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326"/>
  <workbookPr codeName="ThisWorkbook"/>
  <mc:AlternateContent xmlns:mc="http://schemas.openxmlformats.org/markup-compatibility/2006">
    <mc:Choice Requires="x15">
      <x15ac:absPath xmlns:x15ac="http://schemas.microsoft.com/office/spreadsheetml/2010/11/ac" url="C:\01-Works\02-Work\06-Projects\S01-Rajiv-Malhotra\"/>
    </mc:Choice>
  </mc:AlternateContent>
  <bookViews>
    <workbookView minimized="1" xWindow="0" yWindow="0" windowWidth="20490" windowHeight="9045" activeTab="3" xr2:uid="{00000000-000D-0000-FFFF-FFFF00000000}"/>
  </bookViews>
  <sheets>
    <sheet name="Video-List&amp;Template" sheetId="10" r:id="rId1"/>
    <sheet name="Final" sheetId="3" r:id="rId2"/>
    <sheet name="HT" sheetId="7" r:id="rId3"/>
    <sheet name="JB" sheetId="8" r:id="rId4"/>
    <sheet name="RS" sheetId="9" r:id="rId5"/>
  </sheets>
  <definedNames>
    <definedName name="_xlnm._FilterDatabase" localSheetId="1" hidden="1">Final!$A$1:$K$817</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758" i="10" l="1"/>
  <c r="I757" i="10"/>
  <c r="I756" i="10"/>
  <c r="I755" i="10"/>
  <c r="I754" i="10"/>
  <c r="I753" i="10"/>
  <c r="I752" i="10"/>
  <c r="I751" i="10"/>
  <c r="I750" i="10"/>
  <c r="I749" i="10"/>
  <c r="I748" i="10"/>
  <c r="I747" i="10"/>
  <c r="I746" i="10"/>
  <c r="I745" i="10"/>
  <c r="I744" i="10"/>
  <c r="I743" i="10"/>
  <c r="I742" i="10"/>
  <c r="I741" i="10"/>
  <c r="I740" i="10"/>
  <c r="I739" i="10"/>
  <c r="I738" i="10"/>
  <c r="I737" i="10"/>
  <c r="I736" i="10"/>
  <c r="I735" i="10"/>
  <c r="I734" i="10"/>
  <c r="I733" i="10"/>
  <c r="I732" i="10"/>
  <c r="I731" i="10"/>
  <c r="I730" i="10"/>
  <c r="I729" i="10"/>
  <c r="I728" i="10"/>
  <c r="I727" i="10"/>
  <c r="I726" i="10"/>
  <c r="I725" i="10"/>
  <c r="I724" i="10"/>
  <c r="I723" i="10"/>
  <c r="I722" i="10"/>
  <c r="I721" i="10"/>
  <c r="I720" i="10"/>
  <c r="I719" i="10"/>
  <c r="I718" i="10"/>
  <c r="I717" i="10"/>
  <c r="I716" i="10"/>
  <c r="I715" i="10"/>
  <c r="I714" i="10"/>
  <c r="I713" i="10"/>
  <c r="I712" i="10"/>
  <c r="I711" i="10"/>
  <c r="I710" i="10"/>
  <c r="I709" i="10"/>
  <c r="I708" i="10"/>
  <c r="I707" i="10"/>
  <c r="I706" i="10"/>
  <c r="I705" i="10"/>
  <c r="I704" i="10"/>
  <c r="I703" i="10"/>
  <c r="I702" i="10"/>
  <c r="I701" i="10"/>
  <c r="I700" i="10"/>
  <c r="I699" i="10"/>
  <c r="I698" i="10"/>
  <c r="I697" i="10"/>
  <c r="I696" i="10"/>
  <c r="I695" i="10"/>
  <c r="I694" i="10"/>
  <c r="I693" i="10"/>
  <c r="I692" i="10"/>
  <c r="I691" i="10"/>
  <c r="I690" i="10"/>
  <c r="I689" i="10"/>
  <c r="I688" i="10"/>
  <c r="I687" i="10"/>
  <c r="I686" i="10"/>
  <c r="I685" i="10"/>
  <c r="I684" i="10"/>
  <c r="I683" i="10"/>
  <c r="I682" i="10"/>
  <c r="I681" i="10"/>
  <c r="I680" i="10"/>
  <c r="I679" i="10"/>
  <c r="I678" i="10"/>
  <c r="I677" i="10"/>
  <c r="I676" i="10"/>
  <c r="I675" i="10"/>
  <c r="I674" i="10"/>
  <c r="I673" i="10"/>
  <c r="I672" i="10"/>
  <c r="I671" i="10"/>
  <c r="I670" i="10"/>
  <c r="I669" i="10"/>
  <c r="I668" i="10"/>
  <c r="I667" i="10"/>
  <c r="I666" i="10"/>
  <c r="I665" i="10"/>
  <c r="I664" i="10"/>
  <c r="I663" i="10"/>
  <c r="I662" i="10"/>
  <c r="I661" i="10"/>
  <c r="I660" i="10"/>
  <c r="I659" i="10"/>
  <c r="I658" i="10"/>
  <c r="I657" i="10"/>
  <c r="I656" i="10"/>
  <c r="I655" i="10"/>
  <c r="I654" i="10"/>
  <c r="I653" i="10"/>
  <c r="I652" i="10"/>
  <c r="I651" i="10"/>
  <c r="I650" i="10"/>
  <c r="I649" i="10"/>
  <c r="I648" i="10"/>
  <c r="I647" i="10"/>
  <c r="I646" i="10"/>
  <c r="I645" i="10"/>
  <c r="I644" i="10"/>
  <c r="I643" i="10"/>
  <c r="I642" i="10"/>
  <c r="I641" i="10"/>
  <c r="I640" i="10"/>
  <c r="I639" i="10"/>
  <c r="I638" i="10"/>
  <c r="I637" i="10"/>
  <c r="I636" i="10"/>
  <c r="I635" i="10"/>
  <c r="I634" i="10"/>
  <c r="I633" i="10"/>
  <c r="I632" i="10"/>
  <c r="I631" i="10"/>
  <c r="I630" i="10"/>
  <c r="I629" i="10"/>
  <c r="I628" i="10"/>
  <c r="I627" i="10"/>
  <c r="I626" i="10"/>
  <c r="I625" i="10"/>
  <c r="I624" i="10"/>
  <c r="I623" i="10"/>
  <c r="I622" i="10"/>
  <c r="I621" i="10"/>
  <c r="I620" i="10"/>
  <c r="I619" i="10"/>
  <c r="I618" i="10"/>
  <c r="I617" i="10"/>
  <c r="I616" i="10"/>
  <c r="I615" i="10"/>
  <c r="I614" i="10"/>
  <c r="I613" i="10"/>
  <c r="I612" i="10"/>
  <c r="I611" i="10"/>
  <c r="I610" i="10"/>
  <c r="I609" i="10"/>
  <c r="I608" i="10"/>
  <c r="I607" i="10"/>
  <c r="I606" i="10"/>
  <c r="I605" i="10"/>
  <c r="I604" i="10"/>
  <c r="I603" i="10"/>
  <c r="I602" i="10"/>
  <c r="I601" i="10"/>
  <c r="I600" i="10"/>
  <c r="I599" i="10"/>
  <c r="I598" i="10"/>
  <c r="I597" i="10"/>
  <c r="I596" i="10"/>
  <c r="I595" i="10"/>
  <c r="I594" i="10"/>
  <c r="I593" i="10"/>
  <c r="I592" i="10"/>
  <c r="I591" i="10"/>
  <c r="I590" i="10"/>
  <c r="I589" i="10"/>
  <c r="I588" i="10"/>
  <c r="I587" i="10"/>
  <c r="I586" i="10"/>
  <c r="I585" i="10"/>
  <c r="I584" i="10"/>
  <c r="I583" i="10"/>
  <c r="I582" i="10"/>
  <c r="I581" i="10"/>
  <c r="I580" i="10"/>
  <c r="I579" i="10"/>
  <c r="I578" i="10"/>
  <c r="I577" i="10"/>
  <c r="I576" i="10"/>
  <c r="I575" i="10"/>
  <c r="I574" i="10"/>
  <c r="I573" i="10"/>
  <c r="I572" i="10"/>
  <c r="I571" i="10"/>
  <c r="I570" i="10"/>
  <c r="I569" i="10"/>
  <c r="I568" i="10"/>
  <c r="I567" i="10"/>
  <c r="I566" i="10"/>
  <c r="I565" i="10"/>
  <c r="I564" i="10"/>
  <c r="I563" i="10"/>
  <c r="I562" i="10"/>
  <c r="I561" i="10"/>
  <c r="I560" i="10"/>
  <c r="I559" i="10"/>
  <c r="I558" i="10"/>
  <c r="I557" i="10"/>
  <c r="I556" i="10"/>
  <c r="I555" i="10"/>
  <c r="I554" i="10"/>
  <c r="I553" i="10"/>
  <c r="I552" i="10"/>
  <c r="I551" i="10"/>
  <c r="I550" i="10"/>
  <c r="I549" i="10"/>
  <c r="I548" i="10"/>
  <c r="I547" i="10"/>
  <c r="I546" i="10"/>
  <c r="I545" i="10"/>
  <c r="I544" i="10"/>
  <c r="I543" i="10"/>
  <c r="I542" i="10"/>
  <c r="I541" i="10"/>
  <c r="I540" i="10"/>
  <c r="I539" i="10"/>
  <c r="I538" i="10"/>
  <c r="I537" i="10"/>
  <c r="I536" i="10"/>
  <c r="I535" i="10"/>
  <c r="I534" i="10"/>
  <c r="I533" i="10"/>
  <c r="I532" i="10"/>
  <c r="I531" i="10"/>
  <c r="I530" i="10"/>
  <c r="I529" i="10"/>
  <c r="I528" i="10"/>
  <c r="I527" i="10"/>
  <c r="I526" i="10"/>
  <c r="I525" i="10"/>
  <c r="I524" i="10"/>
  <c r="I523" i="10"/>
  <c r="I522" i="10"/>
  <c r="I521" i="10"/>
  <c r="I520" i="10"/>
  <c r="I519" i="10"/>
  <c r="I518" i="10"/>
  <c r="I517" i="10"/>
  <c r="I516" i="10"/>
  <c r="I515" i="10"/>
  <c r="I514" i="10"/>
  <c r="I513" i="10"/>
  <c r="I512" i="10"/>
  <c r="I511" i="10"/>
  <c r="I510" i="10"/>
  <c r="I509" i="10"/>
  <c r="I508" i="10"/>
  <c r="I507" i="10"/>
  <c r="I506" i="10"/>
  <c r="I505" i="10"/>
  <c r="I504" i="10"/>
  <c r="I503" i="10"/>
  <c r="I502" i="10"/>
  <c r="I501" i="10"/>
  <c r="I500" i="10"/>
  <c r="I499" i="10"/>
  <c r="I498" i="10"/>
  <c r="I497" i="10"/>
  <c r="I496" i="10"/>
  <c r="I495" i="10"/>
  <c r="I494" i="10"/>
  <c r="I493" i="10"/>
  <c r="I492" i="10"/>
  <c r="I491" i="10"/>
  <c r="I490" i="10"/>
  <c r="I489" i="10"/>
  <c r="I488" i="10"/>
  <c r="I487" i="10"/>
  <c r="I486" i="10"/>
  <c r="I485" i="10"/>
  <c r="I484" i="10"/>
  <c r="I483" i="10"/>
  <c r="I482" i="10"/>
  <c r="I481" i="10"/>
  <c r="I480" i="10"/>
  <c r="I479" i="10"/>
  <c r="I478" i="10"/>
  <c r="I477" i="10"/>
  <c r="I476" i="10"/>
  <c r="I475" i="10"/>
  <c r="I474" i="10"/>
  <c r="I473" i="10"/>
  <c r="I472" i="10"/>
  <c r="I471" i="10"/>
  <c r="I470" i="10"/>
  <c r="I469" i="10"/>
  <c r="I468" i="10"/>
  <c r="I467" i="10"/>
  <c r="I466" i="10"/>
  <c r="I465" i="10"/>
  <c r="I464" i="10"/>
  <c r="I463" i="10"/>
  <c r="I462" i="10"/>
  <c r="I461" i="10"/>
  <c r="I460" i="10"/>
  <c r="I459" i="10"/>
  <c r="I458" i="10"/>
  <c r="I457" i="10"/>
  <c r="I456" i="10"/>
  <c r="I455" i="10"/>
  <c r="I454" i="10"/>
  <c r="I453" i="10"/>
  <c r="I452" i="10"/>
  <c r="I451" i="10"/>
  <c r="I450" i="10"/>
  <c r="I449" i="10"/>
  <c r="I448" i="10"/>
  <c r="I447" i="10"/>
  <c r="I446" i="10"/>
  <c r="I445" i="10"/>
  <c r="I444" i="10"/>
  <c r="I443" i="10"/>
  <c r="I442" i="10"/>
  <c r="I441" i="10"/>
  <c r="I440" i="10"/>
  <c r="I439" i="10"/>
  <c r="I438" i="10"/>
  <c r="I437" i="10"/>
  <c r="I436" i="10"/>
  <c r="I435" i="10"/>
  <c r="I434" i="10"/>
  <c r="I433" i="10"/>
  <c r="I432" i="10"/>
  <c r="I431" i="10"/>
  <c r="I430" i="10"/>
  <c r="I429" i="10"/>
  <c r="I428" i="10"/>
  <c r="I427" i="10"/>
  <c r="I426" i="10"/>
  <c r="I425" i="10"/>
  <c r="I424" i="10"/>
  <c r="I423" i="10"/>
  <c r="I422" i="10"/>
  <c r="I421" i="10"/>
  <c r="I420" i="10"/>
  <c r="I419" i="10"/>
  <c r="I418" i="10"/>
  <c r="I417" i="10"/>
  <c r="I416" i="10"/>
  <c r="I415" i="10"/>
  <c r="I414" i="10"/>
  <c r="I413" i="10"/>
  <c r="I412" i="10"/>
  <c r="I411" i="10"/>
  <c r="I410" i="10"/>
  <c r="I409" i="10"/>
  <c r="I408" i="10"/>
  <c r="I407" i="10"/>
  <c r="I406" i="10"/>
  <c r="I405" i="10"/>
  <c r="I404" i="10"/>
  <c r="I403" i="10"/>
  <c r="I402" i="10"/>
  <c r="I401" i="10"/>
  <c r="I400" i="10"/>
  <c r="I399" i="10"/>
  <c r="I398" i="10"/>
  <c r="I397" i="10"/>
  <c r="I396" i="10"/>
  <c r="I395" i="10"/>
  <c r="I394" i="10"/>
  <c r="I393" i="10"/>
  <c r="I392" i="10"/>
  <c r="I391" i="10"/>
  <c r="I390" i="10"/>
  <c r="I389" i="10"/>
  <c r="I388" i="10"/>
  <c r="I387" i="10"/>
  <c r="I386" i="10"/>
  <c r="I385" i="10"/>
  <c r="I384" i="10"/>
  <c r="I383" i="10"/>
  <c r="I382" i="10"/>
  <c r="I381" i="10"/>
  <c r="I380" i="10"/>
  <c r="I379" i="10"/>
  <c r="I378" i="10"/>
  <c r="I377" i="10"/>
  <c r="I376" i="10"/>
  <c r="I375" i="10"/>
  <c r="I374" i="10"/>
  <c r="I373" i="10"/>
  <c r="I372" i="10"/>
  <c r="I371" i="10"/>
  <c r="I370" i="10"/>
  <c r="I369" i="10"/>
  <c r="I368" i="10"/>
  <c r="I367" i="10"/>
  <c r="I366" i="10"/>
  <c r="I365" i="10"/>
  <c r="I364" i="10"/>
  <c r="I363" i="10"/>
  <c r="I362" i="10"/>
  <c r="I361" i="10"/>
  <c r="I360" i="10"/>
  <c r="I359" i="10"/>
  <c r="I358" i="10"/>
  <c r="I357" i="10"/>
  <c r="I356" i="10"/>
  <c r="I355" i="10"/>
  <c r="I354" i="10"/>
  <c r="I353" i="10"/>
  <c r="I352" i="10"/>
  <c r="I351" i="10"/>
  <c r="I350" i="10"/>
  <c r="I349" i="10"/>
  <c r="I348" i="10"/>
  <c r="I347" i="10"/>
  <c r="I346" i="10"/>
  <c r="I345" i="10"/>
  <c r="I344" i="10"/>
  <c r="I343" i="10"/>
  <c r="I342" i="10"/>
  <c r="I341" i="10"/>
  <c r="I340" i="10"/>
  <c r="I339" i="10"/>
  <c r="I338" i="10"/>
  <c r="I337" i="10"/>
  <c r="I336" i="10"/>
  <c r="I335" i="10"/>
  <c r="I334" i="10"/>
  <c r="I333" i="10"/>
  <c r="I332" i="10"/>
  <c r="I331" i="10"/>
  <c r="I330" i="10"/>
  <c r="I329" i="10"/>
  <c r="I328" i="10"/>
  <c r="I327" i="10"/>
  <c r="I326" i="10"/>
  <c r="I325" i="10"/>
  <c r="I324" i="10"/>
  <c r="I323" i="10"/>
  <c r="I322" i="10"/>
  <c r="I321" i="10"/>
  <c r="I320" i="10"/>
  <c r="I319" i="10"/>
  <c r="I318" i="10"/>
  <c r="I317" i="10"/>
  <c r="I316" i="10"/>
  <c r="I315" i="10"/>
  <c r="I314" i="10"/>
  <c r="I313" i="10"/>
  <c r="I312" i="10"/>
  <c r="I311" i="10"/>
  <c r="I310" i="10"/>
  <c r="I309" i="10"/>
  <c r="I308" i="10"/>
  <c r="I307" i="10"/>
  <c r="I306" i="10"/>
  <c r="I305" i="10"/>
  <c r="I304" i="10"/>
  <c r="I303" i="10"/>
  <c r="I302" i="10"/>
  <c r="I301" i="10"/>
  <c r="I300" i="10"/>
  <c r="I299" i="10"/>
  <c r="I298" i="10"/>
  <c r="I297" i="10"/>
  <c r="I296" i="10"/>
  <c r="I295" i="10"/>
  <c r="I294" i="10"/>
  <c r="I293" i="10"/>
  <c r="I292" i="10"/>
  <c r="I291" i="10"/>
  <c r="I290" i="10"/>
  <c r="I289" i="10"/>
  <c r="I288" i="10"/>
  <c r="I287" i="10"/>
  <c r="I286" i="10"/>
  <c r="I285" i="10"/>
  <c r="I284" i="10"/>
  <c r="I283" i="10"/>
  <c r="I282" i="10"/>
  <c r="I281" i="10"/>
  <c r="I280" i="10"/>
  <c r="I279" i="10"/>
  <c r="I278" i="10"/>
  <c r="I277" i="10"/>
  <c r="I276" i="10"/>
  <c r="I275" i="10"/>
  <c r="I274" i="10"/>
  <c r="I273" i="10"/>
  <c r="I272" i="10"/>
  <c r="I271" i="10"/>
  <c r="I270" i="10"/>
  <c r="I269" i="10"/>
  <c r="I268" i="10"/>
  <c r="I267" i="10"/>
  <c r="I266" i="10"/>
  <c r="I265" i="10"/>
  <c r="I264" i="10"/>
  <c r="I263" i="10"/>
  <c r="I262" i="10"/>
  <c r="I261" i="10"/>
  <c r="I260" i="10"/>
  <c r="I259" i="10"/>
  <c r="I258" i="10"/>
  <c r="I257" i="10"/>
  <c r="I256" i="10"/>
  <c r="I255" i="10"/>
  <c r="I254" i="10"/>
  <c r="I253" i="10"/>
  <c r="I252" i="10"/>
  <c r="I251" i="10"/>
  <c r="I250" i="10"/>
  <c r="I249" i="10"/>
  <c r="I248" i="10"/>
  <c r="I247" i="10"/>
  <c r="I246" i="10"/>
  <c r="I245" i="10"/>
  <c r="I244" i="10"/>
  <c r="I243" i="10"/>
  <c r="I242" i="10"/>
  <c r="I241" i="10"/>
  <c r="I240" i="10"/>
  <c r="I239" i="10"/>
  <c r="I238" i="10"/>
  <c r="I237" i="10"/>
  <c r="I236" i="10"/>
  <c r="I235" i="10"/>
  <c r="I234" i="10"/>
  <c r="I233" i="10"/>
  <c r="I232" i="10"/>
  <c r="I231" i="10"/>
  <c r="I230" i="10"/>
  <c r="I229" i="10"/>
  <c r="I228" i="10"/>
  <c r="I227" i="10"/>
  <c r="I226" i="10"/>
  <c r="I225" i="10"/>
  <c r="I224" i="10"/>
  <c r="I223" i="10"/>
  <c r="I222" i="10"/>
  <c r="I221" i="10"/>
  <c r="I220" i="10"/>
  <c r="I219" i="10"/>
  <c r="I218" i="10"/>
  <c r="I217" i="10"/>
  <c r="I216" i="10"/>
  <c r="I215" i="10"/>
  <c r="I214" i="10"/>
  <c r="I213" i="10"/>
  <c r="I212" i="10"/>
  <c r="I211" i="10"/>
  <c r="I210" i="10"/>
  <c r="I209" i="10"/>
  <c r="I208" i="10"/>
  <c r="I207" i="10"/>
  <c r="I206" i="10"/>
  <c r="I205" i="10"/>
  <c r="I204" i="10"/>
  <c r="I203" i="10"/>
  <c r="I202" i="10"/>
  <c r="I201" i="10"/>
  <c r="I200" i="10"/>
  <c r="I199" i="10"/>
  <c r="I198" i="10"/>
  <c r="I197" i="10"/>
  <c r="I196" i="10"/>
  <c r="I195" i="10"/>
  <c r="I194" i="10"/>
  <c r="I193" i="10"/>
  <c r="I192" i="10"/>
  <c r="I191" i="10"/>
  <c r="I190" i="10"/>
  <c r="I189" i="10"/>
  <c r="I188" i="10"/>
  <c r="I187" i="10"/>
  <c r="I186" i="10"/>
  <c r="I185" i="10"/>
  <c r="I184" i="10"/>
  <c r="I183" i="10"/>
  <c r="I182" i="10"/>
  <c r="I181" i="10"/>
  <c r="I180" i="10"/>
  <c r="I179" i="10"/>
  <c r="I178" i="10"/>
  <c r="I177" i="10"/>
  <c r="I176" i="10"/>
  <c r="I175" i="10"/>
  <c r="I174" i="10"/>
  <c r="I173" i="10"/>
  <c r="I172" i="10"/>
  <c r="I171" i="10"/>
  <c r="I170" i="10"/>
  <c r="I169" i="10"/>
  <c r="I168" i="10"/>
  <c r="I167" i="10"/>
  <c r="I166" i="10"/>
  <c r="I165" i="10"/>
  <c r="I164" i="10"/>
  <c r="I163" i="10"/>
  <c r="I162" i="10"/>
  <c r="I161" i="10"/>
  <c r="I160" i="10"/>
  <c r="I159" i="10"/>
  <c r="I158" i="10"/>
  <c r="I157" i="10"/>
  <c r="I156" i="10"/>
  <c r="I155" i="10"/>
  <c r="I154" i="10"/>
  <c r="I153" i="10"/>
  <c r="I152" i="10"/>
  <c r="I151" i="10"/>
  <c r="I150" i="10"/>
  <c r="I149" i="10"/>
  <c r="I148" i="10"/>
  <c r="I147" i="10"/>
  <c r="I146" i="10"/>
  <c r="I145" i="10"/>
  <c r="I144" i="10"/>
  <c r="I143" i="10"/>
  <c r="I142" i="10"/>
  <c r="I141" i="10"/>
  <c r="I140" i="10"/>
  <c r="I139" i="10"/>
  <c r="I138" i="10"/>
  <c r="I137" i="10"/>
  <c r="I136" i="10"/>
  <c r="I135" i="10"/>
  <c r="I134" i="10"/>
  <c r="I133" i="10"/>
  <c r="I132" i="10"/>
  <c r="I131" i="10"/>
  <c r="I130" i="10"/>
  <c r="I129" i="10"/>
  <c r="I128" i="10"/>
  <c r="I127" i="10"/>
  <c r="I126" i="10"/>
  <c r="I125" i="10"/>
  <c r="I124" i="10"/>
  <c r="I123" i="10"/>
  <c r="I122" i="10"/>
  <c r="I121" i="10"/>
  <c r="I120" i="10"/>
  <c r="I119" i="10"/>
  <c r="I118" i="10"/>
  <c r="I117" i="10"/>
  <c r="I116" i="10"/>
  <c r="I115" i="10"/>
  <c r="I114" i="10"/>
  <c r="I113" i="10"/>
  <c r="I112" i="10"/>
  <c r="I111" i="10"/>
  <c r="I110" i="10"/>
  <c r="I109" i="10"/>
  <c r="I108" i="10"/>
  <c r="I107" i="10"/>
  <c r="I106" i="10"/>
  <c r="I105" i="10"/>
  <c r="I104" i="10"/>
  <c r="I103" i="10"/>
  <c r="I102" i="10"/>
  <c r="I101" i="10"/>
  <c r="I100" i="10"/>
  <c r="I99" i="10"/>
  <c r="I98" i="10"/>
  <c r="I97" i="10"/>
  <c r="I96" i="10"/>
  <c r="I95" i="10"/>
  <c r="I94" i="10"/>
  <c r="I93" i="10"/>
  <c r="I92" i="10"/>
  <c r="I91" i="10"/>
  <c r="I90" i="10"/>
  <c r="I89" i="10"/>
  <c r="I88" i="10"/>
  <c r="I87" i="10"/>
  <c r="I86" i="10"/>
  <c r="I85" i="10"/>
  <c r="I84" i="10"/>
  <c r="I83" i="10"/>
  <c r="I82" i="10"/>
  <c r="I81" i="10"/>
  <c r="I80" i="10"/>
  <c r="I79" i="10"/>
  <c r="I78" i="10"/>
  <c r="I77" i="10"/>
  <c r="I76" i="10"/>
  <c r="I75" i="10"/>
  <c r="I74" i="10"/>
  <c r="I73" i="10"/>
  <c r="I72" i="10"/>
  <c r="I71" i="10"/>
  <c r="I70" i="10"/>
  <c r="I69" i="10"/>
  <c r="I68" i="10"/>
  <c r="I67" i="10"/>
  <c r="I66" i="10"/>
  <c r="I65" i="10"/>
  <c r="I64" i="10"/>
  <c r="I63" i="10"/>
  <c r="I62" i="10"/>
  <c r="I61" i="10"/>
  <c r="I60" i="10"/>
  <c r="I59" i="10"/>
  <c r="I58" i="10"/>
  <c r="I57" i="10"/>
  <c r="I56" i="10"/>
  <c r="I55" i="10"/>
  <c r="I54" i="10"/>
  <c r="I53" i="10"/>
  <c r="I52" i="10"/>
  <c r="I51" i="10"/>
  <c r="I50" i="10"/>
  <c r="I49" i="10"/>
  <c r="I48" i="10"/>
  <c r="I47" i="10"/>
  <c r="I46" i="10"/>
  <c r="I45" i="10"/>
  <c r="I44" i="10"/>
  <c r="I43" i="10"/>
  <c r="I42" i="10"/>
  <c r="I41" i="10"/>
  <c r="I40" i="10"/>
  <c r="I39" i="10"/>
  <c r="I38" i="10"/>
  <c r="I37" i="10"/>
  <c r="I36" i="10"/>
  <c r="I35" i="10"/>
  <c r="I34" i="10"/>
  <c r="I33" i="10"/>
  <c r="I32" i="10"/>
  <c r="I31" i="10"/>
  <c r="I30" i="10"/>
  <c r="I29" i="10"/>
  <c r="I28" i="10"/>
  <c r="I27" i="10"/>
  <c r="I26" i="10"/>
  <c r="I25" i="10"/>
  <c r="I24" i="10"/>
  <c r="I23" i="10"/>
  <c r="I22" i="10"/>
  <c r="I21" i="10"/>
  <c r="I20" i="10"/>
  <c r="I19" i="10"/>
  <c r="I18" i="10"/>
  <c r="I17" i="10"/>
  <c r="I16" i="10"/>
  <c r="I15" i="10"/>
  <c r="I14" i="10"/>
  <c r="I12" i="10"/>
  <c r="I11" i="10"/>
  <c r="I10" i="10"/>
  <c r="I9" i="10"/>
  <c r="I8" i="10"/>
  <c r="I7" i="10"/>
  <c r="I6" i="10"/>
  <c r="I5" i="10"/>
  <c r="I4" i="10"/>
  <c r="I3" i="10"/>
  <c r="I2" i="10"/>
  <c r="P3" i="8"/>
  <c r="P4" i="8"/>
  <c r="P5" i="8"/>
  <c r="I2" i="8"/>
  <c r="P35" i="8"/>
  <c r="N35" i="8"/>
  <c r="P34" i="8"/>
  <c r="N34" i="8"/>
  <c r="P33" i="8"/>
  <c r="N33" i="8"/>
  <c r="P32" i="8"/>
  <c r="N32" i="8"/>
  <c r="P31" i="8"/>
  <c r="N31" i="8"/>
  <c r="I30" i="8"/>
  <c r="P29" i="8"/>
  <c r="N29" i="8"/>
  <c r="P28" i="8"/>
  <c r="N28" i="8"/>
  <c r="P27" i="8"/>
  <c r="N27" i="8"/>
  <c r="P26" i="8"/>
  <c r="N26" i="8"/>
  <c r="I25" i="8"/>
  <c r="I24" i="8"/>
  <c r="P23" i="8"/>
  <c r="N23" i="8"/>
  <c r="P22" i="8"/>
  <c r="N22" i="8"/>
  <c r="P21" i="8"/>
  <c r="N21" i="8"/>
  <c r="P20" i="8"/>
  <c r="N20" i="8"/>
  <c r="I19" i="8"/>
  <c r="I18" i="8"/>
  <c r="P17" i="8"/>
  <c r="N17" i="8"/>
  <c r="P16" i="8"/>
  <c r="N16" i="8"/>
  <c r="P15" i="8"/>
  <c r="N15" i="8"/>
  <c r="I14" i="8"/>
  <c r="P13" i="8"/>
  <c r="N13" i="8"/>
  <c r="P12" i="8"/>
  <c r="N12" i="8"/>
  <c r="P11" i="8"/>
  <c r="N11" i="8"/>
  <c r="P10" i="8"/>
  <c r="N10" i="8"/>
  <c r="P9" i="8"/>
  <c r="N9" i="8"/>
  <c r="P8" i="8"/>
  <c r="N8" i="8"/>
  <c r="I7" i="8"/>
  <c r="I6" i="8"/>
  <c r="N5" i="8"/>
  <c r="N4" i="8"/>
  <c r="N3" i="8"/>
  <c r="P54" i="7"/>
  <c r="N54" i="7"/>
  <c r="P53" i="7"/>
  <c r="N53" i="7"/>
  <c r="P52" i="7"/>
  <c r="N52" i="7"/>
  <c r="P51" i="7"/>
  <c r="N51" i="7"/>
  <c r="P50" i="7"/>
  <c r="N50" i="7"/>
  <c r="P49" i="7"/>
  <c r="N49" i="7"/>
  <c r="P48" i="7"/>
  <c r="N48" i="7"/>
  <c r="P47" i="7"/>
  <c r="N47" i="7"/>
  <c r="P46" i="7"/>
  <c r="N46" i="7"/>
  <c r="P45" i="7"/>
  <c r="N45" i="7"/>
  <c r="P44" i="7"/>
  <c r="N44" i="7"/>
  <c r="I43" i="7"/>
  <c r="P42" i="7"/>
  <c r="N42" i="7"/>
  <c r="P41" i="7"/>
  <c r="N41" i="7"/>
  <c r="P40" i="7"/>
  <c r="N40" i="7"/>
  <c r="P39" i="7"/>
  <c r="N39" i="7"/>
  <c r="P38" i="7"/>
  <c r="N38" i="7"/>
  <c r="P37" i="7"/>
  <c r="N37" i="7"/>
  <c r="P36" i="7"/>
  <c r="N36" i="7"/>
  <c r="I35" i="7"/>
  <c r="P34" i="7"/>
  <c r="N34" i="7"/>
  <c r="P33" i="7"/>
  <c r="N33" i="7"/>
  <c r="P32" i="7"/>
  <c r="N32" i="7"/>
  <c r="P31" i="7"/>
  <c r="N31" i="7"/>
  <c r="P30" i="7"/>
  <c r="N30" i="7"/>
  <c r="P29" i="7"/>
  <c r="N29" i="7"/>
  <c r="P28" i="7"/>
  <c r="N28" i="7"/>
  <c r="P27" i="7"/>
  <c r="N27" i="7"/>
  <c r="P26" i="7"/>
  <c r="N26" i="7"/>
  <c r="P25" i="7"/>
  <c r="N25" i="7"/>
  <c r="P24" i="7"/>
  <c r="N24" i="7"/>
  <c r="P23" i="7"/>
  <c r="N23" i="7"/>
  <c r="P22" i="7"/>
  <c r="N22" i="7"/>
  <c r="P21" i="7"/>
  <c r="N21" i="7"/>
  <c r="I20" i="7"/>
  <c r="I19" i="7"/>
  <c r="I18" i="7"/>
  <c r="I17" i="7"/>
  <c r="I16" i="7"/>
  <c r="I14" i="7"/>
  <c r="P13" i="7"/>
  <c r="N13" i="7"/>
  <c r="I12" i="7"/>
  <c r="I11" i="7"/>
  <c r="P10" i="7"/>
  <c r="N10" i="7"/>
  <c r="I9" i="7"/>
  <c r="I8" i="7"/>
  <c r="I7" i="7"/>
  <c r="I6" i="7"/>
  <c r="I5" i="7"/>
  <c r="I4" i="7"/>
  <c r="I3" i="7"/>
  <c r="I2" i="7"/>
  <c r="P54" i="3" l="1"/>
  <c r="P55" i="3"/>
  <c r="P56" i="3"/>
  <c r="P57" i="3"/>
  <c r="P53" i="3"/>
  <c r="P49" i="3"/>
  <c r="P50" i="3"/>
  <c r="P51" i="3"/>
  <c r="P48" i="3"/>
  <c r="P43" i="3"/>
  <c r="P44" i="3"/>
  <c r="P45" i="3"/>
  <c r="P42" i="3"/>
  <c r="P37" i="3"/>
  <c r="P38" i="3"/>
  <c r="P36" i="3"/>
  <c r="N54" i="3"/>
  <c r="N55" i="3"/>
  <c r="N56" i="3"/>
  <c r="N57" i="3"/>
  <c r="N53" i="3"/>
  <c r="N49" i="3"/>
  <c r="N50" i="3"/>
  <c r="N51" i="3"/>
  <c r="N48" i="3"/>
  <c r="N43" i="3"/>
  <c r="N44" i="3"/>
  <c r="N45" i="3"/>
  <c r="N42" i="3"/>
  <c r="N37" i="3"/>
  <c r="N38" i="3"/>
  <c r="N36" i="3"/>
  <c r="N30" i="3"/>
  <c r="P30" i="3"/>
  <c r="N31" i="3"/>
  <c r="P31" i="3"/>
  <c r="N32" i="3"/>
  <c r="P32" i="3"/>
  <c r="N33" i="3"/>
  <c r="P33" i="3"/>
  <c r="N34" i="3"/>
  <c r="P34" i="3"/>
  <c r="P29" i="3"/>
  <c r="N29" i="3"/>
  <c r="N25" i="3"/>
  <c r="P25" i="3"/>
  <c r="N26" i="3"/>
  <c r="P26" i="3"/>
  <c r="N24" i="3"/>
  <c r="P24" i="3"/>
  <c r="P125" i="3" l="1"/>
  <c r="P126" i="3"/>
  <c r="P127" i="3"/>
  <c r="P128" i="3"/>
  <c r="P129" i="3"/>
  <c r="P130" i="3"/>
  <c r="P131" i="3"/>
  <c r="P132" i="3"/>
  <c r="P133" i="3"/>
  <c r="P134" i="3"/>
  <c r="P124" i="3"/>
  <c r="N134" i="3"/>
  <c r="N125" i="3"/>
  <c r="N126" i="3"/>
  <c r="N127" i="3"/>
  <c r="N128" i="3"/>
  <c r="N129" i="3"/>
  <c r="N130" i="3"/>
  <c r="N131" i="3"/>
  <c r="N132" i="3"/>
  <c r="N133" i="3"/>
  <c r="N124" i="3"/>
  <c r="P106" i="3" l="1"/>
  <c r="P107" i="3"/>
  <c r="P108" i="3"/>
  <c r="P109" i="3"/>
  <c r="P110" i="3"/>
  <c r="P111" i="3"/>
  <c r="P105" i="3"/>
  <c r="N111" i="3"/>
  <c r="N110" i="3"/>
  <c r="N109" i="3"/>
  <c r="N108" i="3"/>
  <c r="N107" i="3"/>
  <c r="N106" i="3"/>
  <c r="N105" i="3"/>
  <c r="P13" i="3" l="1"/>
  <c r="P10" i="3"/>
  <c r="P101" i="3"/>
  <c r="P100" i="3"/>
  <c r="P99" i="3"/>
  <c r="P98" i="3"/>
  <c r="P97" i="3"/>
  <c r="P96" i="3"/>
  <c r="P95" i="3"/>
  <c r="P94" i="3"/>
  <c r="P93" i="3"/>
  <c r="P91" i="3"/>
  <c r="P90" i="3"/>
  <c r="P89" i="3"/>
  <c r="P88" i="3"/>
  <c r="P92" i="3"/>
  <c r="N13" i="3" l="1"/>
  <c r="N10" i="3"/>
  <c r="N89" i="3" l="1"/>
  <c r="N90" i="3"/>
  <c r="N91" i="3"/>
  <c r="N92" i="3"/>
  <c r="N93" i="3"/>
  <c r="N94" i="3"/>
  <c r="N95" i="3"/>
  <c r="N96" i="3"/>
  <c r="N97" i="3"/>
  <c r="N98" i="3"/>
  <c r="N99" i="3"/>
  <c r="N100" i="3"/>
  <c r="N101" i="3"/>
  <c r="N88" i="3"/>
  <c r="I2" i="3" l="1"/>
  <c r="I3" i="3"/>
  <c r="I4" i="3"/>
  <c r="I5" i="3"/>
  <c r="I6" i="3"/>
  <c r="I7" i="3"/>
  <c r="I8" i="3"/>
  <c r="I9" i="3"/>
  <c r="I11" i="3"/>
  <c r="I12" i="3"/>
  <c r="I14" i="3"/>
  <c r="I16" i="3"/>
  <c r="I17" i="3"/>
  <c r="I18" i="3"/>
  <c r="I19" i="3"/>
  <c r="I20" i="3"/>
  <c r="I21" i="3"/>
  <c r="I22" i="3"/>
  <c r="I23" i="3"/>
  <c r="I27" i="3"/>
  <c r="I28" i="3"/>
  <c r="I35" i="3"/>
  <c r="I39" i="3"/>
  <c r="I40" i="3"/>
  <c r="I41" i="3"/>
  <c r="I46" i="3"/>
  <c r="I47" i="3"/>
  <c r="I52"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102" i="3"/>
  <c r="I103" i="3"/>
  <c r="I104" i="3"/>
  <c r="I112" i="3"/>
  <c r="I113" i="3"/>
  <c r="I114" i="3"/>
  <c r="I115" i="3"/>
  <c r="I116" i="3"/>
  <c r="I117" i="3"/>
  <c r="I118" i="3"/>
  <c r="I119" i="3"/>
  <c r="I120" i="3"/>
  <c r="I121" i="3"/>
  <c r="I122" i="3"/>
  <c r="I123"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Hari Thapliyal</author>
  </authors>
  <commentList>
    <comment ref="B1" authorId="0" shapeId="0" xr:uid="{489F787D-FC3D-4395-ABD4-89126B9EBC04}">
      <text>
        <r>
          <rPr>
            <b/>
            <sz val="9"/>
            <color indexed="81"/>
            <rFont val="Tahoma"/>
            <family val="2"/>
          </rPr>
          <t>Hari Thapliyal:</t>
        </r>
        <r>
          <rPr>
            <sz val="9"/>
            <color indexed="81"/>
            <rFont val="Tahoma"/>
            <family val="2"/>
          </rPr>
          <t xml:space="preserve">
HT- Hari Thapliyal
JB- Jayanthi Badrinath
SP- Shalini Puthiyedam
RS- Rajshree KT</t>
        </r>
      </text>
    </comment>
    <comment ref="H1" authorId="0" shapeId="0" xr:uid="{F6F6A4B0-063D-4CC2-8151-0B235B4FDA30}">
      <text>
        <r>
          <rPr>
            <b/>
            <sz val="9"/>
            <color indexed="81"/>
            <rFont val="Tahoma"/>
            <family val="2"/>
          </rPr>
          <t>Hari Thapliyal:</t>
        </r>
        <r>
          <rPr>
            <sz val="9"/>
            <color indexed="81"/>
            <rFont val="Tahoma"/>
            <family val="2"/>
          </rPr>
          <t xml:space="preserve">
Wherever Descriptionis empty, it can be copied from Clip Title</t>
        </r>
      </text>
    </comment>
    <comment ref="R1" authorId="0" shapeId="0" xr:uid="{50DF0E89-20B2-41B1-B9D9-232B9458C0AA}">
      <text>
        <r>
          <rPr>
            <b/>
            <sz val="9"/>
            <color indexed="81"/>
            <rFont val="Tahoma"/>
            <charset val="1"/>
          </rPr>
          <t>Hari Thapliyal:</t>
        </r>
        <r>
          <rPr>
            <sz val="9"/>
            <color indexed="81"/>
            <rFont val="Tahoma"/>
            <charset val="1"/>
          </rPr>
          <t xml:space="preserve">
Very low, Low, Good</t>
        </r>
      </text>
    </comment>
    <comment ref="W1" authorId="0" shapeId="0" xr:uid="{DE7BAE42-5E51-468E-89D1-617F6630FCC0}">
      <text>
        <r>
          <rPr>
            <b/>
            <sz val="9"/>
            <color indexed="81"/>
            <rFont val="Tahoma"/>
            <charset val="1"/>
          </rPr>
          <t>Hari Thapliyal:</t>
        </r>
        <r>
          <rPr>
            <sz val="9"/>
            <color indexed="81"/>
            <rFont val="Tahoma"/>
            <charset val="1"/>
          </rPr>
          <t xml:space="preserve">
When content is good but record quality is bad.</t>
        </r>
      </text>
    </comment>
    <comment ref="X1" authorId="0" shapeId="0" xr:uid="{9D52A9FE-5506-4D0C-9775-B318D2413B2F}">
      <text>
        <r>
          <rPr>
            <b/>
            <sz val="9"/>
            <color indexed="81"/>
            <rFont val="Tahoma"/>
            <charset val="1"/>
          </rPr>
          <t>Hari Thapliyal:</t>
        </r>
        <r>
          <rPr>
            <sz val="9"/>
            <color indexed="81"/>
            <rFont val="Tahoma"/>
            <charset val="1"/>
          </rPr>
          <t xml:space="preserve">
Good Quality, Less Viewed or Upload Long back can be replayed when new content cannot be created</t>
        </r>
      </text>
    </comment>
    <comment ref="Z1" authorId="0" shapeId="0" xr:uid="{B4ABDB23-883C-498C-B634-B8DCD54C0B88}">
      <text>
        <r>
          <rPr>
            <b/>
            <sz val="9"/>
            <color indexed="81"/>
            <rFont val="Tahoma"/>
            <family val="2"/>
          </rPr>
          <t>Hari Thapliyal:</t>
        </r>
        <r>
          <rPr>
            <sz val="9"/>
            <color indexed="81"/>
            <rFont val="Tahoma"/>
            <family val="2"/>
          </rPr>
          <t xml:space="preserve">
1-Ignore
2-Use "as is" with new title &amp; description
3-Create new clip with raw footage</t>
        </r>
      </text>
    </comment>
    <comment ref="AA1" authorId="0" shapeId="0" xr:uid="{829B0223-0D9D-42AA-B0D2-FEB26A7D3FC3}">
      <text>
        <r>
          <rPr>
            <b/>
            <sz val="9"/>
            <color indexed="81"/>
            <rFont val="Tahoma"/>
            <family val="2"/>
          </rPr>
          <t>Hari Thapliyal:</t>
        </r>
        <r>
          <rPr>
            <sz val="9"/>
            <color indexed="81"/>
            <rFont val="Tahoma"/>
            <family val="2"/>
          </rPr>
          <t xml:space="preserve">
1-Done
2-Not possible
3-Done pls review</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Hari Thapliyal</author>
  </authors>
  <commentList>
    <comment ref="B1" authorId="0" shapeId="0" xr:uid="{59E92696-ACC0-49AA-9F58-0DE78DAB9503}">
      <text>
        <r>
          <rPr>
            <b/>
            <sz val="9"/>
            <color indexed="81"/>
            <rFont val="Tahoma"/>
            <family val="2"/>
          </rPr>
          <t>Hari Thapliyal:</t>
        </r>
        <r>
          <rPr>
            <sz val="9"/>
            <color indexed="81"/>
            <rFont val="Tahoma"/>
            <family val="2"/>
          </rPr>
          <t xml:space="preserve">
HT- Hari Thapliyal
JB- Jayanthi Badrinath
SP- Shalini Puthiyedam
RS- Rajshree KT</t>
        </r>
      </text>
    </comment>
    <comment ref="H1" authorId="0" shapeId="0" xr:uid="{045D5920-CA52-4F9B-916D-737BD1097A02}">
      <text>
        <r>
          <rPr>
            <b/>
            <sz val="9"/>
            <color indexed="81"/>
            <rFont val="Tahoma"/>
            <family val="2"/>
          </rPr>
          <t>Hari Thapliyal:</t>
        </r>
        <r>
          <rPr>
            <sz val="9"/>
            <color indexed="81"/>
            <rFont val="Tahoma"/>
            <family val="2"/>
          </rPr>
          <t xml:space="preserve">
Wherever Descriptionis empty, it can be copied from Clip Title</t>
        </r>
      </text>
    </comment>
    <comment ref="R1" authorId="0" shapeId="0" xr:uid="{EFB33B9A-DBE4-4049-8BE6-414062D16A65}">
      <text>
        <r>
          <rPr>
            <b/>
            <sz val="9"/>
            <color indexed="81"/>
            <rFont val="Tahoma"/>
            <charset val="1"/>
          </rPr>
          <t>Hari Thapliyal:</t>
        </r>
        <r>
          <rPr>
            <sz val="9"/>
            <color indexed="81"/>
            <rFont val="Tahoma"/>
            <charset val="1"/>
          </rPr>
          <t xml:space="preserve">
Very low, Low, Good</t>
        </r>
      </text>
    </comment>
    <comment ref="W1" authorId="0" shapeId="0" xr:uid="{00000000-0006-0000-0000-000001000000}">
      <text>
        <r>
          <rPr>
            <b/>
            <sz val="9"/>
            <color indexed="81"/>
            <rFont val="Tahoma"/>
            <charset val="1"/>
          </rPr>
          <t>Hari Thapliyal:</t>
        </r>
        <r>
          <rPr>
            <sz val="9"/>
            <color indexed="81"/>
            <rFont val="Tahoma"/>
            <charset val="1"/>
          </rPr>
          <t xml:space="preserve">
When content is good but record quality is bad.</t>
        </r>
      </text>
    </comment>
    <comment ref="X1" authorId="0" shapeId="0" xr:uid="{00000000-0006-0000-0000-000002000000}">
      <text>
        <r>
          <rPr>
            <b/>
            <sz val="9"/>
            <color indexed="81"/>
            <rFont val="Tahoma"/>
            <charset val="1"/>
          </rPr>
          <t>Hari Thapliyal:</t>
        </r>
        <r>
          <rPr>
            <sz val="9"/>
            <color indexed="81"/>
            <rFont val="Tahoma"/>
            <charset val="1"/>
          </rPr>
          <t xml:space="preserve">
Good Quality, Less Viewed or Upload Long back can be replayed when new content cannot be created</t>
        </r>
      </text>
    </comment>
    <comment ref="Z1" authorId="0" shapeId="0" xr:uid="{6EF6C17F-8C10-481F-90C3-1FFCFD8110A4}">
      <text>
        <r>
          <rPr>
            <b/>
            <sz val="9"/>
            <color indexed="81"/>
            <rFont val="Tahoma"/>
            <family val="2"/>
          </rPr>
          <t>Hari Thapliyal:</t>
        </r>
        <r>
          <rPr>
            <sz val="9"/>
            <color indexed="81"/>
            <rFont val="Tahoma"/>
            <family val="2"/>
          </rPr>
          <t xml:space="preserve">
1-Ignore
2-Use "as is" with new title &amp; description
3-Create new clip with raw footage</t>
        </r>
      </text>
    </comment>
    <comment ref="AA1" authorId="0" shapeId="0" xr:uid="{86E58E21-E1BC-49EA-A1EE-47D12FD83359}">
      <text>
        <r>
          <rPr>
            <b/>
            <sz val="9"/>
            <color indexed="81"/>
            <rFont val="Tahoma"/>
            <family val="2"/>
          </rPr>
          <t>Hari Thapliyal:</t>
        </r>
        <r>
          <rPr>
            <sz val="9"/>
            <color indexed="81"/>
            <rFont val="Tahoma"/>
            <family val="2"/>
          </rPr>
          <t xml:space="preserve">
1-Done
2-Not possible
3-Done pls review</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Hari Thapliyal</author>
  </authors>
  <commentList>
    <comment ref="B1" authorId="0" shapeId="0" xr:uid="{725E4994-0988-41FC-8BE6-E7EB96B92181}">
      <text>
        <r>
          <rPr>
            <b/>
            <sz val="9"/>
            <color indexed="81"/>
            <rFont val="Tahoma"/>
            <family val="2"/>
          </rPr>
          <t>Hari Thapliyal:</t>
        </r>
        <r>
          <rPr>
            <sz val="9"/>
            <color indexed="81"/>
            <rFont val="Tahoma"/>
            <family val="2"/>
          </rPr>
          <t xml:space="preserve">
HT- Hari Thapliyal
JB- Jayanthi Badrinath
SP- Shalini Puthiyedam
RS- Rajshree KT</t>
        </r>
      </text>
    </comment>
    <comment ref="H1" authorId="0" shapeId="0" xr:uid="{3B19621A-D9C9-4755-AE63-34137BCC6175}">
      <text>
        <r>
          <rPr>
            <b/>
            <sz val="9"/>
            <color indexed="81"/>
            <rFont val="Tahoma"/>
            <family val="2"/>
          </rPr>
          <t>Hari Thapliyal:</t>
        </r>
        <r>
          <rPr>
            <sz val="9"/>
            <color indexed="81"/>
            <rFont val="Tahoma"/>
            <family val="2"/>
          </rPr>
          <t xml:space="preserve">
Wherever Descriptionis empty, it can be copied from Clip Title</t>
        </r>
      </text>
    </comment>
    <comment ref="R1" authorId="0" shapeId="0" xr:uid="{8218A0F8-3F82-472A-A2BC-367881487866}">
      <text>
        <r>
          <rPr>
            <b/>
            <sz val="9"/>
            <color indexed="81"/>
            <rFont val="Tahoma"/>
            <charset val="1"/>
          </rPr>
          <t>Hari Thapliyal:</t>
        </r>
        <r>
          <rPr>
            <sz val="9"/>
            <color indexed="81"/>
            <rFont val="Tahoma"/>
            <charset val="1"/>
          </rPr>
          <t xml:space="preserve">
Very low, Low, Good</t>
        </r>
      </text>
    </comment>
    <comment ref="W1" authorId="0" shapeId="0" xr:uid="{7F54F947-C698-4B68-A700-6D4D06482C34}">
      <text>
        <r>
          <rPr>
            <b/>
            <sz val="9"/>
            <color indexed="81"/>
            <rFont val="Tahoma"/>
            <charset val="1"/>
          </rPr>
          <t>Hari Thapliyal:</t>
        </r>
        <r>
          <rPr>
            <sz val="9"/>
            <color indexed="81"/>
            <rFont val="Tahoma"/>
            <charset val="1"/>
          </rPr>
          <t xml:space="preserve">
When content is good but record quality is bad.</t>
        </r>
      </text>
    </comment>
    <comment ref="X1" authorId="0" shapeId="0" xr:uid="{0077F86C-AF19-47B7-8AE9-B72A74DD3E05}">
      <text>
        <r>
          <rPr>
            <b/>
            <sz val="9"/>
            <color indexed="81"/>
            <rFont val="Tahoma"/>
            <charset val="1"/>
          </rPr>
          <t>Hari Thapliyal:</t>
        </r>
        <r>
          <rPr>
            <sz val="9"/>
            <color indexed="81"/>
            <rFont val="Tahoma"/>
            <charset val="1"/>
          </rPr>
          <t xml:space="preserve">
Good Quality, Less Viewed or Upload Long back can be replayed when new content cannot be created</t>
        </r>
      </text>
    </comment>
    <comment ref="Z1" authorId="0" shapeId="0" xr:uid="{CCC19BD0-4C21-432E-BC23-C797E59AACEB}">
      <text>
        <r>
          <rPr>
            <b/>
            <sz val="9"/>
            <color indexed="81"/>
            <rFont val="Tahoma"/>
            <family val="2"/>
          </rPr>
          <t>Hari Thapliyal:</t>
        </r>
        <r>
          <rPr>
            <sz val="9"/>
            <color indexed="81"/>
            <rFont val="Tahoma"/>
            <family val="2"/>
          </rPr>
          <t xml:space="preserve">
1-Ignore
2-Use "as is" with new title &amp; description
3-Create new clip with raw footage</t>
        </r>
      </text>
    </comment>
    <comment ref="AA1" authorId="0" shapeId="0" xr:uid="{E40C6D66-6785-4954-BC91-6BBBD0E98A4A}">
      <text>
        <r>
          <rPr>
            <b/>
            <sz val="9"/>
            <color indexed="81"/>
            <rFont val="Tahoma"/>
            <family val="2"/>
          </rPr>
          <t>Hari Thapliyal:</t>
        </r>
        <r>
          <rPr>
            <sz val="9"/>
            <color indexed="81"/>
            <rFont val="Tahoma"/>
            <family val="2"/>
          </rPr>
          <t xml:space="preserve">
1-Done
2-Not possible
3-Done pls review</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Hari Thapliyal</author>
  </authors>
  <commentList>
    <comment ref="B1" authorId="0" shapeId="0" xr:uid="{F24D98E8-79EC-46CD-9162-6D259BBDD205}">
      <text>
        <r>
          <rPr>
            <b/>
            <sz val="9"/>
            <color indexed="81"/>
            <rFont val="Tahoma"/>
            <family val="2"/>
          </rPr>
          <t>Hari Thapliyal:</t>
        </r>
        <r>
          <rPr>
            <sz val="9"/>
            <color indexed="81"/>
            <rFont val="Tahoma"/>
            <family val="2"/>
          </rPr>
          <t xml:space="preserve">
HT- Hari Thapliyal
JB- Jayanthi Badrinath
SP- Shalini Puthiyedam
RS- Rajshree KT</t>
        </r>
      </text>
    </comment>
    <comment ref="H1" authorId="0" shapeId="0" xr:uid="{6DFDB062-314B-474A-893D-DF236D1B7491}">
      <text>
        <r>
          <rPr>
            <b/>
            <sz val="9"/>
            <color indexed="81"/>
            <rFont val="Tahoma"/>
            <family val="2"/>
          </rPr>
          <t>Hari Thapliyal:</t>
        </r>
        <r>
          <rPr>
            <sz val="9"/>
            <color indexed="81"/>
            <rFont val="Tahoma"/>
            <family val="2"/>
          </rPr>
          <t xml:space="preserve">
Wherever Descriptionis empty, it can be copied from Clip Title</t>
        </r>
      </text>
    </comment>
    <comment ref="R1" authorId="0" shapeId="0" xr:uid="{05B63694-EA73-4358-9517-110249705F96}">
      <text>
        <r>
          <rPr>
            <b/>
            <sz val="9"/>
            <color indexed="81"/>
            <rFont val="Tahoma"/>
            <charset val="1"/>
          </rPr>
          <t>Hari Thapliyal:</t>
        </r>
        <r>
          <rPr>
            <sz val="9"/>
            <color indexed="81"/>
            <rFont val="Tahoma"/>
            <charset val="1"/>
          </rPr>
          <t xml:space="preserve">
Very low, Low, Good</t>
        </r>
      </text>
    </comment>
    <comment ref="W1" authorId="0" shapeId="0" xr:uid="{3DC1FB12-ECD1-4AE1-A83C-7842268C541C}">
      <text>
        <r>
          <rPr>
            <b/>
            <sz val="9"/>
            <color indexed="81"/>
            <rFont val="Tahoma"/>
            <charset val="1"/>
          </rPr>
          <t>Hari Thapliyal:</t>
        </r>
        <r>
          <rPr>
            <sz val="9"/>
            <color indexed="81"/>
            <rFont val="Tahoma"/>
            <charset val="1"/>
          </rPr>
          <t xml:space="preserve">
When content is good but record quality is bad.</t>
        </r>
      </text>
    </comment>
    <comment ref="X1" authorId="0" shapeId="0" xr:uid="{699A07E9-D788-4EE2-B450-378A08157FAC}">
      <text>
        <r>
          <rPr>
            <b/>
            <sz val="9"/>
            <color indexed="81"/>
            <rFont val="Tahoma"/>
            <charset val="1"/>
          </rPr>
          <t>Hari Thapliyal:</t>
        </r>
        <r>
          <rPr>
            <sz val="9"/>
            <color indexed="81"/>
            <rFont val="Tahoma"/>
            <charset val="1"/>
          </rPr>
          <t xml:space="preserve">
Good Quality, Less Viewed or Upload Long back can be replayed when new content cannot be created</t>
        </r>
      </text>
    </comment>
    <comment ref="Z1" authorId="0" shapeId="0" xr:uid="{4E7EB160-DE39-4BF6-B4B8-7A2D44A4E835}">
      <text>
        <r>
          <rPr>
            <b/>
            <sz val="9"/>
            <color indexed="81"/>
            <rFont val="Tahoma"/>
            <family val="2"/>
          </rPr>
          <t>Hari Thapliyal:</t>
        </r>
        <r>
          <rPr>
            <sz val="9"/>
            <color indexed="81"/>
            <rFont val="Tahoma"/>
            <family val="2"/>
          </rPr>
          <t xml:space="preserve">
1-Ignore
2-Use "as is" with new title &amp; description
3-Create new clip with raw footage</t>
        </r>
      </text>
    </comment>
    <comment ref="AA1" authorId="0" shapeId="0" xr:uid="{30F412BC-FC59-41A0-9C13-E9633850AC3F}">
      <text>
        <r>
          <rPr>
            <b/>
            <sz val="9"/>
            <color indexed="81"/>
            <rFont val="Tahoma"/>
            <family val="2"/>
          </rPr>
          <t>Hari Thapliyal:</t>
        </r>
        <r>
          <rPr>
            <sz val="9"/>
            <color indexed="81"/>
            <rFont val="Tahoma"/>
            <family val="2"/>
          </rPr>
          <t xml:space="preserve">
1-Done
2-Not possible
3-Done pls review</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Hari Thapliyal</author>
  </authors>
  <commentList>
    <comment ref="B1" authorId="0" shapeId="0" xr:uid="{6DF71015-4F6C-4E09-ACBC-435B57A86934}">
      <text>
        <r>
          <rPr>
            <b/>
            <sz val="9"/>
            <color indexed="81"/>
            <rFont val="Tahoma"/>
            <family val="2"/>
          </rPr>
          <t>Hari Thapliyal:</t>
        </r>
        <r>
          <rPr>
            <sz val="9"/>
            <color indexed="81"/>
            <rFont val="Tahoma"/>
            <family val="2"/>
          </rPr>
          <t xml:space="preserve">
HT- Hari Thapliyal
JB- Jayanthi Badrinath
SP- Shalini Puthiyedam
RS- Rajshree KT</t>
        </r>
      </text>
    </comment>
    <comment ref="H1" authorId="0" shapeId="0" xr:uid="{51AC4A5E-F007-4BBA-B627-5434246B0F00}">
      <text>
        <r>
          <rPr>
            <b/>
            <sz val="9"/>
            <color indexed="81"/>
            <rFont val="Tahoma"/>
            <family val="2"/>
          </rPr>
          <t>Hari Thapliyal:</t>
        </r>
        <r>
          <rPr>
            <sz val="9"/>
            <color indexed="81"/>
            <rFont val="Tahoma"/>
            <family val="2"/>
          </rPr>
          <t xml:space="preserve">
Wherever Descriptionis empty, it can be copied from Clip Title</t>
        </r>
      </text>
    </comment>
    <comment ref="R1" authorId="0" shapeId="0" xr:uid="{7EDFB93D-5275-4114-9CFD-77A2EC37DB29}">
      <text>
        <r>
          <rPr>
            <b/>
            <sz val="9"/>
            <color indexed="81"/>
            <rFont val="Tahoma"/>
            <charset val="1"/>
          </rPr>
          <t>Hari Thapliyal:</t>
        </r>
        <r>
          <rPr>
            <sz val="9"/>
            <color indexed="81"/>
            <rFont val="Tahoma"/>
            <charset val="1"/>
          </rPr>
          <t xml:space="preserve">
Very low, Low, Good</t>
        </r>
      </text>
    </comment>
    <comment ref="W1" authorId="0" shapeId="0" xr:uid="{B8FFB07A-8567-4FA8-8D00-8BB14591D87F}">
      <text>
        <r>
          <rPr>
            <b/>
            <sz val="9"/>
            <color indexed="81"/>
            <rFont val="Tahoma"/>
            <charset val="1"/>
          </rPr>
          <t>Hari Thapliyal:</t>
        </r>
        <r>
          <rPr>
            <sz val="9"/>
            <color indexed="81"/>
            <rFont val="Tahoma"/>
            <charset val="1"/>
          </rPr>
          <t xml:space="preserve">
When content is good but record quality is bad.</t>
        </r>
      </text>
    </comment>
    <comment ref="X1" authorId="0" shapeId="0" xr:uid="{FBAE1064-F98C-49FA-BFB8-50738D2E81FB}">
      <text>
        <r>
          <rPr>
            <b/>
            <sz val="9"/>
            <color indexed="81"/>
            <rFont val="Tahoma"/>
            <charset val="1"/>
          </rPr>
          <t>Hari Thapliyal:</t>
        </r>
        <r>
          <rPr>
            <sz val="9"/>
            <color indexed="81"/>
            <rFont val="Tahoma"/>
            <charset val="1"/>
          </rPr>
          <t xml:space="preserve">
Good Quality, Less Viewed or Upload Long back can be replayed when new content cannot be created</t>
        </r>
      </text>
    </comment>
    <comment ref="Z1" authorId="0" shapeId="0" xr:uid="{6D3E7654-54D3-4536-8786-50000218B1DF}">
      <text>
        <r>
          <rPr>
            <b/>
            <sz val="9"/>
            <color indexed="81"/>
            <rFont val="Tahoma"/>
            <family val="2"/>
          </rPr>
          <t>Hari Thapliyal:</t>
        </r>
        <r>
          <rPr>
            <sz val="9"/>
            <color indexed="81"/>
            <rFont val="Tahoma"/>
            <family val="2"/>
          </rPr>
          <t xml:space="preserve">
1-Ignore
2-Use "as is" with new title &amp; description
3-Create new clip with raw footage</t>
        </r>
      </text>
    </comment>
    <comment ref="AA1" authorId="0" shapeId="0" xr:uid="{797E9A64-C5BD-48FB-B9CF-E512C5BC00C5}">
      <text>
        <r>
          <rPr>
            <b/>
            <sz val="9"/>
            <color indexed="81"/>
            <rFont val="Tahoma"/>
            <family val="2"/>
          </rPr>
          <t>Hari Thapliyal:</t>
        </r>
        <r>
          <rPr>
            <sz val="9"/>
            <color indexed="81"/>
            <rFont val="Tahoma"/>
            <family val="2"/>
          </rPr>
          <t xml:space="preserve">
1-Done
2-Not possible
3-Done pls review</t>
        </r>
      </text>
    </comment>
  </commentList>
</comments>
</file>

<file path=xl/sharedStrings.xml><?xml version="1.0" encoding="utf-8"?>
<sst xmlns="http://schemas.openxmlformats.org/spreadsheetml/2006/main" count="7167" uniqueCount="1794">
  <si>
    <t>"Breaking India" book launch - Swami Dayananda Saraswati - Part 1.wmv</t>
  </si>
  <si>
    <t>Rajiv Malhotra's Book "Breaking India" Launch by Pujya Swami Dayananda Saraswati - Part 2</t>
  </si>
  <si>
    <t>"Breaking India" book launch - Admiral Nayyar.wmv</t>
  </si>
  <si>
    <t>Cho Ramaswamy - "Breaking India" Book Launch</t>
  </si>
  <si>
    <t>"Breaking India" Launch Ritual</t>
  </si>
  <si>
    <t>S. Ramachandran - "Breaking India" Book Launch</t>
  </si>
  <si>
    <t>S. Gurumurthy - Chennai Launch of "Breaking India"</t>
  </si>
  <si>
    <t>The Authors Discuss Breaking India</t>
  </si>
  <si>
    <t>"Breaking India" Panel #1</t>
  </si>
  <si>
    <t>"Breaking India" Panel #6</t>
  </si>
  <si>
    <t>"Breaking India" panel # 4</t>
  </si>
  <si>
    <t>"Breaking India" panel #8</t>
  </si>
  <si>
    <t>"Breaking India" panel #5</t>
  </si>
  <si>
    <t>"Breaking India" Panel #2</t>
  </si>
  <si>
    <t>"Breaking India" Panel #3</t>
  </si>
  <si>
    <t>"Breaking India" Panel #7</t>
  </si>
  <si>
    <t>"Breaking India" Panel #9</t>
  </si>
  <si>
    <t>"Breaking India" panel #11</t>
  </si>
  <si>
    <t>"Breaking India" panel #10</t>
  </si>
  <si>
    <t>Princeton University: Talk by Rajiv Malhotra - Part 1</t>
  </si>
  <si>
    <t>Princeton University: Introduction by Vineet Chander</t>
  </si>
  <si>
    <t>Princeton University: Talk by Rajiv Malhotra - Part 2</t>
  </si>
  <si>
    <t>Princeton University: Talk by Rajiv Malhotra - Part 3</t>
  </si>
  <si>
    <t>Princeton University: Talk by Reverend Thompson - Part 1</t>
  </si>
  <si>
    <t>Princeton University: Talk by Reverend Thompson - Part 2</t>
  </si>
  <si>
    <t>Princeton University: Questions and Answers - Part 1</t>
  </si>
  <si>
    <t>Princeton University: Questions and Answers Unfortunate Incident</t>
  </si>
  <si>
    <t>Princeton University: Questions and Answers - Part 2</t>
  </si>
  <si>
    <t>Princeton University: Response by Rajiv Malhotra to Reverend Thompson</t>
  </si>
  <si>
    <t>Princeton University: Reactions After Event</t>
  </si>
  <si>
    <t>Atlanta April 23rd, 2011: Introduction by Krishna Kirti Das, President, The Samprajyna Institute</t>
  </si>
  <si>
    <t>Atlanta April 23rd, 2011: Introduction by Dr. Basant K. Tariyal</t>
  </si>
  <si>
    <t>Atlanta April 23rd, 2011: Talk by Rajiv Malhotra - Part 1</t>
  </si>
  <si>
    <t>Atlanta April 23rd, 2011: Talk by Rajiv Malhotra - Part 2</t>
  </si>
  <si>
    <t>Atlanta April 23rd, 2011: Talk by Rajiv Malhotra - Part 3</t>
  </si>
  <si>
    <t>Atlanta April 23rd, 2011: Questions and Answers - Part 1</t>
  </si>
  <si>
    <t>Atlanta April 23rd, 2011: Questions and Answers - Part 2</t>
  </si>
  <si>
    <t>Atlanta April 23rd, 2011: Conclusion by Gokul Kunnath</t>
  </si>
  <si>
    <t>God and Identity: Rajiv Malhotra &amp; Joshua Stanton #1</t>
  </si>
  <si>
    <t>Brahman and Karma: Rajiv Malhotra &amp; Joshua Stanton #2</t>
  </si>
  <si>
    <t>Why Reincarnation: Rajiv Malhotra &amp; Joshua Stanton #3</t>
  </si>
  <si>
    <t>Limits &amp; Possibilities of Self: Rajiv Malhotra &amp; Joshua Stanton #4</t>
  </si>
  <si>
    <t>History &amp; Dharmic Traditions: Rajiv Malhotra &amp; Joshua Stanton #8</t>
  </si>
  <si>
    <t>Personal Motivations: Rajiv Malhotra &amp; Joshua Stanton #5</t>
  </si>
  <si>
    <t>Dharma &amp; Modern India: Rajiv Malhotra &amp; Joshua Stanton #9</t>
  </si>
  <si>
    <t>Educating the Next Generation: Rajiv Malhotra &amp; Joshua Stanton #11</t>
  </si>
  <si>
    <t>Dharmic Framework for Dialogue: Rajiv Malhotra &amp; Joshua Stanton #10</t>
  </si>
  <si>
    <t>Language and Difference: Rajiv Malhotra &amp; Joshua Stanton #6</t>
  </si>
  <si>
    <t>History Centrism As the Problem: Rajiv Malhotra and Joshua Stanton #7</t>
  </si>
  <si>
    <t>Rajiv Malhotra California June 2011 - 1: Importance of Managing our Civilization Discourse</t>
  </si>
  <si>
    <t>Rajiv Malhotra California June 2011 - 2: Changing the Game through Non-Ignorable Interventions</t>
  </si>
  <si>
    <t>Rajiv Malhotra California June 2011 - 3: Anti-India Nexuses</t>
  </si>
  <si>
    <t>Rajiv Malhotra California: #4 Exploiting India's Minorities</t>
  </si>
  <si>
    <t>Rajiv Malhotra California June 2011 - 5: Q &amp; A (Los Angeles) 1</t>
  </si>
  <si>
    <t>Rajiv Malhotra California June 2011 - 6: Q &amp; A (Los Angeles) 2</t>
  </si>
  <si>
    <t>Rajiv Malhotra California June 2011 - 7: Q &amp; A (Los Angeles) 3</t>
  </si>
  <si>
    <t>Rajiv Malhotra California June 2011 - 8: Q &amp; A (Bay Area) 4</t>
  </si>
  <si>
    <t>Rajiv Malhotra California June 2011 - 9: Q &amp; A (Bay Area) 5</t>
  </si>
  <si>
    <t>Hindu Unity Day: Dallas August, 2011</t>
  </si>
  <si>
    <t>Rajiv Malhotra: #1 Seminar in Houston, Book: Breaking India</t>
  </si>
  <si>
    <t>Rajiv Malhotra: #3 Seminar in Houston, Book: Breaking India</t>
  </si>
  <si>
    <t>Rajiv Malhotra: #2 Seminar in Houston, Book: Breaking India</t>
  </si>
  <si>
    <t>Rajiv Malhotra: #4 Seminar in Houston, Book: Breaking India</t>
  </si>
  <si>
    <t>Seminar in Houston, Book: Breaking India #5</t>
  </si>
  <si>
    <t>Seminar in Houston, Book: Breaking India #6</t>
  </si>
  <si>
    <t>Houston Seminar on Breaking India: September 11, 2011 - Audience Q &amp; A with Rajiv Malhotra Vid 7</t>
  </si>
  <si>
    <t>Houston Seminar on Breaking India: September 11, 2011 - Jayakumar (Chief Organizer) Vid 8</t>
  </si>
  <si>
    <t>Introductory talk at Uberoi Foundation - Oct 1st, 2011</t>
  </si>
  <si>
    <t>Rajiv Malhotra at Univ. of Delhi, Psychology Department, presenting BEING DIFFERENT</t>
  </si>
  <si>
    <t>HarperCollins launch of BEING DIFFERENT by Rajiv Malhotra - Part 1 - Preliminaries</t>
  </si>
  <si>
    <t>HarperCollins launch of BEING DIFFERENT - Pt 2 Pavan Verma Indian Ambassador to Bhutan</t>
  </si>
  <si>
    <t>HarperCollins launch of BEING DIFFERENT by Rajiv Malhotra Part 3 - Madhu Khanna, Prof of Religion</t>
  </si>
  <si>
    <t>Mark Tully Discusses Rajiv Malhotra's Book BEING DIFFERENT</t>
  </si>
  <si>
    <t>Rajiv Malhotra's Book "Being Different" Event with Swami Dayananda Saraswati</t>
  </si>
  <si>
    <t>Being Different at YPO/WPO, Madras: Rajiv Malhotra's Talk</t>
  </si>
  <si>
    <t>IIT Madras: Rajiv Malhotra talk on "Being Different" Part 1</t>
  </si>
  <si>
    <t>Being Different: IIT Madras Part 3 - Q&amp;A</t>
  </si>
  <si>
    <t>Rajiv Malhotra's Opening Remarks- His Discussion with Prof Francis Clooney of Harvard: UMass 1</t>
  </si>
  <si>
    <t>Response to BEING DIFFERENT by Prof Francis Clooney of Harvard: UMass 2</t>
  </si>
  <si>
    <t>Rajiv Malhotra's Response to Francis Clooney on BEING DIFFERENT: UMass 3</t>
  </si>
  <si>
    <t>Being Different —Rajiv &amp; Francis Clooney's Q&amp;A with Students of UMass: 4</t>
  </si>
  <si>
    <t>IIT Madras Part 2 - Comments on BEING DIFFERENT by Prof. Nellickappilly &amp; Prof. Venkatakrishnan</t>
  </si>
  <si>
    <t>Part 2- Mata Amritanandamayi's Univ: Ann Berliner, Prof. CA State Univ. Comments on BEING DIFFERENT</t>
  </si>
  <si>
    <t>Being Different: India's Challenge to Western Universalism_Full Talk</t>
  </si>
  <si>
    <t>IISc Video 2 - Comments by T.V. Mohandas Pai, Former Board member of Infosys</t>
  </si>
  <si>
    <t>Rajiv Malhotra explains his Systems Model of History Centrism at IISc</t>
  </si>
  <si>
    <t>IISc Video 3 - Comments by Roddam Narasimha, Scientist</t>
  </si>
  <si>
    <t>IISc Video 4 - Q &amp; A</t>
  </si>
  <si>
    <t>Rajiv Malhotra's TV Interview with Prof. Thakur of Jawaharlal Nehru University</t>
  </si>
  <si>
    <t>Breaking India book by Rajiv Malhotra Bangalore_ Intro by TS Mohan #1</t>
  </si>
  <si>
    <t>Breaking India book by Rajiv Malhotra: Talk by Dr Swamy Part 2</t>
  </si>
  <si>
    <t>Being Different or Being Digested - Univ of Massachusetts</t>
  </si>
  <si>
    <t>Rajiv Malhotra's Talk at Kitab Khana, Mumbai's Premier Bookstore</t>
  </si>
  <si>
    <t>Rajiv Malhotra's Keynote Address at Institute of Social &amp; Economical Change, Bangalore</t>
  </si>
  <si>
    <t>Rajiv Malhotra at Somaiya Institutes, Mumbai - Part 1: Introduction (in Sanskrit &amp; English)</t>
  </si>
  <si>
    <t>Rajiv Malhotra at Somaiya Institute, Mumbai: #3 Hindi Q&amp;A</t>
  </si>
  <si>
    <t>Rajiv Malhotra at Somaiya Institutes, Mumbai - Part 4: English Q&amp;A</t>
  </si>
  <si>
    <t>Rajiv Malhotra at Somaiya Institutes, Mumbai - Part 2: Lecture</t>
  </si>
  <si>
    <t>Rajiv Malhotra Lecture at Young Presidents' Organization, Kolkata</t>
  </si>
  <si>
    <t>Keynote at Spirituality &amp; Management Conference, IIM B</t>
  </si>
  <si>
    <t>Talk at Bhabha Atomic Research Center, Mumbai: Rajiv Malhotra</t>
  </si>
  <si>
    <t>Rajiv Malhotra talk at Arsha Vidya</t>
  </si>
  <si>
    <t>Rajiv Malhotra's Lecture on U-Turn Theory, Lady Sri Ram College, Delhi</t>
  </si>
  <si>
    <t>Tsunami: The Untold Story by Rajiv Malhotra, 2005</t>
  </si>
  <si>
    <t>Rajiv Malhotra: Globalization &amp; World Peace, Asian Indian Chamber of Commerce, Nov 16 2008</t>
  </si>
  <si>
    <t>Rajiv Malhotra's Where is India in the Eagle's Eye?</t>
  </si>
  <si>
    <t>American Theory-Making on India: "Saving Indians from India" by Rajiv Malhotra 2005 at IIC Delhi</t>
  </si>
  <si>
    <t>Where is India in the Encounter of Civilizations? by Rajiv Malhotra, 2009</t>
  </si>
  <si>
    <t>Rajiv Malhotra's Lecture on Academic Colonization Delivered at Uberoi Foundation 2010</t>
  </si>
  <si>
    <t>Rajiv Malhotra Invading the Sacred Book Launch Best of Mumbai &amp; Delhi July 1st &amp; 2nd, 2007</t>
  </si>
  <si>
    <t>Seminar on BEING DIFFERENT at Banaras Hindu University: Vid 1 - Introductions</t>
  </si>
  <si>
    <t>Seminar on BEING DIFFERENT at BHU: Vid 3 - Indranath Chaudhuri, Ex-Director, Sahitya Academy</t>
  </si>
  <si>
    <t>Seminar on BEING DIFFERENT at Banaras Hindu University #2</t>
  </si>
  <si>
    <t>Seminar on BEING DIFFERENT at Banaras Hindu University: Vid 5 - Bettina Baumer, Indologist, Varanasi</t>
  </si>
  <si>
    <t>Seminar on BEING DIFFERENT at BHU: Vid 4 - Oscar Pujol, Director Institute Cervates, Delhi</t>
  </si>
  <si>
    <t>Seminar on BEING DIFFERENT at Banaras Hindu University: Vid 6 - Kamal Datt Tripathi, IGNCA, Varanasi</t>
  </si>
  <si>
    <t>Seminar on BEING DIFFERENT at Banaras Hindu University: 7 - Rajiv Malhotra</t>
  </si>
  <si>
    <t>Seminar on BEING DIFFERENT at Banaras Hindu University: Vid 8 - Audience Q&amp;A, Comments</t>
  </si>
  <si>
    <t>Manindra Thakur Event Jan 2012 Vid 3 - Debating Western Universalism, Digestion, &amp; U-Turns</t>
  </si>
  <si>
    <t>Manindra Thakur Event Jan 2012 Vid 4 - Book Project: Indian Approach to Social Sciences</t>
  </si>
  <si>
    <t>Manindra Thakur Event Jan 2012 Vid 2 - Participants remarks on Decolonizing the Social Sciences</t>
  </si>
  <si>
    <t>Rajiv Malhotra Lecture on Gandhi "US-India Relations at the Crossroads" UMASS Dartmouth Oct 8, 2009</t>
  </si>
  <si>
    <t>Rajiv Malhotra Lecture on Gandhi "Using Gandhi's Lens Today" UMASS Dartmouth Oct 9, 2009</t>
  </si>
  <si>
    <t>Manindra Thakur Event Jan 2012 Vid 1 - Introduction by Prof. Thakur (JNU) &amp; Rajiv Malhotra</t>
  </si>
  <si>
    <t>Rajiv Malhotra Talk at Auroville Video 1 - Differences in Philosophy</t>
  </si>
  <si>
    <t>Rajiv Malhotra at Auroville Video 2 - Q&amp;A with Audience</t>
  </si>
  <si>
    <t>Rajiv Malhotra Keynote Address at JNU on: Science &amp; Indian Traditions</t>
  </si>
  <si>
    <t>Pondy Event Vid 4 - Comments by five prominent scholars of Sri Aurobindo</t>
  </si>
  <si>
    <t>Rajiv Malhotra Debates a German U-Turner who returned to Christ from Sri Aurobindo</t>
  </si>
  <si>
    <t>Pondy Event Vid 1 - Introduction by Anand Reddy, SACAR</t>
  </si>
  <si>
    <t>Pondy Event Vid 7 - Q&amp;A - New Western religions that are not history centric</t>
  </si>
  <si>
    <t>Pondy Event Vid 8 - Q&amp;A - Relevance to Modern Youth</t>
  </si>
  <si>
    <t>Pondicherry Event Vid 2_Rajiv Malhotra's Talk Part 1 - U Turn Theory</t>
  </si>
  <si>
    <t>Pondy Event Vid 3 - Rajiv Malhotra Talk Part 2: BEING DIFFERENT book</t>
  </si>
  <si>
    <t>Pondy Event Vid 5 - Rajiv Malhotra's Response to the Expert Comments</t>
  </si>
  <si>
    <t>Pondy Event Vid 9 - Director's Concluding Remarks</t>
  </si>
  <si>
    <t>Indian Knowledge Systems: IIT Alumni Event, Washington DC #1</t>
  </si>
  <si>
    <t>Chinmaya Mission Washington, DC Vid 1 - Introduction</t>
  </si>
  <si>
    <t>Indian Knowledge Systems Vid 2 - Rajiv Malhotra Q &amp; A</t>
  </si>
  <si>
    <t>Chinmaya Mission Washington, DC Vid 2 - Difference &amp; Related Issues</t>
  </si>
  <si>
    <t>Chinmaya Mission Washington, DC Vid 3 - Digestion: What, Why, How</t>
  </si>
  <si>
    <t>Chinmaya Mission Washington, DC Vid 4 - History Centrism &amp; Identity Issues</t>
  </si>
  <si>
    <t>Chinmaya Mission Washington, DC Vid 5 - Integral Unity, Chaos, Self-Organization</t>
  </si>
  <si>
    <t>Chinmaya Mission Washington, DC Vid 6 - Indian Contributions Define our Difference</t>
  </si>
  <si>
    <t>Chinmaya Mission Washington, DC Vid 7 - Other Q &amp; A</t>
  </si>
  <si>
    <t>Chinmaya Mission Washington, DC Vid 8 -Book Signing</t>
  </si>
  <si>
    <t>University of Toronto - Q&amp;A with Rajiv Malhotra</t>
  </si>
  <si>
    <t>Toronto Civic Center, March 17, 2012 - Q&amp;A</t>
  </si>
  <si>
    <t>Vedic Culture Center, March 18, 2012</t>
  </si>
  <si>
    <t>U of Toronto - Talks</t>
  </si>
  <si>
    <t>Toronto Civic Center, March 17, 2012 - Lecture</t>
  </si>
  <si>
    <t>U Ontario - Lecture March 19, 2012</t>
  </si>
  <si>
    <t>U Ontario - Q and A, March 19, 2012</t>
  </si>
  <si>
    <t>Hindi Mahaotsav May 12, 2012</t>
  </si>
  <si>
    <t>Rajiv Malhotra on the Need of Academic Study of Hinduism at WAVES 2008 - Vid 1</t>
  </si>
  <si>
    <t>Rajiv Malhotra on Challenges facing Hinduism in USA at WAVES 2008 - Vid 2</t>
  </si>
  <si>
    <t>Rajiv Malhotra on Challenges for Hindus in Academics at Waves 2008 - Vid 3</t>
  </si>
  <si>
    <t>Rajiv Malhotra on European race theory and conversion of Jatis into Castes at Waves 2008 - Vid 4</t>
  </si>
  <si>
    <t>Rajiv Malhotra on Creation of Dravidian Identity among Indians at Waves 2008 - Vid 5</t>
  </si>
  <si>
    <t>Rajiv Malhotra on Mapping of India onto European framework at Waves 2008 - Vid 6</t>
  </si>
  <si>
    <t>Rajiv Malhotra on Colonial Institutional infrastructure in India at Waves 2008 - Vid 7</t>
  </si>
  <si>
    <t>Rajiv Malhotra on British justification for colonizing India at Waves 2008 - Vid 8</t>
  </si>
  <si>
    <t>Rajiv Malhotra on 'Good Cop Bad Cop' method and expansion of West in India at Waves 2008 - Vid 9</t>
  </si>
  <si>
    <t>Rajiv Malhotra on Origin of Liberalism in India at Waves 2008 - Vid 10</t>
  </si>
  <si>
    <t>Why Tibet is Important to People Everywhere: Rajiv Malhotra</t>
  </si>
  <si>
    <t>Chicago June 2nd 2012</t>
  </si>
  <si>
    <t>Q&amp;A at two Chicago temples, June 3, 2012</t>
  </si>
  <si>
    <t>Lecture on BEING DIFFERENT, June 3, 2012</t>
  </si>
  <si>
    <t>Introduction by head of Chinmaya Mission, Toronto May 2012</t>
  </si>
  <si>
    <t>Q&amp;A at Chinmaya Mission, Toronto, May 2012</t>
  </si>
  <si>
    <t>Talk at Chinmaya Mission, Toronto, May 2012</t>
  </si>
  <si>
    <t>Christianity Explained by Rajiv Malhotra</t>
  </si>
  <si>
    <t>Talk at Lakshmi Narayan Mandir, Toronto, May 25, 2012</t>
  </si>
  <si>
    <t>Keynote address at 14th annual Indian heritage day, toronto, May 26, 2012</t>
  </si>
  <si>
    <t>Toronto Public Discussions on Dharma Civilization, May 26 - 29, 2012</t>
  </si>
  <si>
    <t>Lecture-Duscussion at Vidya Bharati Foundation of Canada, May 27, 2012</t>
  </si>
  <si>
    <t>Swami Dayanand Saraswati introduces Rajiv Malhotra at The Hindu Dharma Acharya Sabha, 07 Nov 2012</t>
  </si>
  <si>
    <t>Rajiv Malhotra: Debating Identity with NRI Youths</t>
  </si>
  <si>
    <t>Interview on Sudarshan TV, April 2013</t>
  </si>
  <si>
    <t>Brand India &amp; Narayan Murthy: Rajiv Malhotra #1</t>
  </si>
  <si>
    <t>Are Indians Buying Back Their Knowledge From the West #5</t>
  </si>
  <si>
    <t>Is Written Evidence Needed to Authenticate a Source #2</t>
  </si>
  <si>
    <t>Argument with a Social Scientist at IIT Bombay: Rajiv Malhotra #3</t>
  </si>
  <si>
    <t>How &amp; Why Rajiv Malhotra Got Involved In These Activities #4</t>
  </si>
  <si>
    <t>Chaos, Decentralization, Self Organization - Pros &amp; Cons #10</t>
  </si>
  <si>
    <t>U-Turns Caused By Our Neglect #6</t>
  </si>
  <si>
    <t>Loss of Purva-paksha Tradition and Consequences #7</t>
  </si>
  <si>
    <t>Social Sciences In Indian Colleges is Modelled On Western Social Constructs #9</t>
  </si>
  <si>
    <t>Decolonization, Purvapaksha, Secularism, Indian Identity #8</t>
  </si>
  <si>
    <t>Relevance of Indian Knowledge Systems: Rajiv Malhotra</t>
  </si>
  <si>
    <t>History of Indian Science Technology, SIES Mgt School, Mumbai: Rajiv Malhotra</t>
  </si>
  <si>
    <t>Commerce College 2013 1. Introduction</t>
  </si>
  <si>
    <t>Commerce College . 13 3.Discussion: We Understand the Americans better than we Understand Ourselves</t>
  </si>
  <si>
    <t>Commerce College 2013 2. - Lecture: My journey; the Indian crisis; Sensex economy and modern shudras</t>
  </si>
  <si>
    <t>Commerce College 2013 4. Discussion: Assimilation and retaining Civilizational Distinctiveness</t>
  </si>
  <si>
    <t>Commerce College 2013 5. Discussion: What inspired me and the role of my sadhana</t>
  </si>
  <si>
    <t>Commerce College 2013 6. Discussion: What should be goal of students - career or serve the culture</t>
  </si>
  <si>
    <t>Commerce College 2013 7. Role of Indian languages, control of global standards discourse, &amp; power</t>
  </si>
  <si>
    <t>Commerce College 2013 8. Discussion: Causes of youth disconnect from deep knowledge of roots</t>
  </si>
  <si>
    <t>Indian Qualities that are Special &amp; Exportable_Commerce College 2013 #9</t>
  </si>
  <si>
    <t>Baba Ramdev's Ashram: A Welcome Hug &amp; Discussion on Reversing the Gaze #1</t>
  </si>
  <si>
    <t>Baba Ramdev's Ashram Vid 11: How to Name &amp; Position Hindi Edition of Breaking India</t>
  </si>
  <si>
    <t>Baba Ramdev's Ashram: Rajiv &amp; Baba Brainstorm #14</t>
  </si>
  <si>
    <t>Baba Ramdev Introduces Rajiv Malhotra to his Ashram Audience #2</t>
  </si>
  <si>
    <t>How Ayurveda Got Plagiarized by the Aveda Brand #5</t>
  </si>
  <si>
    <t>Rajiv Malhotra Exposes How Foreign Nexuses Operate in India #4</t>
  </si>
  <si>
    <t>Baba Ramdev's Ashram Vid 3: Rajiv &amp; Baba Ramdev Discuss Long Range Forces Breaking India</t>
  </si>
  <si>
    <t>Overview of Rajiv's Mission to Decolonize India Studies #6</t>
  </si>
  <si>
    <t>Baba Ramdev's Ashram Vid 10: What inspired Rajiv to Research &amp; Write</t>
  </si>
  <si>
    <t>Baba Ramdev's Ashram Vid 12: Baba Ramdev's Comments on Rajiv's Talk &amp; Work</t>
  </si>
  <si>
    <t>Why People of India did not get Genocided like Native Americans: Rajiv Malhotra #9</t>
  </si>
  <si>
    <t>Baba Ramdev's Ashram Vid 8: Indian Civilization Spread by Different Means than Others</t>
  </si>
  <si>
    <t>Why Rajiv Malhotra Endorses Baba Ramdev as President of India #7</t>
  </si>
  <si>
    <t>Rajiv Malhotra's Google Hangout for a Better India</t>
  </si>
  <si>
    <t>Introduction by the Director of Vivekananda Int'l Foundation</t>
  </si>
  <si>
    <t>Arun Shourie quotes Indra's Net to clarify 'vasudhaiva kutumbakam'</t>
  </si>
  <si>
    <t>Conclusion and Book Signing</t>
  </si>
  <si>
    <t>Arun Shourie's Lecture on Rajiv Malhotra's Book "Indra's Net"</t>
  </si>
  <si>
    <t>Rajiv Malhotra's Lecture on Indra's Net</t>
  </si>
  <si>
    <t>Public Meeting &amp; Talk on 'Indra's Net' in Bangalore, 19 Jan 2014: Opening Ceremonies</t>
  </si>
  <si>
    <t>Public Meeting &amp; Talk on 'Indra's Net' Bangalore, 1/19/2014: Is Hinduism defined as a way of life?</t>
  </si>
  <si>
    <t>Public Meeting &amp; Talk on 'Indra's Net' Bangalore, 1/19/2014: Why is the book titled 'Indra's Net'?</t>
  </si>
  <si>
    <t>Rajiv Malhotra Talk on new Book 'Indra's Net' Bengaluru: What should we do about media biases</t>
  </si>
  <si>
    <t>Public Meeting &amp; Talk on "Indra's Net" Bangalore 1/19/14: Where do you see India in the year 2020?</t>
  </si>
  <si>
    <t>Talk on 'Indra's Net': Clarification on Mutual Respect</t>
  </si>
  <si>
    <t>What is wrong with Ford Foundation: Rajiv Malhotra</t>
  </si>
  <si>
    <t>Public Meeting &amp; Talk on 'Indra's Net' in Bangalore 1/19/14: Description of Rajiv's Bangalore trip</t>
  </si>
  <si>
    <t>Public Meeting/Talk on 'Indra's Net' Bangalore 1/19/14: Release Kannada edition of Being Different</t>
  </si>
  <si>
    <t>Talk on his The Book 'Indra's Net' by Rajiv Malhotra in Bangalore</t>
  </si>
  <si>
    <t>'Indra's Net': Sri Sri Sri Nirmalanandanath Swamy's Address</t>
  </si>
  <si>
    <t>Public Meeting/Talk Indra's Net, Bangalore 1/19/14: N Kumar-Justice of Karnataka High Court Address</t>
  </si>
  <si>
    <t>Public Meeting &amp; Talk on 'Indra's Net' Bangalore 1/19/14: Conclusion of the event</t>
  </si>
  <si>
    <t>Ramakrishna Mission's Institute of Culture, Kolkata: Relationship between spirituality &amp; science?</t>
  </si>
  <si>
    <t>Ramakrishna Mission's Institute of Culture, Kolkata: Q&amp;A - Concerning the use of the word "Hindu"</t>
  </si>
  <si>
    <t>Ramakrishna Mission's Institute of Culture, Kolkata: Q&amp;A - Who composes a Grand Narrative?</t>
  </si>
  <si>
    <t>Is The Grand Narrative Divisive? How To Protect Our Openness?</t>
  </si>
  <si>
    <t>Ramakrishna Mission's Institute of Culture, Kolkata: Rajiv Malhotra's Lecture</t>
  </si>
  <si>
    <t>Let's Protect Our Adhyatmic (Inner) Sciences From Quackery: Rajiv Malhotra</t>
  </si>
  <si>
    <t>IITK Indian Mind Sciences &amp; Their Importance Today:Loss of Liberal Arts &amp; Creativity in Indian Univ</t>
  </si>
  <si>
    <t>IIT Kharagpur Indian Mind Sciences &amp; Their Importance Today: Rajiv's Guest Lecture</t>
  </si>
  <si>
    <t>IITK Indian Mind Sciences &amp; Their Importance Today: correct histories to pursue inner sciences</t>
  </si>
  <si>
    <t>IIT Kharagpur Indian Mind Sciences &amp; Their Importance Today: Inner Sciences &amp; Simple Living</t>
  </si>
  <si>
    <t>IITK Indian Mind Sciences &amp; Their Importance Today: Advance Indian Ed Beyond Supplying Tech Coolies</t>
  </si>
  <si>
    <t>Dr. Deepika Kothari introduces her film at launch of 'History of Yoga' film, Mumbai 1/26/2014</t>
  </si>
  <si>
    <t>Rajiv Malhotra Lecture as Chief Guest at launch of 'History of Yoga' film, Mumbai 1/26/2014</t>
  </si>
  <si>
    <t>Rajiv Malhotra's Endorsement of the Film, "History of Yoga"</t>
  </si>
  <si>
    <t>Event Introduction - Indus University Release of Indra's Net Jan 29 2014</t>
  </si>
  <si>
    <t>Indus University Release of The Book Indra's Net_Q&amp;A</t>
  </si>
  <si>
    <t>India's Grand Narrative &amp; Talk on The Book 'Indra's Net' at Indus Uniersity</t>
  </si>
  <si>
    <t>Rajiv Malhotra in Conversation with Mohandas Pai - Bangalore Literary Festival</t>
  </si>
  <si>
    <t>Rajiv Malhotra Panel Bangalore Literature Festival Sept, 2014</t>
  </si>
  <si>
    <t>Rajiv in conversation w/ Rajendra Pawar Chairman &amp; Harpal Singh Trustee, NIIT</t>
  </si>
  <si>
    <t>Rajiv Malhotra's inaugural message at the launch of the ASIAN LENS initiative by NIIT University</t>
  </si>
  <si>
    <t>1. Introduction to Q&amp;A session in Washington DC</t>
  </si>
  <si>
    <t>2. Rajiv describes the stages of his own journey over the past 20 years</t>
  </si>
  <si>
    <t>3. Who is Rajiv's guru</t>
  </si>
  <si>
    <t>4. What are the four books Rajiv has published thus far</t>
  </si>
  <si>
    <t>What is Neo Hinduism &amp; Why Our Opponents Want to Propagate it #5</t>
  </si>
  <si>
    <t>Why is Namaz Practice in Islam Not 'Embodied' in the Dharma Sense #6</t>
  </si>
  <si>
    <t>7. Explain your goal of being non ignorable</t>
  </si>
  <si>
    <t>8. What are your issues with funding India related chairs in the West</t>
  </si>
  <si>
    <t>9. How should we infiltrate the Western academy</t>
  </si>
  <si>
    <t>What Should Hindus do to Compete Against Church Seminaries Producing Research #10</t>
  </si>
  <si>
    <t>11. How to scale up Rajiv's work to become like a research seminary</t>
  </si>
  <si>
    <t>Rajiv Malhotra in conversation with Aam Admi Party leaders just before election</t>
  </si>
  <si>
    <t>Rajiv Malhotra: Chief Guest Manipal Univ_Intl Conf on Language &amp; Literature</t>
  </si>
  <si>
    <t>Western Dichotomies towards Dharma - Rajiv Malhotra Lecture at India House, Houston Dec 13 2014</t>
  </si>
  <si>
    <t>Hindu-Christian Debate Between Rajiv Malhotra &amp; Christian Eberhart</t>
  </si>
  <si>
    <t>Indian Americans &amp; Indian Grand Narrative - Rajiv Malhotra Lecture/Q&amp;A Woodlands Temple Dec 14 2014</t>
  </si>
  <si>
    <t>John Dayal - Debating foreign funded NGOs with John Dayal and others</t>
  </si>
  <si>
    <t>Rajiv Malhotra: Debating Foreign Funded NGOs with John Dayal &amp; others</t>
  </si>
  <si>
    <t>NDTV 'We the People' debate on Foreign NGOs moderated by Barkha Dutt</t>
  </si>
  <si>
    <t>Rajiv Opening Remarks - JNU Roundtable on Decolonizing the Academy &amp; Debating breaking India forces</t>
  </si>
  <si>
    <t>Dr. Tribhuvan Singh - JNU Roundtable on Decolonizing the Academy &amp; Debating breaking India forces</t>
  </si>
  <si>
    <t>Dr. Udit Raj Talk - JNU Roundtable on Decolonizing the Academy &amp; Debating Breaking India Forces</t>
  </si>
  <si>
    <t>Prof Girish Nath Jha - JNU Roundtable on Decolonizing the Academy &amp; Debating Breaking India Forces</t>
  </si>
  <si>
    <t>Concluding discussion turns into shouting match between students &amp; Udit Raj - JNU Roundtable</t>
  </si>
  <si>
    <t>Rajiv Malhotra's Talk at Art of Living: Where is Dharma in the 21st Century</t>
  </si>
  <si>
    <t>The Evolution of Yajna: Rajiv Malhotra at Maharishi University</t>
  </si>
  <si>
    <t>Are Indians ignoring our civilization while the West appropriates it</t>
  </si>
  <si>
    <t>Debate on 'Hinduism &amp; Indian Grand Narrative', Delhi Univ Psychology Dept</t>
  </si>
  <si>
    <t>Are Sanskrit Studies in the West becoming the New Orientalism?</t>
  </si>
  <si>
    <t>Lecture on Dharma, Sanskrit &amp; Science, Goa, Feb 26, 2015</t>
  </si>
  <si>
    <t>Lecture 'Is our Sanskriti being distorted by the Americanization of Sanskrit Studies' at Sastra Univ</t>
  </si>
  <si>
    <t>World Sanskrit Congress 2015: Is Sanskrit Dead or Alive, Political or Sacred</t>
  </si>
  <si>
    <t>Rajiv Malhotra's The Battle of Sanskrit Launch, Samskrita Bharati, Bengaluru</t>
  </si>
  <si>
    <t>The Importance of Swadeshi Indology: Rajiv Malhotra</t>
  </si>
  <si>
    <t>Reversing the Gaze (Purva-Paksha) on Western Indology, Karnataka Sanskrit University</t>
  </si>
  <si>
    <t>"Taking back our heritage: My message to India's youth" at IIT Madras</t>
  </si>
  <si>
    <t>Roddam Narasimha &amp; Mohandas Pai discuss "The Battle For Sanskrit" with Rajiv Malhotra</t>
  </si>
  <si>
    <t>Rajiv Malhotra's Encounter With The Indian Left at Tata Institute of Social Sciences</t>
  </si>
  <si>
    <t>In conversation with Madhu Kishwar: The Battle For Sanskrit</t>
  </si>
  <si>
    <t>"Geopolitics &amp; the study of Indian Civilization": A very large event at IIT Bombay</t>
  </si>
  <si>
    <t>Zee News_Rohit Sardana Interviews Rajiv Malhotra_Feb 2016</t>
  </si>
  <si>
    <t>Sri Sri Ravi Shankar Launches "The Battle For Sanskrit" in Art of Living Campus, Bangalore</t>
  </si>
  <si>
    <t>Chinmaya Mission, Amish Tripathi &amp; Rajiv Malhotra discuss "The Battle For Sanskrit"</t>
  </si>
  <si>
    <t>Art of Living: "The Battle For Sanskrit" talk in Bangalore ashram</t>
  </si>
  <si>
    <t>Rajiv Malhotra responds to questions at a Vedic Gurukulam, Bidadi</t>
  </si>
  <si>
    <t>Ramakrishna Mission (Chennai) presents Rajiv Malhotra's talk/Q&amp;A on: Sacredness and Sanskrit</t>
  </si>
  <si>
    <t>JNU: Rajiv Malhotra's New Book THE BATTLE FOR SANSKRIT_full video</t>
  </si>
  <si>
    <t>Battle For Sanskrit: How Samskrita Bharati &amp; Rajiv Malhotra can collaborate</t>
  </si>
  <si>
    <t>Rajiv Malhotra Darshan with Kanchi Shankaracharyas to Discuss Common Interests</t>
  </si>
  <si>
    <t>"Removing the burqa from our minds": Rajiv Malhotra's lecture &amp; interaction in Bangalore</t>
  </si>
  <si>
    <t>Delhi University's distinguished panel discusses THE BATTLE FOR SANSKRIT</t>
  </si>
  <si>
    <t>Rajiv Malhotra interviewed by young California enterpreneur, Balaji Srinivasan</t>
  </si>
  <si>
    <t>Are Indian Intellectuals Free Thinkers or Colonized: Indus University, TBFS Launch</t>
  </si>
  <si>
    <t>Kanchi Shankaracharya's devotees in USA discuss "The Battle For Sanskrit"</t>
  </si>
  <si>
    <t>Will Indian Corporate Leaders Support Swadeshi Indology?</t>
  </si>
  <si>
    <t>"The Battle For Sanskrit" discussed by Ramesh Pandey, VC of L.B.S. Rashtriya Sanskrit Vidyapeeth</t>
  </si>
  <si>
    <t>Samskrita Bharati panel discussion in Delhi: "The Battle For Sanskrit"</t>
  </si>
  <si>
    <t>Prof P.N. Shastry, VC, Rashtriya Sanskrit Sansthan, discusses "The Battle For Sanskrit"</t>
  </si>
  <si>
    <t>Dr Kutumba Sastry, President, International Association of Sanskrit Studies</t>
  </si>
  <si>
    <t>Bibek Debroy on "The Battle for Sanskrit"</t>
  </si>
  <si>
    <t>Rajiv Malhotra talk in Delhi Samskrita Bharati</t>
  </si>
  <si>
    <t>Q&amp;A on The Battle For Sanskrit. Samskrita Bharati event in Delhi</t>
  </si>
  <si>
    <t>How to be an intellectual kshatriya, by Rajiv Malhotra</t>
  </si>
  <si>
    <t>Swami Harshananda (senior monk of RK Mission) blessings at Intellectual Kshatriya workshop</t>
  </si>
  <si>
    <t>Columbia University Talk "Hinduphobia in Academia": Rajiv Malhotra</t>
  </si>
  <si>
    <t>Rajiv Malhotra at MIT: The Force Awakens</t>
  </si>
  <si>
    <t>NewsX: Dr Subramanian Swamy's Endorsement for Rajiv Malhotra</t>
  </si>
  <si>
    <t>Difference Between British Era Sepoys &amp; Today's Intellectual Sepoys</t>
  </si>
  <si>
    <t>People like Devdutt Pattanaik Subvert Hinduism While Seeming to Help it</t>
  </si>
  <si>
    <t>History-Centrism &amp; Dharma vis a vis Religion: Rajiv Malhotra</t>
  </si>
  <si>
    <t>Rajiv Malhotra explains the difference between Intellectual Kshatriya and Emotional Kshatriya</t>
  </si>
  <si>
    <t>Rajiv explains how Hindu values of tapas get distorted by naive Hindus selling out to US pop culture</t>
  </si>
  <si>
    <t>Rajiv Malhotra explains what it takes to become an Intellectual Kshatriya</t>
  </si>
  <si>
    <t>Rajiv Malhotra explains common misunderstanding of Maya among Hindus</t>
  </si>
  <si>
    <t>Rajiv Malhotra on 'Analysis of the Kurukshetra'. Interviewed by Vijaya Vishwanathan</t>
  </si>
  <si>
    <t>Wendy Doniger's Erotic Psychoanalysis Theory Has Not Been Countered: Rajiv Malhotra #1</t>
  </si>
  <si>
    <t>When Devdutt Pattanaik Reduces Indian Itihas to Myth, it is Freud's Ideas he is propagating #2</t>
  </si>
  <si>
    <t>Rajiv Malhotra &amp; Dr Swamy talk on Christian Missionaries Religion Conversion Tactics</t>
  </si>
  <si>
    <t>4 Rajiv Malhotra: Dealing with Dharma transforms even the most rooted Abrahamic</t>
  </si>
  <si>
    <t>5 Are today's Pandavas sitting in the VIP lounge watching the action on the battlefield with binocu</t>
  </si>
  <si>
    <t>3 Rajiv Malhotra explains the five types of people in the kurukshetra and analysis of each</t>
  </si>
  <si>
    <t>"Where are the Pandavas?" Rajiv Malhotra interviewed by Vijaya Vishwanathan</t>
  </si>
  <si>
    <t>Rajiv Malhotra on NDTV's We the People_Debate on Foreign NGOs #1</t>
  </si>
  <si>
    <t>KUPPUSWAMI SASTRI RESEARCH INSTITUTE (KSRI), Chennai, hosts Distinguished Lecture by Rajiv Malhotra</t>
  </si>
  <si>
    <t>Role of Hindu Temples: Rajiv Malhotra</t>
  </si>
  <si>
    <t>Rajiv Malhotra Motivates JNU Students to Speak Up Against Biased Professors #16</t>
  </si>
  <si>
    <t>N. Gopalaswami, former Chief Election Commissioner of India, and Rajiv Malhotra discuss TBFS</t>
  </si>
  <si>
    <t>The Attack on Kumbh Mela - Rajiv Malhotra Series on "Facebook LIVE" Part 1</t>
  </si>
  <si>
    <t>Indian Comfort With What is Termed as Chaos: Rajiv Malhotra #1</t>
  </si>
  <si>
    <t>Islamic destruction of temples can't be compared to local rivalries causing destruction #17</t>
  </si>
  <si>
    <t>How YOU can help in the Kurukshetra &amp; Increase our Impact: Rajiv Malhotra</t>
  </si>
  <si>
    <t>Rajiv Malhotra Explains the History of Indian Science &amp; Technology Volumes</t>
  </si>
  <si>
    <t>Rajiv Malhotra: When diversity is turned into vote bank, unity suffers #6</t>
  </si>
  <si>
    <t>Smritis are not frozen, need to be changed according to time &amp; context: Rajiv Malhotra #7</t>
  </si>
  <si>
    <t>Rajiv Malhotra: #1 How Hindu Open Architecture is the Bedrock of Indian Identity</t>
  </si>
  <si>
    <t>How Hindu Inferiority Complex Blocks Development of Indian Grand Narrative #2</t>
  </si>
  <si>
    <t>Rajiv Malhotra: Apathy, Ignorance, Laziness of Indians regarding their Civilization</t>
  </si>
  <si>
    <t>When Muslims &amp; Christians are More Equal than Hindus: Rajiv Malhotra #3</t>
  </si>
  <si>
    <t>Rajiv Malhotra: #4 Caste Based Reservations Act as Vote Bank</t>
  </si>
  <si>
    <t>Rajiv Malhotra: #5 Funding Swadeshi Scholarship for Swadeshi Viewpoint</t>
  </si>
  <si>
    <t>If All Religions Are The Same Then Why Remain Hindu: Rajiv Malhotra</t>
  </si>
  <si>
    <t>Rajiv Malhotra: Caste Cow Curry Joke in India #7</t>
  </si>
  <si>
    <t>How Christianity Inc is the Largest MNC in the World: Rajiv Malhotra #1</t>
  </si>
  <si>
    <t>Christianity Needs Major Reform: Rajiv Malhotra #2</t>
  </si>
  <si>
    <t>The False "Aryan Dravidian" Divide is Part of Official Govt Discourse on India: Rajiv Malhotra</t>
  </si>
  <si>
    <t>DIGESTION of Hindusim into Christianity: Rajiv Malhotra #7</t>
  </si>
  <si>
    <t>Rajiv Malhotra: Sanskrit Protects Dharma From Digestion</t>
  </si>
  <si>
    <t>The Attack on Kumbh Mela - Rajiv Malhotra Series on "Facebook LIVE" Part 2</t>
  </si>
  <si>
    <t>Response to Young Law Student &amp; Human Rights Activist #2</t>
  </si>
  <si>
    <t>Rajiv Malhotra responds: Why do we need others legitimacy if we are 1/6th of the world</t>
  </si>
  <si>
    <t>The Attack on Kumbh Mela - Rajiv Malhotra Series on "Facebook LIVE" Part 3</t>
  </si>
  <si>
    <t>Rajiv Malhotra Discusses the Idea of India &amp; Indian Identity</t>
  </si>
  <si>
    <t>Rajiv Malhotra: Difference Between Tolerance and Mutual Respect #4</t>
  </si>
  <si>
    <t>JNU student questions John Dayal and leaves him Dumbstruck!</t>
  </si>
  <si>
    <t>Rajiv Malhotra's Rejoinder to Kancha Ilaiah's Breaking India Activities</t>
  </si>
  <si>
    <t>Kumbh Mela 3.7: What should Indian Govt &amp; Leaders do to Save The Kumbh Mela</t>
  </si>
  <si>
    <t>Kumbh Mela 3.1: Rajiv responds to Viewers Questions about Akhadas</t>
  </si>
  <si>
    <t>Kumbh Mela 3.6: What can the Youth do to Save Kumbh Mela</t>
  </si>
  <si>
    <t>Kumbh Mela 3.5: HRD Ministry should give a report on state of Indology</t>
  </si>
  <si>
    <t>Attack on Kumbh Mela 3.4: Rajiv Malhotra explains Ideological fight with Seculars</t>
  </si>
  <si>
    <t>Kumbh Mela 3.3: Is Any Legal Action Possible to Restrict Entry to the Kumbh Mela</t>
  </si>
  <si>
    <t>Kumbh Mela 3.2: Rajiv Malhotra responds — Do We Need Bad Cops</t>
  </si>
  <si>
    <t>MSNBC: Rajiv Malhotra discusses "Who is Bobby Jindal, really" Feb 2013</t>
  </si>
  <si>
    <t>Rajiv Malhotra on MSNBC: A Different Kind of Black-Brown Coalition</t>
  </si>
  <si>
    <t>From William Jones to Pollock, Discourse on India Continues to be Dictated by the West_MIT 9</t>
  </si>
  <si>
    <t>Theory of 'Aesthetization of Power' used by Sheldon Pollock_MIT 10</t>
  </si>
  <si>
    <t>Currently, GOI funded Religion Studies might not be in Dharma's Interest_MIT 11</t>
  </si>
  <si>
    <t>How Germans Distorted Hindu Ideas Which Led to Nazism: Rajiv Malhotra #12</t>
  </si>
  <si>
    <t>Fb LIVE 5: Kutumba Sastry, President Intl Asso Sanskrit Studies — Interviewed by Rajiv Malhotra</t>
  </si>
  <si>
    <t>Rajiv Malhotra talks about The Indus Saraswati Civilization</t>
  </si>
  <si>
    <t>Rajiv Malhotra MIT 7: The Sold Out Insiders</t>
  </si>
  <si>
    <t>Rajiv Malhotra: Control of our tradition has shifted into the hands of 'outsiders'.</t>
  </si>
  <si>
    <t>Rajiv Malhotra in conversation with Indian industrialists: 'Who represents Hinduism?'</t>
  </si>
  <si>
    <t>Rajiv Malhotra MIT 3: Multiple 'Outsider' views on Hindusim &amp; Birth of American Indology</t>
  </si>
  <si>
    <t>How India Should Manage US Think Tanks, Universities, Seminaries</t>
  </si>
  <si>
    <t>Rajiv Malhotra: Battling the Secularization of Indian Fine Arts</t>
  </si>
  <si>
    <t>MIT 6: White Liberal American Woman Profile according to Marketing Co’s</t>
  </si>
  <si>
    <t>Rajiv Malhotra MIT 1: The Need for Insider Perspective on Hinduism</t>
  </si>
  <si>
    <t>No one has attempted a Purvapaksha of Sheldon Pollock_MIT 2</t>
  </si>
  <si>
    <t>How Hindus Have Lost The Ownership of Hinduism Studies #4</t>
  </si>
  <si>
    <t>How China Hits Back at Western Critics: MIT #13</t>
  </si>
  <si>
    <t>Ivy Leagues Control Indological Studies Research: Rajiv Malhotra</t>
  </si>
  <si>
    <t>Amazing Discoveries About Ancient India That Are Being Neglected: Rajiv Malhotra</t>
  </si>
  <si>
    <t>Biases of American Academia who study Hinduism_MIT 5</t>
  </si>
  <si>
    <t>Rajiv Malhotra MIT 8: Four types of Hindus who cannot help the cause of Hinduism</t>
  </si>
  <si>
    <t>Christianity Digested lot of Paganism #4</t>
  </si>
  <si>
    <t>Rajiv Malhotra: # 5 Original Sin of Adam Eve &amp; Why Virgin Birth is such a big deal</t>
  </si>
  <si>
    <t>#1 Difference is the Truth: Swami Dayanand Saraswati Launches Rajiv's Book 'Being Different'</t>
  </si>
  <si>
    <t>Rajiv Malhotra: # 2 Western Universalism Has Colonized Others</t>
  </si>
  <si>
    <t>Sanskrit Non-translatables, Being Different</t>
  </si>
  <si>
    <t>Rajiv Malhotra: # 6 Ask any Christian Theologian What happens to The Nicene Creed</t>
  </si>
  <si>
    <t>Rajiv Malhotra: Are Christianity &amp; Hinduism Same AND The Nature of Self in Both #7</t>
  </si>
  <si>
    <t>Purva-paksha of the West (Reversing the Gaze) not done by India: Rajiv Malhotra #8</t>
  </si>
  <si>
    <t>History-Centrism of Christianity Makes Them Prisoners of History: Rajiv Malhotra #9</t>
  </si>
  <si>
    <t>Integral Unity Vs Synthetic Unity #10</t>
  </si>
  <si>
    <t>Is Jesus Christian: Q&amp;A with Rajiv Malhotra #13</t>
  </si>
  <si>
    <t>Buddhist's Nature of Reality is also Integral Unity #11</t>
  </si>
  <si>
    <t>A Christian can be a True Advaitin Only if History-Centrism is Given up: Rajiv Malhotra #14</t>
  </si>
  <si>
    <t>Swami Dayanand Saraswati Commends Rajiv Malhotra's Books #15</t>
  </si>
  <si>
    <t>Digested Cultures live in Museums #1</t>
  </si>
  <si>
    <t>Approach to Define The Dharma Point of View: Rajiv Malhotra #5</t>
  </si>
  <si>
    <t>#2 Gurus Replacing Sanskrit Words with English Exposes the Tradition to Digestion</t>
  </si>
  <si>
    <t>How much of India do the Westerners Assimilate Before Making a U Turn #3</t>
  </si>
  <si>
    <t>Our History is NOT a Myth —Q&amp;A Broadcast with Rajiv Malhotra</t>
  </si>
  <si>
    <t>#6 There is an Indian Universalism and Being Different is part of it.</t>
  </si>
  <si>
    <t>India is Often Mis-represented in USA by Our Colonized Mentality: Rajiv Malhotra #4</t>
  </si>
  <si>
    <t>Ideas of Yoga clash with Christianity's Nicene Creed: Rajiv Malhotra</t>
  </si>
  <si>
    <t>Asking some very important questions about Sufism: Rajiv Malhotra #12</t>
  </si>
  <si>
    <t>Everything is Ultimately a Distinct Expression of Brahman (Ultimate Reality) #2</t>
  </si>
  <si>
    <t>Rajiv Malhotra: Why Look for Legitimacy from The West #3</t>
  </si>
  <si>
    <t>Rajiv Malhotra: India should invest a huge amount in preserving it's civilization #5</t>
  </si>
  <si>
    <t>Hindu Gurus are Muddled Up in Understanding Christianity: Rajiv Malhotra #1</t>
  </si>
  <si>
    <t>Hindu Gurus Lost an Opportunity to Convert Western Yoga Students into Hindus #2</t>
  </si>
  <si>
    <t>Rajiv Malhotra: How Yoga's Advanced Effects Depend on One's Worldview &amp; Lifestyle #3</t>
  </si>
  <si>
    <t>Is chanting Om a part of Yoga: Rajiv Malhotra</t>
  </si>
  <si>
    <t>Lets Create a "Global Yoga Franchise" with Lakhs of Teachers: Rajiv Malhotra #5</t>
  </si>
  <si>
    <t>What Should be India's Strategy for Leveraging Yoga: Rajiv Malhotra #6</t>
  </si>
  <si>
    <t>Rajiv Malhotra responds: What was the origin of Yoga #7</t>
  </si>
  <si>
    <t>Rajiv Malhotra: Yoga is Much More Than Asanas Physical Aspect #8</t>
  </si>
  <si>
    <t>Rajiv Malhotra: Yoga Practitioners Must Also Understand its Philosophy Properly #9</t>
  </si>
  <si>
    <t>Mutual Respect Between Hinduism &amp; Christianity is a One Way Street: Rajiv Malhotra</t>
  </si>
  <si>
    <t>International Yoga Day, Philadelphia</t>
  </si>
  <si>
    <t>Rajiv Malhotra: Inner Awakening program integrates advaita inside with action outside</t>
  </si>
  <si>
    <t>Dharma gets Digested into "Products" of Western Universalism: Rajiv Malhotra #2</t>
  </si>
  <si>
    <t>Rajiv Malhotra: #1 Adhyatma-Vidya as inner science</t>
  </si>
  <si>
    <t>Non-digestible Tension Points Between Dharmic &amp; Western Universal traditions</t>
  </si>
  <si>
    <t>Rajiv Malhotra: UTurn Stages of Appropriation #6</t>
  </si>
  <si>
    <t>Rajiv Malhotra: #5 Westernized Indians Discomfort about Own Heritage</t>
  </si>
  <si>
    <t>Rajiv Malhotra: #4 Destructive Effect of Digestion</t>
  </si>
  <si>
    <t>Leftist Control of Mainstream Media is Biased: Rajiv Malhotra, BLR Lit Fest</t>
  </si>
  <si>
    <t>Rajiv Malhotra Intl Day of Yoga, Philadelphia: #1 Defining Yoga &amp; Relation to Dharma</t>
  </si>
  <si>
    <t>Rajiv Malhotra at Intl Day of Yoga, Philadelphia: #2 Should OM be removed from Yoga</t>
  </si>
  <si>
    <t>Rajiv Malhotra at Intl Day of Yoga, Philadelphia: #3 Scope of Yoga</t>
  </si>
  <si>
    <t>Rajiv Malhotra at Intl Day of Yoga, Philadelphia: #4 Is Yoga a religion or science</t>
  </si>
  <si>
    <t>Rajiv Malhotra at Intl Day of Yoga, Philadelphia: #6 Yoga Asana for Schools</t>
  </si>
  <si>
    <t>Rajiv Malhotra: क्या हिन्दू धर्म और ईसाई रिलिजन समान हैं</t>
  </si>
  <si>
    <t>Rajiv Malhotra fb LIVE 10: Keynote address at first ever 'Swadeshi Indology' Conference</t>
  </si>
  <si>
    <t>Rajiv Malhotra at Intl Day of Yoga, Philadelphia: #7 Yoga philosophy is based on nature of Self</t>
  </si>
  <si>
    <t>Rajiv Malhotra at Intl Day of Yoga, Philadelphia: #8 Yoga solves many kinds of issues</t>
  </si>
  <si>
    <t>Rajiv Malhotra: भारतीय स्वयं ज़िम्मेदारी लें, दूसरों पर न निर्भर हों</t>
  </si>
  <si>
    <t>Rajiv Malhotra: BARC 2_True and verifiable history of Indian science &amp; technology</t>
  </si>
  <si>
    <t>Quackery &amp; Chauvinism Can Spoil the Reputation of Scientific Work. #1</t>
  </si>
  <si>
    <t>Rajiv Malhotra: BARC 3_Yoga claims there is an inner science Adhyatma Vidya that is verifiable</t>
  </si>
  <si>
    <t>Rajiv Malhotra at Intl Day of Yoga, Philadelphia: #5 योग का स्वामित्व किसके पास है</t>
  </si>
  <si>
    <t>Inaugural Address by Prof. V.N. Jha (First Swadeshi Indology Conference)</t>
  </si>
  <si>
    <t>Swadeshi Indology Conference - Closing Comments by Rajiv Malhotra</t>
  </si>
  <si>
    <t>Swadeshi Indology Conference: Prof Makarand Paranjape (JNU) on Ambedkarism and Islam</t>
  </si>
  <si>
    <t>Welcome Speech by Prof Kannan - First Swadeshi Indology Conference</t>
  </si>
  <si>
    <t>First Swadeshi Indology Conference: Inauguration and Felicitation</t>
  </si>
  <si>
    <t>Swadeshi Indology Conference - Vote of Thanks by Prof Jalihal</t>
  </si>
  <si>
    <t>Rajiv: BARC 4_Adhyatma vidya is empirical inner science, different from external hard sciences</t>
  </si>
  <si>
    <t>Rajiv Malhotra: BARC 5_Indian tradition ensures no conflict between science &amp; religion</t>
  </si>
  <si>
    <t>Rajiv Malhotra: BARC 6_ Colonizers left but the Indian mind is still colonized</t>
  </si>
  <si>
    <t>Rajiv Malhotra: BARC 7_Indian ideas have been plagiarized &amp; appropriated by the West</t>
  </si>
  <si>
    <t>Rajiv Malhotra: BARC 8_ Swami Vivekananda influenced Nikola Tesla</t>
  </si>
  <si>
    <t>Rajiv: BARC 9_ How Herb Benson and Stephen Laberge have appropriated ideas from Indian mind sciences</t>
  </si>
  <si>
    <t>Rajiv Malhotra: BARC 10_Indian Philosophy is the only one compatible with Quantum Physics</t>
  </si>
  <si>
    <t>Rajiv Malhotra: BARC 12_Why difference and diversity should be preserved</t>
  </si>
  <si>
    <t>Rajiv Malhotra: Harvard Video Proves Their Infiltration of Kumbh Mela (with Hindi Subtitles)</t>
  </si>
  <si>
    <t>Role of Organizations Like The Hindu American Foundation (HAF): Rajiv Malhotra #1</t>
  </si>
  <si>
    <t>Rajiv Malhotra's Hard-hitting Response to False Charges of Plagiarism #2</t>
  </si>
  <si>
    <t>Rajiv Malhotra on Obama administration's effect on curtailing violence against Black people #3</t>
  </si>
  <si>
    <t>Indian Social Sciences Scholars are the New Elites: Rajiv Malhotra #4</t>
  </si>
  <si>
    <t>Rajiv Malhotra: Importance of Knowledge Percolating to the Lower Strata #5</t>
  </si>
  <si>
    <t>Ambedkar and The Origins of 'Left Wing' 'Right Wing' #6</t>
  </si>
  <si>
    <t>Harvard Video Proves Their Infiltration of Kumbh Mela: Rajiv Malhotra</t>
  </si>
  <si>
    <t>Supreme Court Lawyer Monika Arora Explains Lawsuit Against Wendy Doniger’s Book</t>
  </si>
  <si>
    <t>Rajiv Malhotra on NewsX Channel: Hinduphobia, Breaking India forces &amp; Kashmir problem</t>
  </si>
  <si>
    <t>Rajiv Malhotra on Literarisation #7</t>
  </si>
  <si>
    <t>Rajiv Malhotra: The Invisible Fence Syndrome #9</t>
  </si>
  <si>
    <t>Why the Hindu Community has Failed to Confront Hinduphobia #1</t>
  </si>
  <si>
    <t>Rajiv Malhotra: The Need For Hindu Viewpoint in Mainstream Media #2</t>
  </si>
  <si>
    <t>Rajiv Malhotra's Encounter with a Hinduphobic Professor from Univ of Chicago #3</t>
  </si>
  <si>
    <t>Removing Caste Discrimination in India: Rajiv Malhotra #4</t>
  </si>
  <si>
    <t>Rajiv Malhotra: Why the Western Labels of 'Left' &amp; 'Right' Do Not Apply to Hinduism #5</t>
  </si>
  <si>
    <t>Rajiv Malhotra's Responds to Disruption by Hinduphobic Mob &amp; Condemns All Forms of Xenophobia #6</t>
  </si>
  <si>
    <t>Americanization of The Indian Elite: Rajiv Malhotra #8</t>
  </si>
  <si>
    <t>Rajiv Malhotra: Impact of Aryan-Dravidian Theory in South India #1</t>
  </si>
  <si>
    <t>Rajiv Malhotra: The Promise &amp; the Concerns Around Computational Linguistics #2</t>
  </si>
  <si>
    <t>An Analyst of the 'Industry of Indology", Rajiv Malhotra #3</t>
  </si>
  <si>
    <t>Rajiv Malhotra: Who Defines Sacred and How to Experience It #4</t>
  </si>
  <si>
    <t>How the Britishers Created Caste-based Fault Lines in India #5</t>
  </si>
  <si>
    <t>Rajiv Malhotra: The Book 'Battle for Sanskrit' &amp; what happened to the Sringeri Mutt Project #6</t>
  </si>
  <si>
    <t>Analysis of Pollock's "Death of Sanskrit" thesis - 2 paper presentations</t>
  </si>
  <si>
    <t>Rajiv Malhotra's comments and Q&amp;A on "Death of Sanskrit" Thesis</t>
  </si>
  <si>
    <t>Rajiv Malhotra: I will do the Purvapaksha &amp; Traditional Scholars Should do Uttarpaksa #7</t>
  </si>
  <si>
    <t>Rajiv Malhotra: Lack of Rigor in Indian Academia &amp; the Removal of Sacred from Sanskrit #9</t>
  </si>
  <si>
    <t>Pollock’s Position on Sastras - Surya K</t>
  </si>
  <si>
    <t>Critique of Pollock's Position on The Science of Sastras - 2 Paper Presentations</t>
  </si>
  <si>
    <t>Prof. Ramanujan's comments and Q&amp;A on the two papers on science of Sastra</t>
  </si>
  <si>
    <t>Misrepresentations in Pollock’s Sastra paper - 2 Paper Presentations</t>
  </si>
  <si>
    <t>Comments on two papers on misrepresentations in Pollock’s Sastra paper: Prof. VN Jha</t>
  </si>
  <si>
    <t>Rajiv Malhotra and others in discussion on Pollock's position on Sastras</t>
  </si>
  <si>
    <t>Rajiv Malhotra fb LIVE 11: Strategy of Infinity Foundation India &amp; How it will Transform India</t>
  </si>
  <si>
    <t>Rajiv Malhotra: Importance of Sacredness in Indian Civilization #8</t>
  </si>
  <si>
    <t>Rajiv Malhotra's Unique Position to Critique Western Indology #1</t>
  </si>
  <si>
    <t>Rajiv Malhotra: What is Our Response to Murty Classical Library 500 Volume Project #3</t>
  </si>
  <si>
    <t>Making Sanskrit Mainstream: Rajiv Malhotra's Vision #4</t>
  </si>
  <si>
    <t>Rajiv Malhotra: How Devdutt Pattanaik is Facilitating Digestion by Turning Our Itihas into Myth #5</t>
  </si>
  <si>
    <t>Prof Girish Nath Jha &amp; Rajiv Malhotra on the Decline of Sanskrit During Colonial Times #6</t>
  </si>
  <si>
    <t>Loss of Purvapaksha Tradition Led to The Decline of Indian Civilization #7</t>
  </si>
  <si>
    <t>If Dravidianism can be debunked, AIT will become irrelevant by Rajiv Malhotra #8</t>
  </si>
  <si>
    <t>BFS Book Cover, "Sir William Jones &amp; The Pandits" #2</t>
  </si>
  <si>
    <t>Rajiv Malhotra Argues for Continually Updating the Purvapaksha Tradition #9</t>
  </si>
  <si>
    <t>Prof Upender Rao: Evidence of Sanskrit Being Part of Popular Culture #11</t>
  </si>
  <si>
    <t>Prof Girish Jha Describes Research Applying Traditional Sanskrit Knowledge in Modern Science #12</t>
  </si>
  <si>
    <t>Negative Impact of Indian Billionaires Funding Western Universities #13</t>
  </si>
  <si>
    <t>'Sanskritizing English' By Introducing Non-translatable words #14</t>
  </si>
  <si>
    <t>Prof Koenraad Elst &amp; Prof Girish Jha on the alleged North &amp; South Language Divide in India #15</t>
  </si>
  <si>
    <t>Rajiv Malhotra on the origin of Sanskrit and Vedas #10</t>
  </si>
  <si>
    <t>Critiquing Pollock’s out of context reading of the Ramayana - 2 Paper Presentations</t>
  </si>
  <si>
    <t>Pollock’s out of context reading of the Ramayana - Comments and Q&amp;A on the papers</t>
  </si>
  <si>
    <t>Comments on the two papers - Nityananda Misra</t>
  </si>
  <si>
    <t>A Purvapaksha of Deep Orientalism - Ashay Naik</t>
  </si>
  <si>
    <t>History of Indology and Nazi ideology - Prof. K. Gopinath</t>
  </si>
  <si>
    <t>Sheldon Pollock's Idea of a Nazi Indology - Dr. Koenraad Elst</t>
  </si>
  <si>
    <t>Theme- Sanskrit was Responsible for Holocaust- Comments and Q&amp;A</t>
  </si>
  <si>
    <t>How to Interpret the US Presidential Elections 2016 in terms of the Myth of American Exceptionalism</t>
  </si>
  <si>
    <t>The New MOHENJO DARO Movie, What is True &amp; False About Its Depictions of History</t>
  </si>
  <si>
    <t>JNU Sociology Professors are Effectively Studying "The White Man's Grandmother" #10</t>
  </si>
  <si>
    <t>On Pollockism- Purvapaksha on Pollock's Methodologies: Sati Shankar</t>
  </si>
  <si>
    <t>On Pollockism paper_Comments and Q and A</t>
  </si>
  <si>
    <t>"Sanskrit is dead and its okay" - Naresh Cuntoor</t>
  </si>
  <si>
    <t>Vedic Knowledge, Science &amp; Pollockian Indology - Prof. Ravi Gomatam</t>
  </si>
  <si>
    <t>Dr. Koenraad Elst's Comments on Indic Viewpoints to Refute Pollock's positions</t>
  </si>
  <si>
    <t>Panel Discussion on Murty Classical Library - Part 1</t>
  </si>
  <si>
    <t>Panel Discussion on Murty Classical Library - Part 2</t>
  </si>
  <si>
    <t>New TV Serial on Aryan/Dravidian Conflict is Incorrect &amp; Politically Dangerous</t>
  </si>
  <si>
    <t>Sense Philology - TM Narendran</t>
  </si>
  <si>
    <t>Orientalist &amp; Post Colonial Basis of Indology - Ravi Joshi</t>
  </si>
  <si>
    <t>Recent Political Attacks in Hawaii Against Hinduism —Christianity's Violent Conquest of Pagans #15</t>
  </si>
  <si>
    <t>Contrast the Attitude of Abrahamic Religions &amp; Sanatan Dharma Towards Peace #3</t>
  </si>
  <si>
    <t>Rajiv Malhotra Discusses Strategy for Kumbh Mela with Head of Akhada Parishad</t>
  </si>
  <si>
    <t>Hindu Dharma Shastras Accused of Human Rights Violation Against Women &amp; Dalits #4</t>
  </si>
  <si>
    <t>Are The Vedic Texts Not Powerful Enough To Convince Anybody Who Reads it: Rajiv Malhotra #6</t>
  </si>
  <si>
    <t>Do Our sacred Scriptures Praise War &amp; Violence: Rajiv Malhotra #8</t>
  </si>
  <si>
    <t>Rajiv Malhotra Interviews Yogi Amrit Desai - Part 1</t>
  </si>
  <si>
    <t>Rajiv Malhotra &amp; Dr Subramanian Swamy in a Vibrant LIVE Broadcast on Strategic Issues #16</t>
  </si>
  <si>
    <t>How to Counter Devdutt Pattanaik's Absurd Interpretations of Hinduism: Rajiv Malhotra #5</t>
  </si>
  <si>
    <t>Yogi Amrit Desai's Hatha Yoga is Integrated Into Ashtanga Yoga: Rajiv Part 2</t>
  </si>
  <si>
    <t>Controversies on Yoga's Appropriation &amp; Mis-appropriation by Westerners: Yogi Amrit Desai Part 3</t>
  </si>
  <si>
    <t>How Yoga Helps Americans Solve Problems Like Addiction: Rajiv Interviews Yogi Amrit Desai Part 4</t>
  </si>
  <si>
    <t>Rajiv Malhotra with Yogi Amrit Desai: FULL Interview</t>
  </si>
  <si>
    <t>In Conversation with Swami Nithyananda: July 2016</t>
  </si>
  <si>
    <t>Can Living Guru be Replaced by Technology? Rajiv's Dialogue with Yogi Amrit Desai - Part 5</t>
  </si>
  <si>
    <t>Society Must Be Detoxed By Force &amp; Intervention. Rajiv's Dialogue with Yogi Amrit Desai - Part 6</t>
  </si>
  <si>
    <t>Q&amp;A Rajiv Malhotra at Chinmaya Mission, DC</t>
  </si>
  <si>
    <t>JNU Plenary 2016: Assimilation of Tradition &amp; Modernity, Talk by Rajiv Malhotra</t>
  </si>
  <si>
    <t>Rajiv Malhotra Addresses Common Misconceptions Regarding Various Darshanas in Sanatan Dharma #1</t>
  </si>
  <si>
    <t>Q&amp;A Hinduism vs Pagan Religions; Caste Divides; Open Architecture of Dharmic Traditions #2</t>
  </si>
  <si>
    <t>Rajiv Malhotra's Call To Action For Correcting The Discourse On Hinduism &amp; Hindu Organizations. #3</t>
  </si>
  <si>
    <t>Misappropriation of Ancient Indian Ideas by The West; Value of Sanskrit; Aryan Dravidian Divide #4</t>
  </si>
  <si>
    <t>Western Collective Ego Remains Even After Individual Ego Is Surrendered: Rajiv with Amrit Desai #7</t>
  </si>
  <si>
    <t>Deception &amp; Multigenerational Inculturation Strategy of the Church to Convert Hindus</t>
  </si>
  <si>
    <t>History &amp; Contributions of the Jiva Goswami Tradition: Dialogue with Dr Satyanarayana Dasa #1</t>
  </si>
  <si>
    <t>Can Dharmic &amp; Abrahamic Traditions be Reconciled? Rajiv in Dialogue with Dr Satyanarayana Dasa #2</t>
  </si>
  <si>
    <t>American Myth Undergoing Latest Crisis, Needs Dharmic Missionaries. Rajiv with Yogi Amrit Desai #8</t>
  </si>
  <si>
    <t>Indian Spiritual Traditions Demand Discipline, Rigor &amp; Integrity: Dr Satyanarayana Dasa #3</t>
  </si>
  <si>
    <t>How Gurus Must Prevent Collective U-Turns of Western Students. Rajiv's Dialogue with Yogi Amrit #9</t>
  </si>
  <si>
    <t>Provocative Speculation: Are Many Hindus Unfit for Hinduism? Rajiv with Dr Satyanarayana Dasa #4</t>
  </si>
  <si>
    <t>In Conversation with Francois Gautier</t>
  </si>
  <si>
    <t>Dharma and Well-being, New Jersey 2016</t>
  </si>
  <si>
    <t>Keynote at DCF Fundraiser in Los Angeles, 2016</t>
  </si>
  <si>
    <t>What are the chances that Liberal Muslims will call for a Reformation of Islam: Rajiv Malhotra</t>
  </si>
  <si>
    <t>FACEBOOK HQ: Vedic Consciousness &amp; it's Relation to Modern Technology</t>
  </si>
  <si>
    <t>Academic Hinduphobia Book Launch, by Dr Subramanian Swamy</t>
  </si>
  <si>
    <t>Hinduphobia of The Indian Left is a Combination of Many Factors: Rajiv Malhotra #5</t>
  </si>
  <si>
    <t>Can We Use Guna System To Classify Western Indologists: Rajiv Malhotra #2</t>
  </si>
  <si>
    <t>Intellectual &amp; Emotional Kshatriyas, Both Can Help Dharma &amp; India: Rajiv Malhotra #6</t>
  </si>
  <si>
    <t>Western Study of Sanskrit Misstates Our Sanskriti &amp; Conceals Facts: Rajiv Malhotra #7</t>
  </si>
  <si>
    <t>Insiders Vs Outsiders — Who should have ‘Adhikara’ as Experts on Sanskrit: Rajiv Malhotra #3</t>
  </si>
  <si>
    <t>I am trying to Provoke the 'Insiders' to Protect our Sanskriti: Rajiv Malhotra #4</t>
  </si>
  <si>
    <t>Murty Classical Library Translations Not Reviewed by Traditional Sanskrit Scholars' Panel #1</t>
  </si>
  <si>
    <t>Don't Be Deceived by Western Culture which is Celebrated by Media: Rajiv Malhotra #8</t>
  </si>
  <si>
    <t>Lack of Support for Rigorous Indology Research Such as that by Shrikant Talageri: Rajiv Malhotra #9</t>
  </si>
  <si>
    <t>Knowing Hindu History: Rajiv Malhotra FULL Lecture, Duke University USA</t>
  </si>
  <si>
    <t>Genocide &amp; Slavery Were Foundations of the so called 'Modernity Era' of Europe &amp; USA #10</t>
  </si>
  <si>
    <t>Hindu Contributions in the Cognitive Sciences: Rajiv at Duke University #1</t>
  </si>
  <si>
    <t>Sanskrit is Foundation of Linguistics &amp; Computation: Rajiv at Duke University #2</t>
  </si>
  <si>
    <t>Digestion and the Doctrine of Christian Discovery #3</t>
  </si>
  <si>
    <t>Hindu Society was Not Otherworldly; India has been an Important Part of World History #4</t>
  </si>
  <si>
    <t>In Conversation with Sri Sri Ravi Shankar</t>
  </si>
  <si>
    <t>In Conversation with Dr. Nagaswamy, Eminent Archaeologist &amp; Scholar #23</t>
  </si>
  <si>
    <t>Current State of De-colonizing is Incomplete - Lokmanthan 2016, Bhopal</t>
  </si>
  <si>
    <t>Historical Evidence: Hindu Tradition Is Progressive, Not Regressive #6</t>
  </si>
  <si>
    <t>Sanskrit &amp; Sanskriti Are Being Secularized and their History Being Falsified #11</t>
  </si>
  <si>
    <t>In Medieval Times Arabs Embraced Indian Science &amp; Spread it to Europe #5</t>
  </si>
  <si>
    <t>Spanish Queen was a "Venture Capitalist" who Funded Columbus to Find a New Sea Route to India #7</t>
  </si>
  <si>
    <t>Why Digestion Is the Greatest Threat to Hinduism: Rajiv at Duke University #8</t>
  </si>
  <si>
    <t>Is There Any Practical Utility of Sanskrit? #1</t>
  </si>
  <si>
    <t>Reviving the Vedic Learning Methods in Children: Rajiv Malhotra #3</t>
  </si>
  <si>
    <t>Vernacular Languages in India Played a Hyphenated Role Along Side With Sanskrit #4</t>
  </si>
  <si>
    <t>Sufism is a "Soft" Conversion to Islam: Rajiv Malhotra #5</t>
  </si>
  <si>
    <t>The Fight Is With Charvakas 2.0, Not with Buddhism or Other Dharmic Traditions #6</t>
  </si>
  <si>
    <t>Samskrita Bharati Teaches Sanskrit by Immersion, Not by Grammar: Rajiv Malhotra #8</t>
  </si>
  <si>
    <t>In Conversation With General GD Bakshi</t>
  </si>
  <si>
    <t>Response to a Young Post Modernist by Rajiv Malhotra</t>
  </si>
  <si>
    <t>Influences of Vedic Tradition on Accelerated Educational Systems like Montessori and Waldorf #9</t>
  </si>
  <si>
    <t>Times LitFest Delhi: How Will India Deal with President Trump</t>
  </si>
  <si>
    <t>Deep Malaise Of Aspirational Whiteness in India: Rajiv at Duke Univ #10</t>
  </si>
  <si>
    <t>What is Hindutva: Rajiv at Duke University #11</t>
  </si>
  <si>
    <t>Talk on Swadeshi Indology at IGNCA, New Delhi</t>
  </si>
  <si>
    <t>In Conversation with Dr. Sonal Mansingh</t>
  </si>
  <si>
    <t>A Discussion with Nithyananda: on God vs. Sadashiva, Why Wear Gold, Attacks against Hinduism &amp; More</t>
  </si>
  <si>
    <t>Dialogue with Prof R Vaidyanathan, IIM Bangalore - Caste System</t>
  </si>
  <si>
    <t>Aagamas are As Central to Hinduism As Vedas #1</t>
  </si>
  <si>
    <t>Acārya Abhinavagupta Initiated Adi Shankaracharya Into Aagamas #2</t>
  </si>
  <si>
    <t>Are Neo Vedantins Justified in Demeaning Rituals #3</t>
  </si>
  <si>
    <t>Aagamas Not Separate Set of Scriptures but Part of Vedas, Correct Nomenclature is "Vedaagamas" #4</t>
  </si>
  <si>
    <t>Atma Pramana Alone Does Not Confer the Adhikara to Impart Teachings of Sanatana Hindu Dharma #5</t>
  </si>
  <si>
    <t>Dialogue with Dr. HR Nagendra, President VYASA, Bangalore</t>
  </si>
  <si>
    <t>Translating Hindu Itihasa to "Myth" Demeans &amp; Undermines Hindu Culture #6</t>
  </si>
  <si>
    <t>Bangalore Literature Festival 2016 - India Reclaiming Our Civilization's Heritage</t>
  </si>
  <si>
    <t>The Tree of Yoga is Rooted in Sanatana Hindu Dharma #7</t>
  </si>
  <si>
    <t>Why Outsiders Like Pollock &amp; Doniger DO NOT Have Adhikara To Translate Hindu Shastra #8</t>
  </si>
  <si>
    <t>Swami Nithyananda's Vision of a Theme Park Which Will Be a 'Living Presentation' of Vedic Culture #9</t>
  </si>
  <si>
    <t>Angkor Wat Was Built As a Mandala For The Whole Hindu Civilization #10</t>
  </si>
  <si>
    <t>Banning of Puja &amp; Rituals Shows ASI's Disregard for Sacredness In Indian Culture #11</t>
  </si>
  <si>
    <t>Flaws in the Chronology of Western Indologists #12</t>
  </si>
  <si>
    <t>Lack of Shastra Vidya Contributed to the Decline of Pagan Civilizations #13</t>
  </si>
  <si>
    <t>Distinction Between a Living Guru and a Deity #14</t>
  </si>
  <si>
    <t>Existence of Shiv Avatar Hanuman in Vaishnav Text of Ramayana is Not a Paradox #15</t>
  </si>
  <si>
    <t>In Conversation with Shri Chamu Krishna Shastry</t>
  </si>
  <si>
    <t>God Particle, Shaktinipat (Quantum Entanglement), Divinity in Matter #17</t>
  </si>
  <si>
    <t>Difference Between the Spiritual Process of Siddhis and Shaktis #18</t>
  </si>
  <si>
    <t>Journalists are the Furthest Away from Truth and Spirituality #19</t>
  </si>
  <si>
    <t>Shaktinipat is Beyond the Physics of Space and Time #20</t>
  </si>
  <si>
    <t>Can Machines Transmit Shakti? #21</t>
  </si>
  <si>
    <t>"I am Spiritual But Not Religious", Makes NO Sense if a Hindu Says This #22</t>
  </si>
  <si>
    <t>Donations to a Hindu Temple Should Legally be Owned by the Deity ResidingThere. #23</t>
  </si>
  <si>
    <t>Swami Nityananda on the "Collective Evolution" Theory of Sri Aurobindo #26</t>
  </si>
  <si>
    <t>Bionic Humans &amp; Evolution of Consciousness #25</t>
  </si>
  <si>
    <t>A Hindu Perspective on the Ethics of GMO, Human Organs Farming, and The Karmic Imprint #24</t>
  </si>
  <si>
    <t>Hindu Perspective on Mercy Killing/Euthanasia #16</t>
  </si>
  <si>
    <t>Rajiv's Open Challenge to Neuro-Scientists— "Rishis Do Exist" #27</t>
  </si>
  <si>
    <t>Do Miracle Healings Given by Yogis Hack the Karma Cycle #28</t>
  </si>
  <si>
    <t>Breaking India: The Strategic Ploy Against Hinduism by Churches, Academics and More</t>
  </si>
  <si>
    <t>Continuing the Guru Parampara: Swami Nithyananda Shares His Mission of Gratitude and Integrity #30</t>
  </si>
  <si>
    <t>Be the Heir to Your Own Fortune: Can Billionaires Bank on Financial Security in the Next Life? #29</t>
  </si>
  <si>
    <t>Interview with a Neo-Jewish Pseudo-Hindu on Hinduized Judaism, Tantric Kabbala, &amp; More</t>
  </si>
  <si>
    <t>Being Different: Decolonizing Ourselves by Reversing the Indian Gaze Back at the West</t>
  </si>
  <si>
    <t>Indra's Net: Exposing the Western Academics who Attack Hinduism and Challenging their Claims</t>
  </si>
  <si>
    <t>Hindu Gurus Accepting Max Mullerian Translations is the Biggest Disadvantage Done to Hinduism #31</t>
  </si>
  <si>
    <t>Taking the Experience then Dropping the Guru: Why a Jewish Seeker Came &amp; then Left Hinduism</t>
  </si>
  <si>
    <t>Why does Swamiji wear so much Gold Jewellery? The reason Gold became precious. #32</t>
  </si>
  <si>
    <t>The Battle for Sanskrit: Setting the Record Straight on our Ancient but Living Language</t>
  </si>
  <si>
    <t>Two Kinds of Divine Power, Siddhis and Shaktis, are NOT Occult, Paranormal or Superstition 34</t>
  </si>
  <si>
    <t>Book on Major Gurus, Lost Parampara, Shiva's Trishul Denigrated as Symbol of The Devil #33</t>
  </si>
  <si>
    <t>Indian Anti-Superstition Laws are Anti-Hindu &amp; Are Based on Western Idea of Superstition #35</t>
  </si>
  <si>
    <t>Vajpayee Govt Took the Unfortunate Decision of Converting Ma Ganga Into a Lake #36</t>
  </si>
  <si>
    <t>Rajiv Malhotra's Talk at S-Vyasa University, Bengaluru</t>
  </si>
  <si>
    <t>Ram Leela is a Living Representation of "The Hindu Grand Narrative". # 37</t>
  </si>
  <si>
    <t>Criticism on Interviewing Swami Nityananda, Rajiv Responds #38</t>
  </si>
  <si>
    <t>Academic Hinduphobia: Challenging Media and Western Academics who Blatantly Abuse Hinduism</t>
  </si>
  <si>
    <t>All Civilizations, Traditions, Paths Are NOT The Same #1</t>
  </si>
  <si>
    <t>Lecture on "Diplomacy and Brand India" - Foreign Service Institute, New Delhi</t>
  </si>
  <si>
    <t>Swadeshi Indology Conference 2 — Inaugural Session</t>
  </si>
  <si>
    <t>Swadeshi Indology Conference 2 — Closing Session</t>
  </si>
  <si>
    <t>Hindu Students Council &amp; Rajiv Malhotra Discuss CNN's Latest Hinduphobia</t>
  </si>
  <si>
    <t>"Idea of Bharatiya Exceptionalism" — Idea of Bharat International Conference</t>
  </si>
  <si>
    <t>Jewish-Hindu Difference on Nature of Reincarnation #2</t>
  </si>
  <si>
    <t>Global Perceptions of Indian Heritage - SI Conference 2- Inaugural Session</t>
  </si>
  <si>
    <t>Global Perceptions of Indian Heritage - SI Conference 2- Closing Session</t>
  </si>
  <si>
    <t>Monograph 1: Pollock's Three Dimensional Philology</t>
  </si>
  <si>
    <t>Monograph 2: Politics of Sanskrit Studies</t>
  </si>
  <si>
    <t>Purva Paksa of Pollock's use of Chronology - Megh K &amp; Manogna S</t>
  </si>
  <si>
    <t>Critique of &amp; Rebuttal to Pollock's Dating for Epics - Nilesh Oak</t>
  </si>
  <si>
    <t>Mimamsa Critique of Pollock's History Theory - Dr S. Tilak</t>
  </si>
  <si>
    <t>The Science of Meaning - Sudarshan Therani</t>
  </si>
  <si>
    <t>Gaṇita Śāstra &amp; Western Mathematics - S Mukhopadhayay</t>
  </si>
  <si>
    <t>Are Sanskrit Grammar &amp; Royal Power Related - Sowmya K</t>
  </si>
  <si>
    <t>Examination of Pollock's "Project SKSEC" - Manjushree Hegde</t>
  </si>
  <si>
    <t>A Computational Theory for Rasa - Prof K Gopinath</t>
  </si>
  <si>
    <t>Pollock's Influence on Contemporary Discourse- Discussion between Sonal Mansingh and Rajiv Malhotra</t>
  </si>
  <si>
    <t>Why Traditional Scholars Should Take Pollock Seriously - Rajiv Malhotra Explains</t>
  </si>
  <si>
    <t>Sheldon Pollock's Prashastis For His Funding Sources</t>
  </si>
  <si>
    <t>Rajiv Malhotra Darshan with Puri Shankaracharya to discuss common interests</t>
  </si>
  <si>
    <t>Decolonizing the Indian Civil Services: Rajiv Malhotra</t>
  </si>
  <si>
    <t>R Nagaswamy's Plenary Talk at Swadeshi Indology Conf 2</t>
  </si>
  <si>
    <t>Lets Debate the Politics of Social Sciences</t>
  </si>
  <si>
    <t>Kashmir Violence and the Legal Hounding of Madhu Kishwar</t>
  </si>
  <si>
    <t>Princeton University's Parth Parihar Interviews Rajiv Malhotra</t>
  </si>
  <si>
    <t>Keynote Speech by Rajiv Malhotra: "Hindu Contributions to Humanity"</t>
  </si>
  <si>
    <t>Rajiv Malhotra Invites Hindus To Send Queries About Hinduism</t>
  </si>
  <si>
    <t>Did the "Art of Living" Event Destroy The Yamuna, as Alleged?</t>
  </si>
  <si>
    <t>In Conversation with Meenakshi Jain</t>
  </si>
  <si>
    <t>Discussing the Digestion of Yoga with a White Hindu</t>
  </si>
  <si>
    <t>Natyasastra to Bollywood: Rasa, an eternal experience - Charu Uppal</t>
  </si>
  <si>
    <t>The Science of the Sacred - Sudarshan Therani</t>
  </si>
  <si>
    <t>Sheldon Pollock &amp; Desacralization of Sanskrit - Megh K and Manogna S</t>
  </si>
  <si>
    <t>Pollock's views on Rasa: A Critique - Karthik S Joshi</t>
  </si>
  <si>
    <t>Sanskrit is not dead - Satyanarayana Dasa</t>
  </si>
  <si>
    <t>Pollock's "From Rasa Seen to Rasa Heard": A Critique - Sreejit Datta</t>
  </si>
  <si>
    <t>The Buddha Versus Sheldon Pollock — Dr. Koenraad Elst</t>
  </si>
  <si>
    <t>Remarks From Chair: Session on Misc Themes - Shashi Tiwari</t>
  </si>
  <si>
    <t>Remarks From Chair: Session on Sastra &amp; Misc Theme — Dr. Aravinda Rao</t>
  </si>
  <si>
    <t>Hinduism and Buddhism: Convergent or Divergent - Rajath V</t>
  </si>
  <si>
    <t>The Science &amp; Nescience of Mimamsa - Sudarshan Therani</t>
  </si>
  <si>
    <t>Pollock's 'Irresponsible' Vs Valmiki's 'Plausible' Ramayana - Animesh Aaryan</t>
  </si>
  <si>
    <t>The divine nature of the Vedas - Alok Mishra</t>
  </si>
  <si>
    <t>Sastra of Science &amp; Science of Sastras - Madhu &amp; Sudarshan Therani</t>
  </si>
  <si>
    <t>Rejoinder to Rasa Reader: An Insider View - Sharda Narayanan</t>
  </si>
  <si>
    <t>Remarks From Chair: Session on Rasa - Dr Pappu Venugopala Rao</t>
  </si>
  <si>
    <t>Commonalities in Hindu &amp; Buddhist Meta Framework - Ravi Joshi</t>
  </si>
  <si>
    <t>Impressions of Swadeshi Indology Conference 2 - Dr. Sonal Mansingh</t>
  </si>
  <si>
    <t>Remarks from chair - Session 2 on Rasa - Prof. K Gopinath</t>
  </si>
  <si>
    <t>Plenary Session 3: Dr. Pappu Venugopala Rao</t>
  </si>
  <si>
    <t>Plenary Session 2 - Dr Meenakshi Jain</t>
  </si>
  <si>
    <t>Pollock’s Hypothesis on “Othering” is unscientific - Murali KV</t>
  </si>
  <si>
    <t>Upanishads and Buddha's Teachings - Sunil M V</t>
  </si>
  <si>
    <t>Pollock's Desacralisation of the Indian Rasa Tradition - Ashay Naik</t>
  </si>
  <si>
    <t>Mimamsa and the Problem of History in Traditional India - Ananth Sethuraman</t>
  </si>
  <si>
    <t>Rasa one step below Brahman - Dr. R Ganesh</t>
  </si>
  <si>
    <t>Rasa theory - Dr. Nagaswamy</t>
  </si>
  <si>
    <t>Change and growth of Rasa Theory - Naresh Cuntoor</t>
  </si>
  <si>
    <t>Mimamsa and Ahistoricism - Prof. K S Kannan</t>
  </si>
  <si>
    <t>Remarks From Chair - Session on Chronology and Buddhism_Dr Nagaswamy</t>
  </si>
  <si>
    <t>Brahmanism, Buddhism and Mimamsa - Sharda Narayanan</t>
  </si>
  <si>
    <t>Examining Pollock's "Sanskrit Cosmopolis" - Arvind Prasad</t>
  </si>
  <si>
    <t>Conflict Between Buddhism &amp; Hinduism - Dr. R Nagaswamy</t>
  </si>
  <si>
    <t>Pollock's Philology: Mixing Ramayana and Political Imagination - Ishani Dutta</t>
  </si>
  <si>
    <t>Remarks from Chair - Session on Mimamsa &amp; some Misc topics - Dr. Koenraad Elst</t>
  </si>
  <si>
    <t>Remarks from chair - Session on Philology - Dr. Korada Subrahmanyam</t>
  </si>
  <si>
    <t>Remarks from chair - Session on Buddhism - Dr. Amarjiva Lochan</t>
  </si>
  <si>
    <t>Pollock's "Death of Sanskrit" - An Analysis - Jayaraman Mahadevan</t>
  </si>
  <si>
    <t>India’s (Unacknowledged) Contributions to Mind Sciences: Rajiv Malhotra</t>
  </si>
  <si>
    <t>Rajiv Malhotra in Conversation with Brooke Boon, Founder of ‘Holy Yoga’</t>
  </si>
  <si>
    <t>In Conversation with Vivek Agnihotri, A Patriotic Filmmaker</t>
  </si>
  <si>
    <t>Discussion with Suzin Green, a Kali Worshipper &amp; Yoga-based Life Coach</t>
  </si>
  <si>
    <t>Dr Subramanian Swamy In Conversation with Rajiv Malhotra</t>
  </si>
  <si>
    <t>Discussion with General GD Bakshi: "Bold Proposals on India's Security Dilemmas"</t>
  </si>
  <si>
    <t>Swami Vigyananand (Chairman of World Hindu Foundation) In Conversation with Rajiv Malhotra</t>
  </si>
  <si>
    <t>Prof R. Vaidyanathan &amp; Rajiv Malhotra on the Global and Local Economic Mess</t>
  </si>
  <si>
    <t>Meet the Real Hero Behind Demonetization</t>
  </si>
  <si>
    <t>Sushil Pandit, Well-Known Kashmir Activist In Conversation with Rajiv Malhotra</t>
  </si>
  <si>
    <t>Swami Nirmalanandanatha, Head of Sri Adichunchanagiri Muth, Discusses with Rajiv Malhotra</t>
  </si>
  <si>
    <t>Rajiv Malhotra with Prof Mohan on "Breaking India" on Tharanga</t>
  </si>
  <si>
    <t>Persecution of Hindu Gurus Who Challenge Hinduphobia</t>
  </si>
  <si>
    <t>Interfaith Marriages in USA. Discussion with Researcher</t>
  </si>
  <si>
    <t>V. Ramachandran, the Noted Neuroscientist, In Conversation with Rajiv Malhotra</t>
  </si>
  <si>
    <t>"Is Templeton Foundation Digesting Vedanta into Christianity?"</t>
  </si>
  <si>
    <t>Head of India's Top Sanskrit Research Center in Conversation with Rajiv Malhotra</t>
  </si>
  <si>
    <t>Aditi Banerjee Recollects How We Started Responding </t>
  </si>
  <si>
    <t>Tot. Duration</t>
  </si>
  <si>
    <t>Vies as on 10-Sep-17</t>
  </si>
  <si>
    <t>6 years ago</t>
  </si>
  <si>
    <t>5 years ago</t>
  </si>
  <si>
    <t>4 years ago</t>
  </si>
  <si>
    <t>3 years ago</t>
  </si>
  <si>
    <t>2 years ago</t>
  </si>
  <si>
    <t>1 year ago</t>
  </si>
  <si>
    <t>11 months ago</t>
  </si>
  <si>
    <t>10 months ago</t>
  </si>
  <si>
    <t>9 months ago</t>
  </si>
  <si>
    <t>8 months ago</t>
  </si>
  <si>
    <t>7 months ago</t>
  </si>
  <si>
    <t>6 months ago</t>
  </si>
  <si>
    <t>5 months ago</t>
  </si>
  <si>
    <t>4 months ago</t>
  </si>
  <si>
    <t>3 months ago</t>
  </si>
  <si>
    <t>2 months ago</t>
  </si>
  <si>
    <t>1 month ago</t>
  </si>
  <si>
    <t>3 weeks ago</t>
  </si>
  <si>
    <t>2 weeks ago</t>
  </si>
  <si>
    <t>1 week ago</t>
  </si>
  <si>
    <t>Posted Date</t>
  </si>
  <si>
    <t>Topic</t>
  </si>
  <si>
    <t>6 days ago</t>
  </si>
  <si>
    <t>#</t>
  </si>
  <si>
    <t>7K</t>
  </si>
  <si>
    <t>4K</t>
  </si>
  <si>
    <t>10K</t>
  </si>
  <si>
    <t>1.7K</t>
  </si>
  <si>
    <t>5.1K</t>
  </si>
  <si>
    <t>1.9K</t>
  </si>
  <si>
    <t>1.5K</t>
  </si>
  <si>
    <t>1K</t>
  </si>
  <si>
    <t>8.5K</t>
  </si>
  <si>
    <t>3.2K</t>
  </si>
  <si>
    <t>4.9K</t>
  </si>
  <si>
    <t>3.6K</t>
  </si>
  <si>
    <t>2.4K</t>
  </si>
  <si>
    <t>2.1K</t>
  </si>
  <si>
    <t>14K</t>
  </si>
  <si>
    <t>15K</t>
  </si>
  <si>
    <t>9.3K</t>
  </si>
  <si>
    <t>35K</t>
  </si>
  <si>
    <t>6.9K</t>
  </si>
  <si>
    <t>5.9K</t>
  </si>
  <si>
    <t>3K</t>
  </si>
  <si>
    <t>3.3K</t>
  </si>
  <si>
    <t>1.3K</t>
  </si>
  <si>
    <t>1.1K</t>
  </si>
  <si>
    <t>2.3K</t>
  </si>
  <si>
    <t>6.1K</t>
  </si>
  <si>
    <t>1.2K</t>
  </si>
  <si>
    <t>2.9K</t>
  </si>
  <si>
    <t>2.5K</t>
  </si>
  <si>
    <t>28K</t>
  </si>
  <si>
    <t>4.4K</t>
  </si>
  <si>
    <t>7.3K</t>
  </si>
  <si>
    <t>7.9K</t>
  </si>
  <si>
    <t>11K</t>
  </si>
  <si>
    <t>6.6K</t>
  </si>
  <si>
    <t>5.8K</t>
  </si>
  <si>
    <t>4.5K</t>
  </si>
  <si>
    <t>2K</t>
  </si>
  <si>
    <t>3.7K</t>
  </si>
  <si>
    <t>3.9K</t>
  </si>
  <si>
    <t>3.5K</t>
  </si>
  <si>
    <t>7.4K</t>
  </si>
  <si>
    <t>4.1K</t>
  </si>
  <si>
    <t>44K</t>
  </si>
  <si>
    <t>6.3K</t>
  </si>
  <si>
    <t>1.4K</t>
  </si>
  <si>
    <t>22K</t>
  </si>
  <si>
    <t>2.6K</t>
  </si>
  <si>
    <t>19K</t>
  </si>
  <si>
    <t>5.6K</t>
  </si>
  <si>
    <t>2.7K</t>
  </si>
  <si>
    <t>4.7K</t>
  </si>
  <si>
    <t>7.5K</t>
  </si>
  <si>
    <t>1.8K</t>
  </si>
  <si>
    <t>5.2K</t>
  </si>
  <si>
    <t>3.1K</t>
  </si>
  <si>
    <t>8.4K</t>
  </si>
  <si>
    <t>12K</t>
  </si>
  <si>
    <t>7.6K</t>
  </si>
  <si>
    <t>55K</t>
  </si>
  <si>
    <t>6.8K</t>
  </si>
  <si>
    <t>3.8K</t>
  </si>
  <si>
    <t>4.6K</t>
  </si>
  <si>
    <t>9.4K</t>
  </si>
  <si>
    <t>8.1K</t>
  </si>
  <si>
    <t>4.2K</t>
  </si>
  <si>
    <t>2.8K</t>
  </si>
  <si>
    <t>8.7K</t>
  </si>
  <si>
    <t>7.8K</t>
  </si>
  <si>
    <t>1.6K</t>
  </si>
  <si>
    <t>9.9K</t>
  </si>
  <si>
    <t>6.2K</t>
  </si>
  <si>
    <t>31K</t>
  </si>
  <si>
    <t>20K</t>
  </si>
  <si>
    <t>29K</t>
  </si>
  <si>
    <t>5K</t>
  </si>
  <si>
    <t>64K</t>
  </si>
  <si>
    <t>6K</t>
  </si>
  <si>
    <t>8.8K</t>
  </si>
  <si>
    <t>46K</t>
  </si>
  <si>
    <t>4.3K</t>
  </si>
  <si>
    <t>34K</t>
  </si>
  <si>
    <t>27K</t>
  </si>
  <si>
    <t>7.2K</t>
  </si>
  <si>
    <t>6.7K</t>
  </si>
  <si>
    <t>13K</t>
  </si>
  <si>
    <t>51K</t>
  </si>
  <si>
    <t>5.7K</t>
  </si>
  <si>
    <t>70K</t>
  </si>
  <si>
    <t>16K</t>
  </si>
  <si>
    <t>2.2K</t>
  </si>
  <si>
    <t>9.2K</t>
  </si>
  <si>
    <t>43K</t>
  </si>
  <si>
    <t>9.5K</t>
  </si>
  <si>
    <t>6.4K</t>
  </si>
  <si>
    <t>4.8K</t>
  </si>
  <si>
    <t>25K</t>
  </si>
  <si>
    <t>62K</t>
  </si>
  <si>
    <t>3.4K</t>
  </si>
  <si>
    <t>6.5K</t>
  </si>
  <si>
    <t>32K</t>
  </si>
  <si>
    <t>8.2K</t>
  </si>
  <si>
    <t>8.9K</t>
  </si>
  <si>
    <t>72K</t>
  </si>
  <si>
    <t>7.1K</t>
  </si>
  <si>
    <t>5.4K</t>
  </si>
  <si>
    <t>9.1K</t>
  </si>
  <si>
    <t>24K</t>
  </si>
  <si>
    <t>5.3K</t>
  </si>
  <si>
    <t>18K</t>
  </si>
  <si>
    <t>5.5K</t>
  </si>
  <si>
    <t>114K</t>
  </si>
  <si>
    <t>17K</t>
  </si>
  <si>
    <t>39K</t>
  </si>
  <si>
    <t xml:space="preserve">Start </t>
  </si>
  <si>
    <t>End</t>
  </si>
  <si>
    <t>What Rajiv Malhotra is try to do?</t>
  </si>
  <si>
    <t>Churches buy huge land in remote part of India to create dominance</t>
  </si>
  <si>
    <t>What is US Commision on International Religious Freedom and their relation with US Political system</t>
  </si>
  <si>
    <t>People behind religious freedom project of US Commision</t>
  </si>
  <si>
    <t>Who created Dravid Identify in India?</t>
  </si>
  <si>
    <t>21st Century methods to divide to rule the India</t>
  </si>
  <si>
    <t>Who is responsible for asaulting indian culture</t>
  </si>
  <si>
    <t>Left-Right unity in India</t>
  </si>
  <si>
    <t>What is minority community?</t>
  </si>
  <si>
    <t>Human right in India vs China from the US lenses</t>
  </si>
  <si>
    <t>How west was unified by Hegal in 17th Century</t>
  </si>
  <si>
    <t>Work Date</t>
  </si>
  <si>
    <t>Views as on 10-Sep-17</t>
  </si>
  <si>
    <t>Description</t>
  </si>
  <si>
    <t>Analyse how Hindu Sampradya, Parampara, Family system, festivals are being viewed, misintepreted and appropriated by west</t>
  </si>
  <si>
    <t>This project was the seed of writing book called "Breaking India"</t>
  </si>
  <si>
    <t>How churches creating dominance in India?</t>
  </si>
  <si>
    <t>What is Afro-Dalit project of missionaries in India?</t>
  </si>
  <si>
    <t>Churches using human right as a tool for conversion and spreading base</t>
  </si>
  <si>
    <t>Nexus of US Govt, Foundations and Churches from US</t>
  </si>
  <si>
    <t>Churches and their human right arguments</t>
  </si>
  <si>
    <t>Aryan-Dravinian Divide -&gt; Dalit-non-Dalit Divide, Majority-minority divide =&gt; Hindu vs Dravid + Dalit divide in society</t>
  </si>
  <si>
    <t xml:space="preserve">A book on Chritian Media in India by Pradip N Thomas </t>
  </si>
  <si>
    <t>Hegal is orignator of western sense of unity. Hindus need this same concept for unity.</t>
  </si>
  <si>
    <t>Duration (315 Hours)</t>
  </si>
  <si>
    <t>Re-Replay</t>
  </si>
  <si>
    <t>Re-Record</t>
  </si>
  <si>
    <t>Ready for New Channel</t>
  </si>
  <si>
    <t>Clip URL</t>
  </si>
  <si>
    <t>Clip Duration</t>
  </si>
  <si>
    <t>Yes</t>
  </si>
  <si>
    <t>No</t>
  </si>
  <si>
    <t>Logically Clipped</t>
  </si>
  <si>
    <t>Content Quality</t>
  </si>
  <si>
    <t>Good</t>
  </si>
  <si>
    <t>NR</t>
  </si>
  <si>
    <t>Swami Dayananda Saraswati Ji is talking about the book and huge efforts of Rajiv Malhotra in writing this book. He talks about how people madely talking about invasion theory and trying to create conflict in the Indian society. Also talks about Saraswati River.</t>
  </si>
  <si>
    <t>Majority feels prosecuted. Minority has previledges because of vote bank. Religion is transnational, so Hindus are minority in the world. Religious freedom leading to destruction of mind. Religious minority bluff has to be called. Dalit Samachart is invented recently. Destroying society in the name of religious freedom is not allowed.</t>
  </si>
  <si>
    <t>Admiral Nayyar says we are product and prisoner of our time. In the name of tolerance we cannot afford to have another partition of this country as it happened in 1947</t>
  </si>
  <si>
    <t>Fit for New Channel?</t>
  </si>
  <si>
    <t>No Msg</t>
  </si>
  <si>
    <t>https://www.youtube.com/watch?v=RD7JpM4UrUA</t>
  </si>
  <si>
    <t>https://www.youtube.com/watch?v=jKuCWHsoXmQ</t>
  </si>
  <si>
    <t>https://www.youtube.com/watch?v=21ZKFBL-Yc0</t>
  </si>
  <si>
    <t>https://www.youtube.com/watch?v=FytdS2vMJfU</t>
  </si>
  <si>
    <t>https://www.youtube.com/watch?v=7WsGnkGob7A</t>
  </si>
  <si>
    <t>https://www.youtube.com/watch?v=WU456HIXN5U</t>
  </si>
  <si>
    <t>https://www.youtube.com/watch?v=PcNDlU0LyJk</t>
  </si>
  <si>
    <t>https://www.youtube.com/watch?v=mjFek0gF97s</t>
  </si>
  <si>
    <t>https://www.youtube.com/watch?v=0_EJXPWJN4E</t>
  </si>
  <si>
    <t>https://www.youtube.com/watch?v=Kxuiy8OL30w</t>
  </si>
  <si>
    <t>https://www.youtube.com/watch?v=jMgGGixmfus</t>
  </si>
  <si>
    <t>https://www.youtube.com/watch?v=2UnJMns3fjs</t>
  </si>
  <si>
    <t>https://www.youtube.com/watch?v=KVDRl_wLqdM</t>
  </si>
  <si>
    <t>https://www.youtube.com/watch?v=Smd_3o5vtLo</t>
  </si>
  <si>
    <t>https://www.youtube.com/watch?v=iBwpK4_JtEw</t>
  </si>
  <si>
    <t>https://www.youtube.com/watch?v=NCOKqHoIW7M</t>
  </si>
  <si>
    <t>https://www.youtube.com/watch?v=tkF_3Ixn02I</t>
  </si>
  <si>
    <t>https://www.youtube.com/watch?v=0Y3z-QStbk8</t>
  </si>
  <si>
    <t>https://www.youtube.com/watch?v=Wpkt3HpzBTs</t>
  </si>
  <si>
    <t>https://www.youtube.com/watch?v=_IcfDP-ezpo</t>
  </si>
  <si>
    <t>https://www.youtube.com/watch?v=DMG2XD9_nTI</t>
  </si>
  <si>
    <t>https://www.youtube.com/watch?v=Uq2PJjcHiqI</t>
  </si>
  <si>
    <t>https://www.youtube.com/watch?v=5LJPOCxc3E8</t>
  </si>
  <si>
    <t>https://www.youtube.com/watch?v=LdrmgXtd_rs</t>
  </si>
  <si>
    <t>https://www.youtube.com/watch?v=gbWoqwJKhbM</t>
  </si>
  <si>
    <t>https://www.youtube.com/watch?v=RdBz1kIwrqo</t>
  </si>
  <si>
    <t>https://www.youtube.com/watch?v=WsjxXfklatk</t>
  </si>
  <si>
    <t>https://www.youtube.com/watch?v=N0PD3TuLvoo</t>
  </si>
  <si>
    <t>https://www.youtube.com/watch?v=C3_6Ub1GnfA</t>
  </si>
  <si>
    <t>https://www.youtube.com/watch?v=dp7l5qmLHJI</t>
  </si>
  <si>
    <t>https://www.youtube.com/watch?v=elqL0Sr_sVU</t>
  </si>
  <si>
    <t>https://www.youtube.com/watch?v=ryQMb29oX3s</t>
  </si>
  <si>
    <t>https://www.youtube.com/watch?v=BEz8X5SUwjY</t>
  </si>
  <si>
    <t>https://www.youtube.com/watch?v=lzMEDrUFlpw</t>
  </si>
  <si>
    <t>https://www.youtube.com/watch?v=qCG2vqnaUx4</t>
  </si>
  <si>
    <t>https://www.youtube.com/watch?v=ycnvyB8pDEM</t>
  </si>
  <si>
    <t>https://www.youtube.com/watch?v=xANxZaCCD70</t>
  </si>
  <si>
    <t>https://www.youtube.com/watch?v=VeR7IhIkDk0</t>
  </si>
  <si>
    <t>https://www.youtube.com/watch?v=iS7CE9mrtI4</t>
  </si>
  <si>
    <t>https://www.youtube.com/watch?v=THua8SMPtK4</t>
  </si>
  <si>
    <t>https://www.youtube.com/watch?v=6_9IYK6ZlyY</t>
  </si>
  <si>
    <t>https://www.youtube.com/watch?v=LXrKKz7Mld8</t>
  </si>
  <si>
    <t>https://www.youtube.com/watch?v=ufZ1BZcZzKI</t>
  </si>
  <si>
    <t>https://www.youtube.com/watch?v=rNhQIKC2jPM</t>
  </si>
  <si>
    <t>https://www.youtube.com/watch?v=FndfcBhZklU</t>
  </si>
  <si>
    <t>https://www.youtube.com/watch?v=20u8yHim1tM</t>
  </si>
  <si>
    <t>https://www.youtube.com/watch?v=K9s433rQloA</t>
  </si>
  <si>
    <t>https://www.youtube.com/watch?v=QEUeYDEFtsE</t>
  </si>
  <si>
    <t>https://www.youtube.com/watch?v=Yhp3rFuo5Cw</t>
  </si>
  <si>
    <t>https://www.youtube.com/watch?v=8qjQH_-WzyE</t>
  </si>
  <si>
    <t>https://www.youtube.com/watch?v=vHWsmGyjOk0</t>
  </si>
  <si>
    <t>https://www.youtube.com/watch?v=-udb2VYB5uo</t>
  </si>
  <si>
    <t>https://www.youtube.com/watch?v=f-MLHIb4dFU</t>
  </si>
  <si>
    <t>https://www.youtube.com/watch?v=m3jwqSSyVkg</t>
  </si>
  <si>
    <t>https://www.youtube.com/watch?v=QWaXqmcxm94</t>
  </si>
  <si>
    <t>https://www.youtube.com/watch?v=JXjMYvGqqDE</t>
  </si>
  <si>
    <t>https://www.youtube.com/watch?v=TGgYE0Ui0co</t>
  </si>
  <si>
    <t>https://www.youtube.com/watch?v=xtHzknvaS7s</t>
  </si>
  <si>
    <t>https://www.youtube.com/watch?v=ByaheAphduQ</t>
  </si>
  <si>
    <t/>
  </si>
  <si>
    <t>https://www.youtube.com/watch?v=sc4OOSLMiQQ</t>
  </si>
  <si>
    <t>https://www.youtube.com/watch?v=QZxRsM9xvK4</t>
  </si>
  <si>
    <t>https://www.youtube.com/watch?v=s3LVHHEe2vc</t>
  </si>
  <si>
    <t>https://www.youtube.com/watch?v=-3rtVbNkNNQ</t>
  </si>
  <si>
    <t>https://www.youtube.com/watch?v=ytrFjytVgtk</t>
  </si>
  <si>
    <t>https://www.youtube.com/watch?v=28dLjjiriJA</t>
  </si>
  <si>
    <t>https://www.youtube.com/watch?v=mhHQNrL_bkM</t>
  </si>
  <si>
    <t>https://www.youtube.com/watch?v=HZ6X5Xt1nS8</t>
  </si>
  <si>
    <t>https://www.youtube.com/watch?v=IAmXafhUmYc</t>
  </si>
  <si>
    <t>https://www.youtube.com/watch?v=M-zdPqtp9Kk</t>
  </si>
  <si>
    <t>https://www.youtube.com/watch?v=J5mYtIH7Pho</t>
  </si>
  <si>
    <t>https://www.youtube.com/watch?v=OpsoPcAUMbw</t>
  </si>
  <si>
    <t>https://www.youtube.com/watch?v=MlTxtaiX1xI</t>
  </si>
  <si>
    <t>https://www.youtube.com/watch?v=4yz6ZL-TC94</t>
  </si>
  <si>
    <t>https://www.youtube.com/watch?v=YFmL65VsWdk</t>
  </si>
  <si>
    <t>https://www.youtube.com/watch?v=29-xoooHPaw</t>
  </si>
  <si>
    <t>https://www.youtube.com/watch?v=y1fdkGgCt64</t>
  </si>
  <si>
    <t>https://www.youtube.com/watch?v=FNqQxPkLmPI</t>
  </si>
  <si>
    <t>https://www.youtube.com/watch?v=54lSHTtU68A</t>
  </si>
  <si>
    <t>https://www.youtube.com/watch?v=uDANJcQm-So</t>
  </si>
  <si>
    <t>https://www.youtube.com/watch?v=aXm-YqwVmbs</t>
  </si>
  <si>
    <t>https://www.youtube.com/watch?v=4eM5V0OXNNU</t>
  </si>
  <si>
    <t>https://www.youtube.com/watch?v=knJJGEYwaZw</t>
  </si>
  <si>
    <t>https://www.youtube.com/watch?v=3pxgnl2fHZg</t>
  </si>
  <si>
    <t>https://www.youtube.com/watch?v=TEUt7CVuFbI</t>
  </si>
  <si>
    <t>https://www.youtube.com/watch?v=z1wT-GurohQ</t>
  </si>
  <si>
    <t>https://www.youtube.com/watch?v=f-XdG6v-RWk</t>
  </si>
  <si>
    <t>https://www.youtube.com/watch?v=BcDC-Op1hJc</t>
  </si>
  <si>
    <t>https://www.youtube.com/watch?v=lXmhJr1LDyI</t>
  </si>
  <si>
    <t>https://www.youtube.com/watch?v=Wrs0XEoFHAM</t>
  </si>
  <si>
    <t>https://www.youtube.com/watch?v=O0wEzvYOTJw</t>
  </si>
  <si>
    <t>https://www.youtube.com/watch?v=G3NpQQMh8jQ</t>
  </si>
  <si>
    <t>https://www.youtube.com/watch?v=VP5gPVW3XDM</t>
  </si>
  <si>
    <t>https://www.youtube.com/watch?v=0uPW7Jf9y7o</t>
  </si>
  <si>
    <t>https://www.youtube.com/watch?v=fjD9BVlmPoA</t>
  </si>
  <si>
    <t>https://www.youtube.com/watch?v=iGpYgqX-p8c</t>
  </si>
  <si>
    <t>https://www.youtube.com/watch?v=schP-IZS5Sw</t>
  </si>
  <si>
    <t>https://www.youtube.com/watch?v=gmu_fBglk-A</t>
  </si>
  <si>
    <t>https://www.youtube.com/watch?v=-WPYCv8jdJc</t>
  </si>
  <si>
    <t>https://www.youtube.com/watch?v=91dtNzk71IA</t>
  </si>
  <si>
    <t>https://www.youtube.com/watch?v=SrCfhdoTLfg</t>
  </si>
  <si>
    <t>https://www.youtube.com/watch?v=nmbYnYYpa6g</t>
  </si>
  <si>
    <t>https://www.youtube.com/watch?v=NPNImjeRrF8</t>
  </si>
  <si>
    <t>https://www.youtube.com/watch?v=8RSu4ymCgp4</t>
  </si>
  <si>
    <t>https://www.youtube.com/watch?v=MOkWSa69NKA</t>
  </si>
  <si>
    <t>https://www.youtube.com/watch?v=k_PhmmAyLFg</t>
  </si>
  <si>
    <t>https://www.youtube.com/watch?v=tUBrwCmKx8s</t>
  </si>
  <si>
    <t>https://www.youtube.com/watch?v=Vf5BOYF0S3Y</t>
  </si>
  <si>
    <t>https://www.youtube.com/watch?v=WMf0Mau2TzE</t>
  </si>
  <si>
    <t>https://www.youtube.com/watch?v=apOba1F4MT4</t>
  </si>
  <si>
    <t>https://www.youtube.com/watch?v=CtiARMXwI0Q</t>
  </si>
  <si>
    <t>https://www.youtube.com/watch?v=61LvuBJ6Ojs</t>
  </si>
  <si>
    <t>https://www.youtube.com/watch?v=nQhpJFt2KG8</t>
  </si>
  <si>
    <t>https://www.youtube.com/watch?v=myZqody8PTw</t>
  </si>
  <si>
    <t>https://www.youtube.com/watch?v=iFLc0n8RSAA</t>
  </si>
  <si>
    <t>https://www.youtube.com/watch?v=eKtCOiQbVX0</t>
  </si>
  <si>
    <t>https://www.youtube.com/watch?v=vnw9dW2QgYk</t>
  </si>
  <si>
    <t>https://www.youtube.com/watch?v=TxC_8Xllf-M</t>
  </si>
  <si>
    <t>https://www.youtube.com/watch?v=nbZhVwfCRMU</t>
  </si>
  <si>
    <t>https://www.youtube.com/watch?v=rdyZwjy8Wko</t>
  </si>
  <si>
    <t>https://www.youtube.com/watch?v=v6It_CJ27bg</t>
  </si>
  <si>
    <t>https://www.youtube.com/watch?v=vSLKEwGRgbY</t>
  </si>
  <si>
    <t>https://www.youtube.com/watch?v=67Y76FPHZ-g</t>
  </si>
  <si>
    <t>https://www.youtube.com/watch?v=qDcBHNXLxdc</t>
  </si>
  <si>
    <t>https://www.youtube.com/watch?v=BF7tCmPOjs4</t>
  </si>
  <si>
    <t>https://www.youtube.com/watch?v=UrWQfScMALY</t>
  </si>
  <si>
    <t>https://www.youtube.com/watch?v=6LOxjxiZ3NQ</t>
  </si>
  <si>
    <t>https://www.youtube.com/watch?v=08Xwx9vsy6w</t>
  </si>
  <si>
    <t>https://www.youtube.com/watch?v=JErwMUETzvU</t>
  </si>
  <si>
    <t>https://www.youtube.com/watch?v=SS0UQNsxhus</t>
  </si>
  <si>
    <t>https://www.youtube.com/watch?v=g-xyM5pVESg</t>
  </si>
  <si>
    <t>https://www.youtube.com/watch?v=vHGejHQUoio</t>
  </si>
  <si>
    <t>https://www.youtube.com/watch?v=3f7b_ZE5B1Y</t>
  </si>
  <si>
    <t>https://www.youtube.com/watch?v=kQP4pUPNjqs</t>
  </si>
  <si>
    <t>https://www.youtube.com/watch?v=hWBzG7eVqVg</t>
  </si>
  <si>
    <t>https://www.youtube.com/watch?v=7jIfpSOnmK8</t>
  </si>
  <si>
    <t>https://www.youtube.com/watch?v=qd7yTtTb_Fc</t>
  </si>
  <si>
    <t>https://www.youtube.com/watch?v=2WYZtS_LLog</t>
  </si>
  <si>
    <t>https://www.youtube.com/watch?v=agP31XI_FxA</t>
  </si>
  <si>
    <t>https://www.youtube.com/watch?v=7ZD3D4mAoaE</t>
  </si>
  <si>
    <t>https://www.youtube.com/watch?v=ANSSQQ6ZauM</t>
  </si>
  <si>
    <t>https://www.youtube.com/watch?v=OBViSvvLu-s</t>
  </si>
  <si>
    <t>https://www.youtube.com/watch?v=k54XQ5I1Nzo</t>
  </si>
  <si>
    <t>https://www.youtube.com/watch?v=vdwHHPZwNEo</t>
  </si>
  <si>
    <t>https://www.youtube.com/watch?v=q1K9wPDzMjU</t>
  </si>
  <si>
    <t>https://www.youtube.com/watch?v=75OFJ9IX4tI</t>
  </si>
  <si>
    <t>https://www.youtube.com/watch?v=p6HgGSKj2m8</t>
  </si>
  <si>
    <t>https://www.youtube.com/watch?v=cKIAV15AZcI</t>
  </si>
  <si>
    <t>https://www.youtube.com/watch?v=sdhISUDYvX4</t>
  </si>
  <si>
    <t>https://www.youtube.com/watch?v=T0iutxik1Eg</t>
  </si>
  <si>
    <t>https://www.youtube.com/watch?v=PjvzuUMMZs4</t>
  </si>
  <si>
    <t>https://www.youtube.com/watch?v=HdBCunbR_jE</t>
  </si>
  <si>
    <t>https://www.youtube.com/watch?v=vKGL9b0x_K8</t>
  </si>
  <si>
    <t>https://www.youtube.com/watch?v=5K-nmVDwXW0</t>
  </si>
  <si>
    <t>https://www.youtube.com/watch?v=R7mzbp-9vbk</t>
  </si>
  <si>
    <t>https://www.youtube.com/watch?v=ucgD3lqwZX0</t>
  </si>
  <si>
    <t>https://www.youtube.com/watch?v=5bAuJCTjg8s</t>
  </si>
  <si>
    <t>https://www.youtube.com/watch?v=d9KgrM48iGg</t>
  </si>
  <si>
    <t>https://www.youtube.com/watch?v=4h6drLmYTr8</t>
  </si>
  <si>
    <t>https://www.youtube.com/watch?v=2uOiM67vK6A</t>
  </si>
  <si>
    <t>https://www.youtube.com/watch?v=Y1SUVA0PU1o</t>
  </si>
  <si>
    <t>https://www.youtube.com/watch?v=yaOVnZ7W-Qc</t>
  </si>
  <si>
    <t>https://www.youtube.com/watch?v=hgdVPIrlSPU</t>
  </si>
  <si>
    <t>https://www.youtube.com/watch?v=8iuVX1AkV_0</t>
  </si>
  <si>
    <t>https://www.youtube.com/watch?v=wH8I0vSB-Os</t>
  </si>
  <si>
    <t>https://www.youtube.com/watch?v=Um1LJAfSPoo</t>
  </si>
  <si>
    <t>https://www.youtube.com/watch?v=itgdRwuvtN0</t>
  </si>
  <si>
    <t>https://www.youtube.com/watch?v=Z7B5IZZhoAI</t>
  </si>
  <si>
    <t>https://www.youtube.com/watch?v=UuJzHq-Ont4</t>
  </si>
  <si>
    <t>https://www.youtube.com/watch?v=fQxUVyFqzpA</t>
  </si>
  <si>
    <t>https://www.youtube.com/watch?v=wgud4Fi47XA</t>
  </si>
  <si>
    <t>https://www.youtube.com/watch?v=2Ew9deAuPwU</t>
  </si>
  <si>
    <t>https://www.youtube.com/watch?v=Au_HvuB2IQc</t>
  </si>
  <si>
    <t>https://www.youtube.com/watch?v=t_J24YUQNK4</t>
  </si>
  <si>
    <t>https://www.youtube.com/watch?v=MfzPrOKKZVo</t>
  </si>
  <si>
    <t>https://www.youtube.com/watch?v=57-MHC42i7g</t>
  </si>
  <si>
    <t>https://www.youtube.com/watch?v=pO9qCeA640E</t>
  </si>
  <si>
    <t>https://www.youtube.com/watch?v=17Jnr2hr0ro</t>
  </si>
  <si>
    <t>https://www.youtube.com/watch?v=cpZPvFvzNlc</t>
  </si>
  <si>
    <t>https://www.youtube.com/watch?v=MBzty84VgRo</t>
  </si>
  <si>
    <t>https://www.youtube.com/watch?v=nCmJgIvSqfU</t>
  </si>
  <si>
    <t>https://www.youtube.com/watch?v=qsCWK-TQVsk</t>
  </si>
  <si>
    <t>https://www.youtube.com/watch?v=r5r1yU9O2ag</t>
  </si>
  <si>
    <t>https://www.youtube.com/watch?v=MFVzVjuj90E</t>
  </si>
  <si>
    <t>https://www.youtube.com/watch?v=Wu9WbgwxgjI</t>
  </si>
  <si>
    <t>https://www.youtube.com/watch?v=zqnotAbf-Cc</t>
  </si>
  <si>
    <t>https://www.youtube.com/watch?v=oeFU8Lk35BI</t>
  </si>
  <si>
    <t>https://www.youtube.com/watch?v=NfO_yqDrGWs</t>
  </si>
  <si>
    <t>https://www.youtube.com/watch?v=uNPifASaoFM</t>
  </si>
  <si>
    <t>https://www.youtube.com/watch?v=0-LZkVdXTnc</t>
  </si>
  <si>
    <t>https://www.youtube.com/watch?v=yIUwgFjMrg8</t>
  </si>
  <si>
    <t>https://www.youtube.com/watch?v=pAHRrR6eeDU</t>
  </si>
  <si>
    <t>https://www.youtube.com/watch?v=EWnc9FdyP7s</t>
  </si>
  <si>
    <t>https://www.youtube.com/watch?v=LI3VwCn-0WI</t>
  </si>
  <si>
    <t>https://www.youtube.com/watch?v=yVdcSMOWtxM</t>
  </si>
  <si>
    <t>https://www.youtube.com/watch?v=Yf6-fJ-LcU8</t>
  </si>
  <si>
    <t>https://www.youtube.com/watch?v=L2rJctVLi3M</t>
  </si>
  <si>
    <t>https://www.youtube.com/watch?v=wm8QHjKcDf8</t>
  </si>
  <si>
    <t>https://www.youtube.com/watch?v=U37L8EPVc5s</t>
  </si>
  <si>
    <t>https://www.youtube.com/watch?v=ja-cxuo3ugc</t>
  </si>
  <si>
    <t>https://www.youtube.com/watch?v=F95dqGlnggo</t>
  </si>
  <si>
    <t>https://www.youtube.com/watch?v=9IzjjqFO5c8</t>
  </si>
  <si>
    <t>https://www.youtube.com/watch?v=5YuNKvTZtdM</t>
  </si>
  <si>
    <t>https://www.youtube.com/watch?v=XeCuvEX-tow</t>
  </si>
  <si>
    <t>https://www.youtube.com/watch?v=182HueOxCaU</t>
  </si>
  <si>
    <t>https://www.youtube.com/watch?v=t63m6GCrKbw</t>
  </si>
  <si>
    <t>https://www.youtube.com/watch?v=Dymxd9hAemA</t>
  </si>
  <si>
    <t>https://www.youtube.com/watch?v=RKYffxIB9EM</t>
  </si>
  <si>
    <t>https://www.youtube.com/watch?v=gU4jkSa9phY</t>
  </si>
  <si>
    <t>https://www.youtube.com/watch?v=y-v-Ijc7W3Y</t>
  </si>
  <si>
    <t>https://www.youtube.com/watch?v=zVH1ZOi2_yk</t>
  </si>
  <si>
    <t>https://www.youtube.com/watch?v=F-ZzB9uBQNs</t>
  </si>
  <si>
    <t>https://www.youtube.com/watch?v=AOQPqjRx-0c</t>
  </si>
  <si>
    <t>https://www.youtube.com/watch?v=8ZJ9Ubv74Fc</t>
  </si>
  <si>
    <t>https://www.youtube.com/watch?v=9ScY3DQ8lnM</t>
  </si>
  <si>
    <t>https://www.youtube.com/watch?v=gKt4SG-pAmw</t>
  </si>
  <si>
    <t>https://www.youtube.com/watch?v=2p91-Fy5A6Q</t>
  </si>
  <si>
    <t>https://www.youtube.com/watch?v=30958J1ez4k</t>
  </si>
  <si>
    <t>https://www.youtube.com/watch?v=nEEhdprZ-EE</t>
  </si>
  <si>
    <t>https://www.youtube.com/watch?v=dXkhbNnOMy0</t>
  </si>
  <si>
    <t>https://www.youtube.com/watch?v=YD-IKZbbHeU</t>
  </si>
  <si>
    <t>https://www.youtube.com/watch?v=mLEhBqCBBYE</t>
  </si>
  <si>
    <t>https://www.youtube.com/watch?v=cshbkDak_p0</t>
  </si>
  <si>
    <t>https://www.youtube.com/watch?v=kmJLZRzZhUA</t>
  </si>
  <si>
    <t>https://www.youtube.com/watch?v=myyrtrylWQs</t>
  </si>
  <si>
    <t>https://www.youtube.com/watch?v=v6x52noLJOo</t>
  </si>
  <si>
    <t>https://www.youtube.com/watch?v=7zvf9bnLgs8</t>
  </si>
  <si>
    <t>https://www.youtube.com/watch?v=7RTlRYpr7o8</t>
  </si>
  <si>
    <t>https://www.youtube.com/watch?v=Th1s8XrKhnk</t>
  </si>
  <si>
    <t>https://www.youtube.com/watch?v=oYXPvuD_ejM</t>
  </si>
  <si>
    <t>https://www.youtube.com/watch?v=Cs9JbmZ0poM</t>
  </si>
  <si>
    <t>https://www.youtube.com/watch?v=xGvABG6vfLg</t>
  </si>
  <si>
    <t>https://www.youtube.com/watch?v=QfYz6BBYpWg</t>
  </si>
  <si>
    <t>https://www.youtube.com/watch?v=-rJtFWVJpjA</t>
  </si>
  <si>
    <t>https://www.youtube.com/watch?v=iY88UCitwGY</t>
  </si>
  <si>
    <t>https://www.youtube.com/watch?v=KBA7GLExw3o</t>
  </si>
  <si>
    <t>https://www.youtube.com/watch?v=DoYL7K2djDY</t>
  </si>
  <si>
    <t>https://www.youtube.com/watch?v=GajqTVRZzfE</t>
  </si>
  <si>
    <t>https://www.youtube.com/watch?v=QPVDHJcsv5U</t>
  </si>
  <si>
    <t>https://www.youtube.com/watch?v=pfw-rEK12IA</t>
  </si>
  <si>
    <t>https://www.youtube.com/watch?v=4H5piNrmsCU</t>
  </si>
  <si>
    <t>https://www.youtube.com/watch?v=bEc29vVNLOc</t>
  </si>
  <si>
    <t>https://www.youtube.com/watch?v=7WA-8QBd5Tk</t>
  </si>
  <si>
    <t>https://www.youtube.com/watch?v=3asYCknfoMo</t>
  </si>
  <si>
    <t>https://www.youtube.com/watch?v=4gAHt9ki2xY</t>
  </si>
  <si>
    <t>https://www.youtube.com/watch?v=TbQkh6axHEM</t>
  </si>
  <si>
    <t>https://www.youtube.com/watch?v=1_8y5fSSOlE</t>
  </si>
  <si>
    <t>https://www.youtube.com/watch?v=jaw4U_s24zo</t>
  </si>
  <si>
    <t>https://www.youtube.com/watch?v=R2XPp4eJXLk</t>
  </si>
  <si>
    <t>https://www.youtube.com/watch?v=d9iObjKR5yI</t>
  </si>
  <si>
    <t>https://www.youtube.com/watch?v=Ow3nJA8fhhQ</t>
  </si>
  <si>
    <t>https://www.youtube.com/watch?v=yr_-UHm07rM</t>
  </si>
  <si>
    <t>https://www.youtube.com/watch?v=JNg9hu1QURw</t>
  </si>
  <si>
    <t>https://www.youtube.com/watch?v=11Ben3IvDQ0</t>
  </si>
  <si>
    <t>https://www.youtube.com/watch?v=xjZO-uNelDI</t>
  </si>
  <si>
    <t>https://www.youtube.com/watch?v=6oKx_bFPSSA</t>
  </si>
  <si>
    <t>https://www.youtube.com/watch?v=_Anq0CTYGt8</t>
  </si>
  <si>
    <t>https://www.youtube.com/watch?v=_xIbCmTtK8s</t>
  </si>
  <si>
    <t>https://www.youtube.com/watch?v=qGie_-i1j6o</t>
  </si>
  <si>
    <t>https://www.youtube.com/watch?v=VwTbkm1NN4Y</t>
  </si>
  <si>
    <t>https://www.youtube.com/watch?v=WQObFfIG62Q</t>
  </si>
  <si>
    <t>https://www.youtube.com/watch?v=CouNRYMLDmY</t>
  </si>
  <si>
    <t>https://www.youtube.com/watch?v=ZWkU2WQv4mM</t>
  </si>
  <si>
    <t>https://www.youtube.com/watch?v=ziCW-l-SXRM</t>
  </si>
  <si>
    <t>https://www.youtube.com/watch?v=mNRX-8C-RmY</t>
  </si>
  <si>
    <t>https://www.youtube.com/watch?v=hH3jbt-s4aY</t>
  </si>
  <si>
    <t>https://www.youtube.com/watch?v=zyTsxv3NJzA</t>
  </si>
  <si>
    <t>https://www.youtube.com/watch?v=yYhGJH2NjBA</t>
  </si>
  <si>
    <t>https://www.youtube.com/watch?v=R_G2Gd70LiY</t>
  </si>
  <si>
    <t>https://www.youtube.com/watch?v=k6dsew1B6SE</t>
  </si>
  <si>
    <t>https://www.youtube.com/watch?v=X4TDNzwe3s4</t>
  </si>
  <si>
    <t>https://www.youtube.com/watch?v=_OWY_haNDNI</t>
  </si>
  <si>
    <t>https://www.youtube.com/watch?v=s1VIjn0qPQg</t>
  </si>
  <si>
    <t>https://www.youtube.com/watch?v=NpqJHyWjh7A</t>
  </si>
  <si>
    <t>https://www.youtube.com/watch?v=m9xF54UZFuY</t>
  </si>
  <si>
    <t>https://www.youtube.com/watch?v=srr9jTynwdo</t>
  </si>
  <si>
    <t>https://www.youtube.com/watch?v=w5KPpzfrQQY</t>
  </si>
  <si>
    <t>https://www.youtube.com/watch?v=AuVaei10Du0</t>
  </si>
  <si>
    <t>https://www.youtube.com/watch?v=1GLaXQ6Rgcg</t>
  </si>
  <si>
    <t>https://www.youtube.com/watch?v=FKg_FjS3qZw</t>
  </si>
  <si>
    <t>https://www.youtube.com/watch?v=EHQ6eLHDs78</t>
  </si>
  <si>
    <t>https://www.youtube.com/watch?v=-cC-ErXYdnI</t>
  </si>
  <si>
    <t>https://www.youtube.com/watch?v=dZCZp5udJeI</t>
  </si>
  <si>
    <t>https://www.youtube.com/watch?v=O5i1SD7KFkI</t>
  </si>
  <si>
    <t>https://www.youtube.com/watch?v=Q3ZGmGasWfc</t>
  </si>
  <si>
    <t>https://www.youtube.com/watch?v=JbxzX8kwig4</t>
  </si>
  <si>
    <t>https://www.youtube.com/watch?v=Uxcvh2BQu1g</t>
  </si>
  <si>
    <t>https://www.youtube.com/watch?v=0-Ishanuvj8</t>
  </si>
  <si>
    <t>https://www.youtube.com/watch?v=j84sUcOTBRM</t>
  </si>
  <si>
    <t>https://www.youtube.com/watch?v=NQUbNykwFG4</t>
  </si>
  <si>
    <t>https://www.youtube.com/watch?v=zILqg37PouM</t>
  </si>
  <si>
    <t>https://www.youtube.com/watch?v=fzzIeVO7-qk</t>
  </si>
  <si>
    <t>https://www.youtube.com/watch?v=-fhrU0xoCgk</t>
  </si>
  <si>
    <t>https://www.youtube.com/watch?v=OXYcMlprdL4</t>
  </si>
  <si>
    <t>https://www.youtube.com/watch?v=yZ08CJsgurU</t>
  </si>
  <si>
    <t>https://www.youtube.com/watch?v=c13ZN5rYckE</t>
  </si>
  <si>
    <t>https://www.youtube.com/watch?v=p3i_mI87a3E</t>
  </si>
  <si>
    <t>https://www.youtube.com/watch?v=FrXBeS9Vj40</t>
  </si>
  <si>
    <t>https://www.youtube.com/watch?v=kaJQx-nXg6M</t>
  </si>
  <si>
    <t>https://www.youtube.com/watch?v=fyMRRD_YeRI</t>
  </si>
  <si>
    <t>https://www.youtube.com/watch?v=OHn7cvWw5gE</t>
  </si>
  <si>
    <t>https://www.youtube.com/watch?v=tBf6vZKjL9w</t>
  </si>
  <si>
    <t>https://www.youtube.com/watch?v=tNKCTknE59M</t>
  </si>
  <si>
    <t>https://www.youtube.com/watch?v=0DzUUFbFZHs</t>
  </si>
  <si>
    <t>https://www.youtube.com/watch?v=59-D2X_vmlA</t>
  </si>
  <si>
    <t>https://www.youtube.com/watch?v=NhDs3OPqMQ4</t>
  </si>
  <si>
    <t>https://www.youtube.com/watch?v=7JNUG5Lyals</t>
  </si>
  <si>
    <t>https://www.youtube.com/watch?v=T-iBVjoTxpY</t>
  </si>
  <si>
    <t>https://www.youtube.com/watch?v=2RlQdQoP4mE</t>
  </si>
  <si>
    <t>https://www.youtube.com/watch?v=9eSzra79z-I</t>
  </si>
  <si>
    <t>https://www.youtube.com/watch?v=t5AEphve0P8</t>
  </si>
  <si>
    <t>https://www.youtube.com/watch?v=zm-fPGwlflY</t>
  </si>
  <si>
    <t>https://www.youtube.com/watch?v=Iimv8qJijTE</t>
  </si>
  <si>
    <t>https://www.youtube.com/watch?v=kpktr2ml8m8</t>
  </si>
  <si>
    <t>https://www.youtube.com/watch?v=jB9efRnouaI</t>
  </si>
  <si>
    <t>https://www.youtube.com/watch?v=r2uhf3x6oH8</t>
  </si>
  <si>
    <t>https://www.youtube.com/watch?v=G-AjF_4Jc1I</t>
  </si>
  <si>
    <t>https://www.youtube.com/watch?v=hbcWYVaowqI</t>
  </si>
  <si>
    <t>https://www.youtube.com/watch?v=olQlPZuEWLY</t>
  </si>
  <si>
    <t>https://www.youtube.com/watch?v=fwbLw9W9GC8</t>
  </si>
  <si>
    <t>https://www.youtube.com/watch?v=XcIm7eWfJ_M</t>
  </si>
  <si>
    <t>https://www.youtube.com/watch?v=tD7VxQAIPLM</t>
  </si>
  <si>
    <t>https://www.youtube.com/watch?v=RaNpNJVvWDI</t>
  </si>
  <si>
    <t>https://www.youtube.com/watch?v=sdUuukDpj9s</t>
  </si>
  <si>
    <t>https://www.youtube.com/watch?v=jQ47l4DT1BY</t>
  </si>
  <si>
    <t>https://www.youtube.com/watch?v=WkR5PD16sCg</t>
  </si>
  <si>
    <t>https://www.youtube.com/watch?v=wXSD2PQznXI</t>
  </si>
  <si>
    <t>https://www.youtube.com/watch?v=p4NkqPPh2fk</t>
  </si>
  <si>
    <t>https://www.youtube.com/watch?v=7bZemcM70W0</t>
  </si>
  <si>
    <t>https://www.youtube.com/watch?v=GpEk4HU0r2Y</t>
  </si>
  <si>
    <t>https://www.youtube.com/watch?v=322EiuTqg7w</t>
  </si>
  <si>
    <t>https://www.youtube.com/watch?v=liKAbE7beNI</t>
  </si>
  <si>
    <t>https://www.youtube.com/watch?v=3eTjsY7w5kM</t>
  </si>
  <si>
    <t>https://www.youtube.com/watch?v=afXofZLlzB4</t>
  </si>
  <si>
    <t>https://www.youtube.com/watch?v=gtDa8NLyc74</t>
  </si>
  <si>
    <t>https://www.youtube.com/watch?v=zgOMSgegwGk</t>
  </si>
  <si>
    <t>https://www.youtube.com/watch?v=Xk3tQcQ1QcQ</t>
  </si>
  <si>
    <t>https://www.youtube.com/watch?v=MP4mGKSR2-0</t>
  </si>
  <si>
    <t>https://www.youtube.com/watch?v=55sjF1l4Hu0</t>
  </si>
  <si>
    <t>https://www.youtube.com/watch?v=LkTTH9gGQwA</t>
  </si>
  <si>
    <t>https://www.youtube.com/watch?v=cuauchPBFCY</t>
  </si>
  <si>
    <t>https://www.youtube.com/watch?v=oeJfmsvMRBs</t>
  </si>
  <si>
    <t>https://www.youtube.com/watch?v=vEdOCEkdY9Q</t>
  </si>
  <si>
    <t>https://www.youtube.com/watch?v=Cv8kec-TugY</t>
  </si>
  <si>
    <t>https://www.youtube.com/watch?v=Uk3mD3cAFXg</t>
  </si>
  <si>
    <t>https://www.youtube.com/watch?v=spEEA-o1zlE</t>
  </si>
  <si>
    <t>https://www.youtube.com/watch?v=7cA62ZHlWx0</t>
  </si>
  <si>
    <t>https://www.youtube.com/watch?v=M8Xez56Bg9c</t>
  </si>
  <si>
    <t>https://www.youtube.com/watch?v=5U64D5B9-O0</t>
  </si>
  <si>
    <t>https://www.youtube.com/watch?v=fKsfq4rFzbA</t>
  </si>
  <si>
    <t>https://www.youtube.com/watch?v=zKr-cYKprD8</t>
  </si>
  <si>
    <t>https://www.youtube.com/watch?v=YHee5lF9yPc</t>
  </si>
  <si>
    <t>https://www.youtube.com/watch?v=8xbYHg11ROo</t>
  </si>
  <si>
    <t>https://www.youtube.com/watch?v=yp1ZVELrxIA</t>
  </si>
  <si>
    <t>https://www.youtube.com/watch?v=JkoZriLo3fA</t>
  </si>
  <si>
    <t>https://www.youtube.com/watch?v=hPD7CW4JiSA</t>
  </si>
  <si>
    <t>https://www.youtube.com/watch?v=wKE7d6nLsDM</t>
  </si>
  <si>
    <t>https://www.youtube.com/watch?v=dlQfycnk550</t>
  </si>
  <si>
    <t>https://www.youtube.com/watch?v=dgXtHzSngX0</t>
  </si>
  <si>
    <t>https://www.youtube.com/watch?v=Xml5nVm8bg0</t>
  </si>
  <si>
    <t>https://www.youtube.com/watch?v=I6Nwopg3FIw</t>
  </si>
  <si>
    <t>https://www.youtube.com/watch?v=QT3p6iGNrkU</t>
  </si>
  <si>
    <t>https://www.youtube.com/watch?v=DYtc95s7Kpc</t>
  </si>
  <si>
    <t>https://www.youtube.com/watch?v=Lg0JLlBHCgA</t>
  </si>
  <si>
    <t>https://www.youtube.com/watch?v=ZpdQsUkjwMc</t>
  </si>
  <si>
    <t>https://www.youtube.com/watch?v=xA9TKhOjY24</t>
  </si>
  <si>
    <t>https://www.youtube.com/watch?v=w2e5eqI49cE</t>
  </si>
  <si>
    <t>https://www.youtube.com/watch?v=qY5oQOirve4</t>
  </si>
  <si>
    <t>https://www.youtube.com/watch?v=yMRw4TF7CAk</t>
  </si>
  <si>
    <t>https://www.youtube.com/watch?v=XCXsh2mfb3M</t>
  </si>
  <si>
    <t>https://www.youtube.com/watch?v=sTYcLqa56Z4</t>
  </si>
  <si>
    <t>https://www.youtube.com/watch?v=VxI-y4zU4YE</t>
  </si>
  <si>
    <t>https://www.youtube.com/watch?v=kKbQvD24QPY</t>
  </si>
  <si>
    <t>https://www.youtube.com/watch?v=A6j1KcojG0E</t>
  </si>
  <si>
    <t>https://www.youtube.com/watch?v=wzPkggokfLg</t>
  </si>
  <si>
    <t>https://www.youtube.com/watch?v=dJ9wpyiJSSI</t>
  </si>
  <si>
    <t>https://www.youtube.com/watch?v=0DBc4TKwgDc</t>
  </si>
  <si>
    <t>https://www.youtube.com/watch?v=AjEKOFHh4yM</t>
  </si>
  <si>
    <t>https://www.youtube.com/watch?v=FQmwAFcJSpw</t>
  </si>
  <si>
    <t>https://www.youtube.com/watch?v=Kg7UNGe9lik</t>
  </si>
  <si>
    <t>https://www.youtube.com/watch?v=_OTzuNIDOOA</t>
  </si>
  <si>
    <t>https://www.youtube.com/watch?v=VJZ4LARPMJU&amp;t=79s</t>
  </si>
  <si>
    <t>https://www.youtube.com/watch?v=V-N1KdB7QTg</t>
  </si>
  <si>
    <t>https://www.youtube.com/watch?v=4fTC0cZiBus</t>
  </si>
  <si>
    <t>https://www.youtube.com/watch?v=G1vj3YNYQYg</t>
  </si>
  <si>
    <t>https://www.youtube.com/watch?v=Ly_KKukp01g</t>
  </si>
  <si>
    <t>https://www.youtube.com/watch?v=yB7P6V4_zUw</t>
  </si>
  <si>
    <t>https://www.youtube.com/watch?v=xjoBDX3u1Ys</t>
  </si>
  <si>
    <t>https://www.youtube.com/watch?v=hFK3wIxZt3g</t>
  </si>
  <si>
    <t>https://www.youtube.com/watch?v=gL_j5YKKN38</t>
  </si>
  <si>
    <t>https://www.youtube.com/watch?v=J2klGHwzFFo</t>
  </si>
  <si>
    <t>https://www.youtube.com/watch?v=ebsBucPcYoU</t>
  </si>
  <si>
    <t>https://www.youtube.com/watch?v=orOA4dPxE98</t>
  </si>
  <si>
    <t>https://www.youtube.com/watch?v=go47jpA5M1A</t>
  </si>
  <si>
    <t>https://www.youtube.com/watch?v=dlfE6JbvIYI</t>
  </si>
  <si>
    <t>https://www.youtube.com/watch?v=1VZl4rtt2aU</t>
  </si>
  <si>
    <t>https://www.youtube.com/watch?v=cUULt5zHp0k</t>
  </si>
  <si>
    <t>https://www.youtube.com/watch?v=BNly0XIZX6c</t>
  </si>
  <si>
    <t>https://www.youtube.com/watch?v=C3knBzrgTTY</t>
  </si>
  <si>
    <t>https://www.youtube.com/watch?v=w1UAQGgnz4A</t>
  </si>
  <si>
    <t>https://www.youtube.com/watch?v=1-5q-Da6EHQ</t>
  </si>
  <si>
    <t>https://www.youtube.com/watch?v=JcNaFHIozC4</t>
  </si>
  <si>
    <t>https://www.youtube.com/watch?v=3zpg3MGhmyI</t>
  </si>
  <si>
    <t>https://www.youtube.com/watch?v=QrVLpFoGRb4</t>
  </si>
  <si>
    <t>https://www.youtube.com/watch?v=yCrftsxElf8</t>
  </si>
  <si>
    <t>https://www.youtube.com/watch?v=c0qRokhkADI</t>
  </si>
  <si>
    <t>https://www.youtube.com/watch?v=AcHVZjv6cAs</t>
  </si>
  <si>
    <t>https://www.youtube.com/watch?v=P1Eurn7tEJM</t>
  </si>
  <si>
    <t>https://www.youtube.com/watch?v=GDQ-FTObhak</t>
  </si>
  <si>
    <t>https://www.youtube.com/watch?v=5P0vjP1Hdvs</t>
  </si>
  <si>
    <t>https://www.youtube.com/watch?v=OAcu0ZHtcXc</t>
  </si>
  <si>
    <t>https://www.youtube.com/watch?v=F4X3ljkLFP8</t>
  </si>
  <si>
    <t>https://www.youtube.com/watch?v=_VfaX30ncIU</t>
  </si>
  <si>
    <t>https://www.youtube.com/watch?v=JDOBTQ94-S4</t>
  </si>
  <si>
    <t>https://www.youtube.com/watch?v=5tMCiwnQlXM</t>
  </si>
  <si>
    <t>https://www.youtube.com/watch?v=61VsCIaQhX4</t>
  </si>
  <si>
    <t>https://www.youtube.com/watch?v=o4_iAmYXDzg</t>
  </si>
  <si>
    <t>https://www.youtube.com/watch?v=bF-3L4O8Nq8</t>
  </si>
  <si>
    <t>https://www.youtube.com/watch?v=5c75GXSIdlM</t>
  </si>
  <si>
    <t>https://www.youtube.com/watch?v=KXamV4OZjYs</t>
  </si>
  <si>
    <t>https://www.youtube.com/watch?v=rbrxzObExNc</t>
  </si>
  <si>
    <t>https://www.youtube.com/watch?v=G6rcMSQ1UVE</t>
  </si>
  <si>
    <t>https://www.youtube.com/watch?v=mK5DuxKw-I8</t>
  </si>
  <si>
    <t>https://www.youtube.com/watch?v=zV5AbsAy5m4</t>
  </si>
  <si>
    <t>https://www.youtube.com/watch?v=dzUx3zUv_yw</t>
  </si>
  <si>
    <t>https://www.youtube.com/watch?v=5iT09vIaZOU</t>
  </si>
  <si>
    <t>https://www.youtube.com/watch?v=inpmzGJn2LU</t>
  </si>
  <si>
    <t>https://www.youtube.com/watch?v=wXoImJcJYxQ</t>
  </si>
  <si>
    <t>https://www.youtube.com/watch?v=aASsLwbe6kY</t>
  </si>
  <si>
    <t>https://www.youtube.com/watch?v=bFIqLn3c85c</t>
  </si>
  <si>
    <t>https://www.youtube.com/watch?v=PWZrF-TGsWo</t>
  </si>
  <si>
    <t>https://www.youtube.com/watch?v=S2ePhtW_O5A</t>
  </si>
  <si>
    <t>https://www.youtube.com/watch?v=6aJLKt2nXsg</t>
  </si>
  <si>
    <t>https://www.youtube.com/watch?v=tRgTeYpgv8c</t>
  </si>
  <si>
    <t>https://www.youtube.com/watch?v=txsij6WXt8s</t>
  </si>
  <si>
    <t>https://www.youtube.com/watch?v=AefxKKTqv5I</t>
  </si>
  <si>
    <t>https://www.youtube.com/watch?v=7gTT37SeSUc</t>
  </si>
  <si>
    <t>https://www.youtube.com/watch?v=o-395A-OrOQ</t>
  </si>
  <si>
    <t>https://www.youtube.com/watch?v=qYA9DVNkOCA</t>
  </si>
  <si>
    <t>https://www.youtube.com/watch?v=-JT1qlD0wPQ</t>
  </si>
  <si>
    <t>https://www.youtube.com/watch?v=kSNHRGhGt_Y</t>
  </si>
  <si>
    <t>https://www.youtube.com/watch?v=adov37an6hU</t>
  </si>
  <si>
    <t>https://www.youtube.com/watch?v=glBt8I5y1b8</t>
  </si>
  <si>
    <t>https://www.youtube.com/watch?v=a_HGSrmF_8w</t>
  </si>
  <si>
    <t>https://www.youtube.com/watch?v=Kfqplhug-eA</t>
  </si>
  <si>
    <t>https://www.youtube.com/watch?v=AgRVHML48XM</t>
  </si>
  <si>
    <t>https://www.youtube.com/watch?v=2Hmcjz_IH8I</t>
  </si>
  <si>
    <t>https://www.youtube.com/watch?v=xuKnWRKpLyM</t>
  </si>
  <si>
    <t>https://www.youtube.com/watch?v=2U1DVGO8vo4</t>
  </si>
  <si>
    <t>https://www.youtube.com/watch?v=xhcu0nbcfy0</t>
  </si>
  <si>
    <t>https://www.youtube.com/watch?v=lJLoAHZxMWE</t>
  </si>
  <si>
    <t>https://www.youtube.com/watch?v=dSKwv3KOvN8</t>
  </si>
  <si>
    <t>https://www.youtube.com/watch?v=t5tjD9qq-98</t>
  </si>
  <si>
    <t>https://www.youtube.com/watch?v=LEotomBnsQk</t>
  </si>
  <si>
    <t>https://www.youtube.com/watch?v=tpUBWJjtzrA</t>
  </si>
  <si>
    <t>https://www.youtube.com/watch?v=Cuelsn9VyZQ</t>
  </si>
  <si>
    <t>https://www.youtube.com/watch?v=IQCY6tVgZ9s</t>
  </si>
  <si>
    <t>https://www.youtube.com/watch?v=xVrbpqr1LEE</t>
  </si>
  <si>
    <t>https://www.youtube.com/watch?v=kZVT_WU4Pm4</t>
  </si>
  <si>
    <t>https://www.youtube.com/watch?v=5HrBZvxcPmY</t>
  </si>
  <si>
    <t>https://www.youtube.com/watch?v=KdiEMEbTV1M</t>
  </si>
  <si>
    <t>https://www.youtube.com/watch?v=9Zummy0j6Ws</t>
  </si>
  <si>
    <t>https://www.youtube.com/watch?v=9VsQzAI5PLo</t>
  </si>
  <si>
    <t>https://www.youtube.com/watch?v=ZwiLQGKP--A</t>
  </si>
  <si>
    <t>https://www.youtube.com/watch?v=fmVDyQnLFe4</t>
  </si>
  <si>
    <t>https://www.youtube.com/watch?v=ohUG8LIy7Cs</t>
  </si>
  <si>
    <t>https://www.youtube.com/watch?v=WfJvOgXp9SM</t>
  </si>
  <si>
    <t>https://www.youtube.com/watch?v=_vKbwIOfXy0</t>
  </si>
  <si>
    <t>https://www.youtube.com/watch?v=NNu6sJz2cPI</t>
  </si>
  <si>
    <t>https://www.youtube.com/watch?v=Deab_JE4fv4</t>
  </si>
  <si>
    <t>https://www.youtube.com/watch?v=GiNhw1WJNXc</t>
  </si>
  <si>
    <t>https://www.youtube.com/watch?v=NRep5rGd_FU</t>
  </si>
  <si>
    <t>https://www.youtube.com/watch?v=gF2CbaL7t6g</t>
  </si>
  <si>
    <t>https://www.youtube.com/watch?v=GB9g4sKWR0M</t>
  </si>
  <si>
    <t>https://www.youtube.com/watch?v=AB0KeX_0T2I</t>
  </si>
  <si>
    <t>https://www.youtube.com/watch?v=VDqAX3plBww</t>
  </si>
  <si>
    <t>https://www.youtube.com/watch?v=Hqx5Pfe-4NI</t>
  </si>
  <si>
    <t>https://www.youtube.com/watch?v=rAWCL2ENS90</t>
  </si>
  <si>
    <t>https://www.youtube.com/watch?v=47hxgUfQ8jo</t>
  </si>
  <si>
    <t>https://www.youtube.com/watch?v=EMznloyYysU</t>
  </si>
  <si>
    <t>https://www.youtube.com/watch?v=Xsq9jAEpAY8</t>
  </si>
  <si>
    <t>https://www.youtube.com/watch?v=-HWLO-7d98U</t>
  </si>
  <si>
    <t>https://www.youtube.com/watch?v=xAx9rKxKjCk</t>
  </si>
  <si>
    <t>https://www.youtube.com/watch?v=pIn71L7Kv9Q</t>
  </si>
  <si>
    <t>https://www.youtube.com/watch?v=9oRLNbl-DxI</t>
  </si>
  <si>
    <t>https://www.youtube.com/watch?v=ZhuUYD3QvB8</t>
  </si>
  <si>
    <t>https://www.youtube.com/watch?v=G2ke7Higm-Y</t>
  </si>
  <si>
    <t>https://www.youtube.com/watch?v=FTdLV7hcCvI</t>
  </si>
  <si>
    <t>https://www.youtube.com/watch?v=FQ3dpY5j5y8</t>
  </si>
  <si>
    <t>https://www.youtube.com/watch?v=iGqKIfGTc-s</t>
  </si>
  <si>
    <t>https://www.youtube.com/watch?v=ejkbEib1Otk</t>
  </si>
  <si>
    <t>https://www.youtube.com/watch?v=4PxIlOKBbng</t>
  </si>
  <si>
    <t>https://www.youtube.com/watch?v=9fu_xDvkBMk</t>
  </si>
  <si>
    <t>https://www.youtube.com/watch?v=s_eR4_6kip8</t>
  </si>
  <si>
    <t>https://www.youtube.com/watch?v=C-AklzjB96w</t>
  </si>
  <si>
    <t>https://www.youtube.com/watch?v=CLCX0mlWjw0</t>
  </si>
  <si>
    <t>https://www.youtube.com/watch?v=5XqO9FCH3Xk</t>
  </si>
  <si>
    <t>https://www.youtube.com/watch?v=4xWwhXcAjhU</t>
  </si>
  <si>
    <t>https://www.youtube.com/watch?v=KStzrk3h76o</t>
  </si>
  <si>
    <t>https://www.youtube.com/watch?v=udY03G3fVJQ</t>
  </si>
  <si>
    <t>https://www.youtube.com/watch?v=1UT4aCq24wA</t>
  </si>
  <si>
    <t>https://www.youtube.com/watch?v=JkMKDP2BOlw&amp;t=169s</t>
  </si>
  <si>
    <t>https://www.youtube.com/watch?v=a6bj2Qddmzk</t>
  </si>
  <si>
    <t>https://www.youtube.com/watch?v=qEJJIhs02cI</t>
  </si>
  <si>
    <t>https://www.youtube.com/watch?v=v2dy-2T9kRE</t>
  </si>
  <si>
    <t>https://www.youtube.com/watch?v=REfOblHmn6Q</t>
  </si>
  <si>
    <t>https://www.youtube.com/watch?v=8Fyp5gw_HGc&amp;t=19s</t>
  </si>
  <si>
    <t>https://www.youtube.com/watch?v=xl6nyKVDNCQ</t>
  </si>
  <si>
    <t>https://www.youtube.com/watch?v=ll-fhgVbj1I</t>
  </si>
  <si>
    <t>https://www.youtube.com/watch?v=1uNyxmccf1U</t>
  </si>
  <si>
    <t>https://www.youtube.com/watch?v=NMCXHN1fW9k</t>
  </si>
  <si>
    <t>https://www.youtube.com/watch?v=NeCQOUox8zc</t>
  </si>
  <si>
    <t>https://www.youtube.com/watch?v=3vhgcNKVRgY</t>
  </si>
  <si>
    <t>https://www.youtube.com/watch?v=gPdm-EF13GU</t>
  </si>
  <si>
    <t>https://www.youtube.com/watch?v=wYCmU0vaKvc</t>
  </si>
  <si>
    <t>https://www.youtube.com/watch?v=wu_ONpNjikY</t>
  </si>
  <si>
    <t>https://www.youtube.com/watch?v=6ufhk6JL8x8</t>
  </si>
  <si>
    <t>https://www.youtube.com/watch?v=S9RImbEoWYA</t>
  </si>
  <si>
    <t>https://www.youtube.com/watch?v=D7yIybTWmmU</t>
  </si>
  <si>
    <t>https://www.youtube.com/watch?v=EfHkupTL5wU</t>
  </si>
  <si>
    <t>https://www.youtube.com/watch?v=4pkD8CkJiIQ</t>
  </si>
  <si>
    <t>https://www.youtube.com/watch?v=uTyoGVNa7FA</t>
  </si>
  <si>
    <t>https://www.youtube.com/watch?v=xkyySDtO5HU</t>
  </si>
  <si>
    <t>https://www.youtube.com/watch?v=VkyOIj4SQu4</t>
  </si>
  <si>
    <t>https://www.youtube.com/watch?v=GCo89ggyUKw</t>
  </si>
  <si>
    <t>https://www.youtube.com/watch?v=vOOkxcKaZEo</t>
  </si>
  <si>
    <t>https://www.youtube.com/watch?v=aRzq_l_Rmcc</t>
  </si>
  <si>
    <t>https://www.youtube.com/watch?v=iZ6Xk9YCaaY</t>
  </si>
  <si>
    <t>https://www.youtube.com/watch?v=ozdJ_kTaZcc</t>
  </si>
  <si>
    <t>https://www.youtube.com/watch?v=Q7TqlnXF3cA</t>
  </si>
  <si>
    <t>https://www.youtube.com/watch?v=_nyKGkDh6WM</t>
  </si>
  <si>
    <t>https://www.youtube.com/watch?v=log0y9fRklc</t>
  </si>
  <si>
    <t>https://www.youtube.com/watch?v=74BW9K7eGtY&amp;t=21s</t>
  </si>
  <si>
    <t>https://www.youtube.com/watch?v=gzOZ5Lo3n9Y</t>
  </si>
  <si>
    <t>https://www.youtube.com/watch?v=2yRygpW0RYY</t>
  </si>
  <si>
    <t>https://www.youtube.com/watch?v=Y3j3g76ggFE</t>
  </si>
  <si>
    <t>https://www.youtube.com/watch?v=bMOOUhzJreA</t>
  </si>
  <si>
    <t>https://www.youtube.com/watch?v=WzACbsbv3Mc</t>
  </si>
  <si>
    <t>https://www.youtube.com/watch?v=0W0XxcsCH_0</t>
  </si>
  <si>
    <t>https://www.youtube.com/watch?v=a30EnICYBUA</t>
  </si>
  <si>
    <t>https://www.youtube.com/watch?v=Wr_CIMPuH3I</t>
  </si>
  <si>
    <t>https://www.youtube.com/watch?v=w1panKQ58dU</t>
  </si>
  <si>
    <t>https://www.youtube.com/watch?v=N20dY0-9Nio</t>
  </si>
  <si>
    <t>https://www.youtube.com/watch?v=mxQpJeckKaU</t>
  </si>
  <si>
    <t>https://www.youtube.com/watch?v=3dgPn1KOovw</t>
  </si>
  <si>
    <t>https://www.youtube.com/watch?v=Aivw6qVhabo</t>
  </si>
  <si>
    <t>https://www.youtube.com/watch?v=av1BWeMbl1Q</t>
  </si>
  <si>
    <t>https://www.youtube.com/watch?v=dLQSHM_T-jI</t>
  </si>
  <si>
    <t>https://www.youtube.com/watch?v=joPLKP546hk</t>
  </si>
  <si>
    <t>https://www.youtube.com/watch?v=0ol6BUtHZu8</t>
  </si>
  <si>
    <t>https://www.youtube.com/watch?v=N1wkN3CKqHY</t>
  </si>
  <si>
    <t>https://www.youtube.com/watch?v=Zr29r9gnq6A</t>
  </si>
  <si>
    <t>https://www.youtube.com/watch?v=eVhJjqlSE8s</t>
  </si>
  <si>
    <t>https://www.youtube.com/watch?v=R6bvpvI1_uY</t>
  </si>
  <si>
    <t>https://www.youtube.com/watch?v=WtWOT6Hj2vM</t>
  </si>
  <si>
    <t>https://www.youtube.com/watch?v=3dYP3FhD3Po</t>
  </si>
  <si>
    <t>https://www.youtube.com/watch?v=FgVpxhtCQdA</t>
  </si>
  <si>
    <t>https://www.youtube.com/watch?v=07rLdtPRbEE</t>
  </si>
  <si>
    <t>https://www.youtube.com/watch?v=n0Ekb7yhf18</t>
  </si>
  <si>
    <t>https://www.youtube.com/watch?v=Pe53dUS_mHE</t>
  </si>
  <si>
    <t>https://www.youtube.com/watch?v=fZLoHeGF4XI</t>
  </si>
  <si>
    <t>https://www.youtube.com/watch?v=NaCx35vC5wg</t>
  </si>
  <si>
    <t>https://www.youtube.com/watch?v=8M2LUwJGwHw</t>
  </si>
  <si>
    <t>https://www.youtube.com/watch?v=4VaCcFKHkSY</t>
  </si>
  <si>
    <t>https://www.youtube.com/watch?v=udkwSpjJnGk</t>
  </si>
  <si>
    <t>https://www.youtube.com/watch?v=Z8Wd8i754cU</t>
  </si>
  <si>
    <t>https://www.youtube.com/watch?v=tlCqUXsDwDc</t>
  </si>
  <si>
    <t>https://www.youtube.com/watch?v=aEAK6N982oQ</t>
  </si>
  <si>
    <t>https://www.youtube.com/watch?v=aBwX_u__31I</t>
  </si>
  <si>
    <t>https://www.youtube.com/watch?v=i24adZlRCZk</t>
  </si>
  <si>
    <t>https://www.youtube.com/watch?v=KYhdz2LiDLA</t>
  </si>
  <si>
    <t>https://www.youtube.com/watch?v=BKG8mWyOvuw</t>
  </si>
  <si>
    <t>https://www.youtube.com/watch?v=bGDeGR7DrFw</t>
  </si>
  <si>
    <t>https://www.youtube.com/watch?v=BsEY7XJTv70</t>
  </si>
  <si>
    <t>https://www.youtube.com/watch?v=Kfvmj7QyAfQ</t>
  </si>
  <si>
    <t>https://www.youtube.com/watch?v=C6XbkLOcyVs</t>
  </si>
  <si>
    <t>https://www.youtube.com/watch?v=ANDhhofT1w0</t>
  </si>
  <si>
    <t>https://www.youtube.com/watch?v=qiir-ZWT6yI</t>
  </si>
  <si>
    <t>https://www.youtube.com/watch?v=wEalKzas5Ig</t>
  </si>
  <si>
    <t>https://www.youtube.com/watch?v=6PUBS8MXVzc</t>
  </si>
  <si>
    <t>https://www.youtube.com/watch?v=HmKETjjGv0E</t>
  </si>
  <si>
    <t>https://www.youtube.com/watch?v=vTz9mFEgYQU</t>
  </si>
  <si>
    <t>https://www.youtube.com/watch?v=B1KtIwSP4_U</t>
  </si>
  <si>
    <t>https://www.youtube.com/watch?v=nUfn2eRsHgo</t>
  </si>
  <si>
    <t>https://www.youtube.com/watch?v=sGXLoCpynsU</t>
  </si>
  <si>
    <t>https://www.youtube.com/watch?v=Nattb-ZPK4g</t>
  </si>
  <si>
    <t>https://www.youtube.com/watch?v=EfQbirNpLM8</t>
  </si>
  <si>
    <t>https://www.youtube.com/watch?v=zNgyoAjVDhk</t>
  </si>
  <si>
    <t>https://www.youtube.com/watch?v=6WJO3QlTEpg</t>
  </si>
  <si>
    <t>https://www.youtube.com/watch?v=9qgkONu6nbk</t>
  </si>
  <si>
    <t>https://www.youtube.com/watch?v=k8zAYJDE01E</t>
  </si>
  <si>
    <t>https://www.youtube.com/watch?v=Qh0tc43apsI</t>
  </si>
  <si>
    <t>https://www.youtube.com/watch?v=B3K5KRgT0oE</t>
  </si>
  <si>
    <t>https://www.youtube.com/watch?v=MqvZxu1TaSQ</t>
  </si>
  <si>
    <t>https://www.youtube.com/watch?v=SmB_GUlrfzk</t>
  </si>
  <si>
    <t>https://www.youtube.com/watch?v=YtD-Ro9OJRQ</t>
  </si>
  <si>
    <t>https://www.youtube.com/watch?v=m1RnPcyk_e0</t>
  </si>
  <si>
    <t>https://www.youtube.com/watch?v=MFeGLeUGf6Q</t>
  </si>
  <si>
    <t>https://www.youtube.com/watch?v=ZkrWcJXqbGA</t>
  </si>
  <si>
    <t>https://www.youtube.com/watch?v=ZoDHsv06lNI</t>
  </si>
  <si>
    <t>https://www.youtube.com/watch?v=j53ZVDx4pYc</t>
  </si>
  <si>
    <t>https://www.youtube.com/watch?v=ZI3BJk08OWI</t>
  </si>
  <si>
    <t>https://www.youtube.com/watch?v=84agoVdaycE</t>
  </si>
  <si>
    <t>https://www.youtube.com/watch?v=sLe31yV0Fb4</t>
  </si>
  <si>
    <t>https://www.youtube.com/watch?v=0gtyqapBB3A</t>
  </si>
  <si>
    <t>https://www.youtube.com/watch?v=EKyX0QsZVJc</t>
  </si>
  <si>
    <t>https://www.youtube.com/watch?v=DrTFGS7SoCg</t>
  </si>
  <si>
    <t>https://www.youtube.com/watch?v=J2Z6w1bXfYc</t>
  </si>
  <si>
    <t>https://www.youtube.com/watch?v=1jVMegap8Ws</t>
  </si>
  <si>
    <t>https://www.youtube.com/watch?v=4W3kmjNG_K8</t>
  </si>
  <si>
    <t>https://www.youtube.com/watch?v=8usGAaPq-WY</t>
  </si>
  <si>
    <t>https://www.youtube.com/watch?v=RfiT3REVHxQ</t>
  </si>
  <si>
    <t>https://www.youtube.com/watch?v=r0tSX3M-7oM&amp;t=41s</t>
  </si>
  <si>
    <t>https://www.youtube.com/watch?v=9hi4MG3BU0Y</t>
  </si>
  <si>
    <t>https://www.youtube.com/watch?v=uiJHx80DJcw</t>
  </si>
  <si>
    <t>https://www.youtube.com/watch?v=XWeFa6jUiPw</t>
  </si>
  <si>
    <t>https://www.youtube.com/watch?v=Y5sHrOViVq0</t>
  </si>
  <si>
    <t>https://www.youtube.com/watch?v=SNAHZpRl3go</t>
  </si>
  <si>
    <t>https://www.youtube.com/watch?v=kDDNkLWPpUc</t>
  </si>
  <si>
    <t>https://www.youtube.com/watch?v=Vrv16kSoTLQ</t>
  </si>
  <si>
    <t>https://www.youtube.com/watch?v=1k_PbRxkEqo</t>
  </si>
  <si>
    <t>https://www.youtube.com/watch?v=JZ7LHVZfMwM</t>
  </si>
  <si>
    <t>https://www.youtube.com/watch?v=-pTe3fDFF7U</t>
  </si>
  <si>
    <t>https://www.youtube.com/watch?v=HzuZ57Y3-VQ</t>
  </si>
  <si>
    <t>https://www.youtube.com/watch?v=b96t52xbmO8</t>
  </si>
  <si>
    <t>https://www.youtube.com/watch?v=6M1Mp5tvk-E</t>
  </si>
  <si>
    <t>https://www.youtube.com/watch?v=LAZPY_rTJLU</t>
  </si>
  <si>
    <t>https://www.youtube.com/watch?v=13shkRG4RMc</t>
  </si>
  <si>
    <t>https://www.youtube.com/watch?v=lnII4AH2rHw</t>
  </si>
  <si>
    <t>https://www.youtube.com/watch?v=az7GJp1YAXw</t>
  </si>
  <si>
    <t>https://www.youtube.com/watch?v=_zmgXM40afU</t>
  </si>
  <si>
    <t>https://www.youtube.com/watch?v=IS6hRiM7WuU</t>
  </si>
  <si>
    <t>https://www.youtube.com/watch?v=-c4KLljIDeo</t>
  </si>
  <si>
    <t>https://www.youtube.com/watch?v=6KN0GnYv6xQ</t>
  </si>
  <si>
    <t>https://www.youtube.com/watch?v=GP0JLpTLOWU</t>
  </si>
  <si>
    <t>https://www.youtube.com/watch?v=OdRuRzl5pwg</t>
  </si>
  <si>
    <t>https://www.youtube.com/watch?v=ImpfhngYCCA</t>
  </si>
  <si>
    <t>https://www.youtube.com/watch?v=p08RUDejFXs</t>
  </si>
  <si>
    <t>https://www.youtube.com/watch?v=NpCmOPhka6g</t>
  </si>
  <si>
    <t>https://www.youtube.com/watch?v=Iz3TO-dXkSI</t>
  </si>
  <si>
    <t>https://www.youtube.com/watch?v=5Qbkf3waru8</t>
  </si>
  <si>
    <t>https://www.youtube.com/watch?v=0cvq3rbQ7Dw</t>
  </si>
  <si>
    <t>https://www.youtube.com/watch?v=69M5XJQEYX4</t>
  </si>
  <si>
    <t>https://www.youtube.com/watch?v=Yb0AWtlb8-g</t>
  </si>
  <si>
    <t>https://www.youtube.com/watch?v=1Gop0_4D5pE</t>
  </si>
  <si>
    <t>https://www.youtube.com/watch?v=-pDxEjRprYM</t>
  </si>
  <si>
    <t>https://www.youtube.com/watch?v=1P_XO3xfTCs</t>
  </si>
  <si>
    <t>https://www.youtube.com/watch?v=Voaw-uef3Tw</t>
  </si>
  <si>
    <t>https://www.youtube.com/watch?v=F2WG7neA31s</t>
  </si>
  <si>
    <t>https://www.youtube.com/watch?v=n5lHU4Qyfbk</t>
  </si>
  <si>
    <t>https://www.youtube.com/watch?v=mcxquOK_mY8</t>
  </si>
  <si>
    <t>https://www.youtube.com/watch?v=9FgUTz996bs</t>
  </si>
  <si>
    <t>https://www.youtube.com/watch?v=DVcN5QXGA_w</t>
  </si>
  <si>
    <t>https://www.youtube.com/watch?v=_D2sWZSHDqg&amp;t=834s</t>
  </si>
  <si>
    <t>https://www.youtube.com/watch?v=7-JbRtATwHQ</t>
  </si>
  <si>
    <t>https://www.youtube.com/watch?v=N6IDjOR1OY0</t>
  </si>
  <si>
    <t>https://www.youtube.com/watch?v=mScbp58xwJE</t>
  </si>
  <si>
    <t>https://www.youtube.com/watch?v=eQBirhrwc3E</t>
  </si>
  <si>
    <t>https://www.youtube.com/watch?v=qzXGb7RIXmc</t>
  </si>
  <si>
    <t>https://www.youtube.com/watch?v=JjtvU2xQpaQ</t>
  </si>
  <si>
    <t>https://www.youtube.com/watch?v=C6sAuCIhIzA</t>
  </si>
  <si>
    <t>https://www.youtube.com/watch?v=strZVEaixcs</t>
  </si>
  <si>
    <t>https://www.youtube.com/watch?v=Ih4StVOa0Qs</t>
  </si>
  <si>
    <t>https://www.youtube.com/watch?v=LIl0C87tzGE</t>
  </si>
  <si>
    <t>https://www.youtube.com/watch?v=sZGlmV--sG4</t>
  </si>
  <si>
    <t>https://www.youtube.com/watch?v=MAt3aD51sUM</t>
  </si>
  <si>
    <t>https://www.youtube.com/watch?v=EXkq2inhXiw</t>
  </si>
  <si>
    <t>https://www.youtube.com/watch?v=XfaMChybaCc</t>
  </si>
  <si>
    <t>https://www.youtube.com/watch?v=D559dD7btfo</t>
  </si>
  <si>
    <t>https://www.youtube.com/watch?v=rt5w2HzSWc0</t>
  </si>
  <si>
    <t>https://www.youtube.com/watch?v=kvEIBfEnwXM</t>
  </si>
  <si>
    <t>https://www.youtube.com/watch?v=lkDfIrZy2VY</t>
  </si>
  <si>
    <t>https://www.youtube.com/watch?v=vB9JqlUiYUk</t>
  </si>
  <si>
    <t>https://www.youtube.com/watch?v=vzoIHUTieE0</t>
  </si>
  <si>
    <t>https://www.youtube.com/watch?v=eKSuEJqn2NI</t>
  </si>
  <si>
    <t>https://www.youtube.com/watch?v=1UnsEQPK3PQ</t>
  </si>
  <si>
    <t>https://www.youtube.com/watch?v=bD-uUsBgY-w</t>
  </si>
  <si>
    <t>https://www.youtube.com/watch?v=Lrh5zQHEIk4</t>
  </si>
  <si>
    <t>https://www.youtube.com/watch?v=edQr4IJQuEg</t>
  </si>
  <si>
    <t>https://www.youtube.com/watch?v=RJSsEA6fpJE</t>
  </si>
  <si>
    <t>https://www.youtube.com/watch?v=BlNY-1vmqvA</t>
  </si>
  <si>
    <t>https://www.youtube.com/watch?v=_CKZQa18hcY</t>
  </si>
  <si>
    <t>https://www.youtube.com/watch?v=iwaHs0-q9l8</t>
  </si>
  <si>
    <t>https://www.youtube.com/watch?v=lkO1JaN7BoQ</t>
  </si>
  <si>
    <t>https://www.youtube.com/watch?v=vaRCmUwpmNk</t>
  </si>
  <si>
    <t>https://www.youtube.com/watch?v=qY_yQIrKwRk</t>
  </si>
  <si>
    <t>https://www.youtube.com/watch?v=4ZkNnR--tMY</t>
  </si>
  <si>
    <t>https://www.youtube.com/watch?v=Fb11XAvWeyE</t>
  </si>
  <si>
    <t>https://www.youtube.com/watch?v=xAicQnL_abA</t>
  </si>
  <si>
    <t>https://www.youtube.com/watch?v=kcbL1wC9PEg</t>
  </si>
  <si>
    <t>https://www.youtube.com/watch?v=qqDl6coS7wg</t>
  </si>
  <si>
    <t>https://www.youtube.com/watch?v=0RYS6V76lRQ</t>
  </si>
  <si>
    <t>https://www.youtube.com/watch?v=gtJ9OzJIB_c</t>
  </si>
  <si>
    <t>https://www.youtube.com/watch?v=7AYmPqY5iF4</t>
  </si>
  <si>
    <t>https://www.youtube.com/watch?v=4iGdwJ3nQcs&amp;t=38s</t>
  </si>
  <si>
    <t>https://www.youtube.com/watch?v=OI3nL5YCIO8</t>
  </si>
  <si>
    <t>https://www.youtube.com/watch?v=_xxJKDZyRuE</t>
  </si>
  <si>
    <t>https://www.youtube.com/watch?v=vhlPSbFlxPI</t>
  </si>
  <si>
    <t>https://www.youtube.com/watch?v=vmOlaD1O5rg</t>
  </si>
  <si>
    <t>https://www.youtube.com/watch?v=WzgR7yTQNzY</t>
  </si>
  <si>
    <t>https://www.youtube.com/watch?v=SNpVBfgzPmo</t>
  </si>
  <si>
    <t>https://www.youtube.com/watch?v=MC9pK4dCHAs</t>
  </si>
  <si>
    <t>https://www.youtube.com/watch?v=g8GW7DlPr4g</t>
  </si>
  <si>
    <t>https://www.youtube.com/watch?v=lQph5joRdU8</t>
  </si>
  <si>
    <t>https://www.youtube.com/watch?v=DMReaVWJGFE</t>
  </si>
  <si>
    <t>https://www.youtube.com/watch?v=Zused4CGMw4</t>
  </si>
  <si>
    <t>https://www.youtube.com/watch?v=KCUZ6hBgxc0</t>
  </si>
  <si>
    <t>https://www.youtube.com/watch?v=k0FNC9LuJoo&amp;t=4s</t>
  </si>
  <si>
    <t>https://www.youtube.com/watch?v=DBYSIkWsAOI</t>
  </si>
  <si>
    <t>https://www.youtube.com/watch?v=VKbVHIgKbbo</t>
  </si>
  <si>
    <t>https://www.youtube.com/watch?v=uaTb9-4kT2Y</t>
  </si>
  <si>
    <t>https://www.youtube.com/watch?v=wKoUB00RmE0</t>
  </si>
  <si>
    <t>https://www.youtube.com/watch?v=sI2xSENomQY</t>
  </si>
  <si>
    <t>https://www.youtube.com/watch?v=Ts09Fp7M53k</t>
  </si>
  <si>
    <t>https://www.youtube.com/watch?v=inDcB8LwlqI</t>
  </si>
  <si>
    <t>https://www.youtube.com/watch?v=1wYg5d-4aVg</t>
  </si>
  <si>
    <t>https://www.youtube.com/watch?v=oLCI7vQ7WFk</t>
  </si>
  <si>
    <t>https://www.youtube.com/watch?v=Owv0FewW5Bo</t>
  </si>
  <si>
    <t>https://www.youtube.com/watch?v=3ytmTvor21A</t>
  </si>
  <si>
    <t>https://www.youtube.com/watch?v=tPgOVeqnOcc</t>
  </si>
  <si>
    <t>https://www.youtube.com/watch?v=sEg8fP2ckhI</t>
  </si>
  <si>
    <t>https://www.youtube.com/watch?v=tmCFtpj6IZc</t>
  </si>
  <si>
    <t>https://www.youtube.com/watch?v=Ul-faWS75vA</t>
  </si>
  <si>
    <t>https://www.youtube.com/watch?v=rP79c8rd-jE</t>
  </si>
  <si>
    <t>https://www.youtube.com/watch?v=4ej2lqB-kjM</t>
  </si>
  <si>
    <t>https://www.youtube.com/watch?v=OmWUkxANoEk</t>
  </si>
  <si>
    <t>https://www.youtube.com/watch?v=5IYA6g6rNW0</t>
  </si>
  <si>
    <t>https://www.youtube.com/watch?v=zEXu5K5eyCY</t>
  </si>
  <si>
    <t>https://www.youtube.com/watch?v=s9g49kgd9ao</t>
  </si>
  <si>
    <t>https://www.youtube.com/watch?v=7IXp156RgtQ</t>
  </si>
  <si>
    <t>https://www.youtube.com/watch?v=1CJb6PuWDqk</t>
  </si>
  <si>
    <t>https://www.youtube.com/watch?v=3Pat7agSMJU&amp;t=22s</t>
  </si>
  <si>
    <t>https://www.youtube.com/watch?v=lyiuoR-2E6I</t>
  </si>
  <si>
    <t>https://www.youtube.com/watch?v=h4ZgKKlmUl0&amp;t=481s</t>
  </si>
  <si>
    <t>https://www.youtube.com/watch?v=8gCMYZ-alVw</t>
  </si>
  <si>
    <t>https://www.youtube.com/watch?v=aPfBxS4huSc</t>
  </si>
  <si>
    <t>https://www.youtube.com/watch?v=HQK8u4lh7y0</t>
  </si>
  <si>
    <t>https://www.youtube.com/watch?v=qIQN0DtO2Z8</t>
  </si>
  <si>
    <t>https://www.youtube.com/watch?v=ZErxsCxSQsA</t>
  </si>
  <si>
    <t>https://www.youtube.com/watch?v=ZyApm_PJ-W8&amp;t=65s</t>
  </si>
  <si>
    <t>https://www.youtube.com/watch?v=VFJFvcNogFU</t>
  </si>
  <si>
    <t>https://www.youtube.com/watch?v=JlEmX46IYNY</t>
  </si>
  <si>
    <t>https://www.youtube.com/watch?v=SPD35eCSgDk</t>
  </si>
  <si>
    <t>https://www.youtube.com/watch?v=sy6xQyjX7qg</t>
  </si>
  <si>
    <t>https://www.youtube.com/watch?v=xCLLCYBg7Zc</t>
  </si>
  <si>
    <t>https://www.youtube.com/watch?v=s4vjcCAXvVI</t>
  </si>
  <si>
    <t>https://www.youtube.com/watch?v=wfQX8QWcWgI</t>
  </si>
  <si>
    <t>https://www.youtube.com/watch?v=c50rfZlrNXU</t>
  </si>
  <si>
    <t>https://www.youtube.com/watch?v=Bx9ffGtMMxo</t>
  </si>
  <si>
    <t>https://www.youtube.com/watch?v=DL5cLBZou3I</t>
  </si>
  <si>
    <t>https://www.youtube.com/watch?v=dHQ-HMVdPyE</t>
  </si>
  <si>
    <t>https://www.youtube.com/watch?v=GtSbmTRia5Y</t>
  </si>
  <si>
    <t>https://www.youtube.com/watch?v=dvcJI5yAd6M&amp;t=122s</t>
  </si>
  <si>
    <t>https://www.youtube.com/watch?v=ahKeSqFT0Nk</t>
  </si>
  <si>
    <t>https://www.youtube.com/watch?v=JB_lc00AWIE</t>
  </si>
  <si>
    <t>https://www.youtube.com/watch?v=9jjsiAFVdXc</t>
  </si>
  <si>
    <t>https://www.youtube.com/watch?v=9QSUsKZfoQA&amp;t=156s</t>
  </si>
  <si>
    <t>https://www.youtube.com/watch?v=79r5KYH0nBI</t>
  </si>
  <si>
    <t>Video URL</t>
  </si>
  <si>
    <t>In fighting of Hinduism, sufism and uniting Hindus strategy</t>
  </si>
  <si>
    <t>Principle of Karma, reincarnation, cosmic unity are non-negotiable. No-history is suprior, many path to the truth is the Hindu way. To unite Hindus we should compare how other traditions are different from Hindu tradition rather than how we are different within.</t>
  </si>
  <si>
    <t>Clip Title</t>
  </si>
  <si>
    <t>Swami Dayananda Saraswati Ji on the Theory of Invasion</t>
  </si>
  <si>
    <t>Swami Dayananda Saraswati Ji on minority appeasement</t>
  </si>
  <si>
    <t>Admiral Nayyar on Tolerance &amp; Partition of India</t>
  </si>
  <si>
    <t>Cho Ramaswamy on Secularism</t>
  </si>
  <si>
    <t>Title required in English/Hindi</t>
  </si>
  <si>
    <t>Remarks</t>
  </si>
  <si>
    <t>S Gurumurthy on Dharma, Secularism, dravidian movement, tiruvallur and Christianity</t>
  </si>
  <si>
    <t xml:space="preserve">Aravindan Neelakandan &amp; Rajiv Malhotra on how "Breaking India" book was conceived. </t>
  </si>
  <si>
    <t>Dravidian Christian Movement in Tamil Nadu</t>
  </si>
  <si>
    <t>Some unnecessary music in background. Phone sound.</t>
  </si>
  <si>
    <t>Average</t>
  </si>
  <si>
    <t>Remove noise, if possible.</t>
  </si>
  <si>
    <t>Video Quality</t>
  </si>
  <si>
    <t>Three international nexuses 1- Bahabism vs Indian Islam, 2- China &amp; Maoism 3-Dalit &amp; Christianity are disucssed. Dravidian Christianity is also discussed. How can we be model of diversity is being discussed.</t>
  </si>
  <si>
    <t>NA</t>
  </si>
  <si>
    <t xml:space="preserve">Book touches social, cultural narrative. It is not political. </t>
  </si>
  <si>
    <t>Focus of "Breaking India" Book as per various well known readers</t>
  </si>
  <si>
    <t>Title required in English/Hindi for Tamil testimony. Must play again and again.</t>
  </si>
  <si>
    <t>Impact of Saint Thomas on Tamil Classics</t>
  </si>
  <si>
    <t>If Jesus would have born in India</t>
  </si>
  <si>
    <t>Jesus, Vedic culture &amp; diversity</t>
  </si>
  <si>
    <t>Why "Breaking India" book critisizes Dravidian Movement?</t>
  </si>
  <si>
    <t>Dravdian movement is racial idea of social reforms and does not deliver justice to the all section of society.</t>
  </si>
  <si>
    <t>Digesting Hinduism into Dravidian Christianity</t>
  </si>
  <si>
    <t>Tamil culture &amp; Vedic Sanskrit culture</t>
  </si>
  <si>
    <t>Are dravidian black of India?</t>
  </si>
  <si>
    <t>How white vs black theory of racism being created in India.</t>
  </si>
  <si>
    <t>Human right, conversion theory and Mahatma Gandhi</t>
  </si>
  <si>
    <t xml:space="preserve">Conspiracy theory and "Breaking India" book </t>
  </si>
  <si>
    <t>Contribution of St Thomas to Indian Christianity. Temple vs Churches.</t>
  </si>
  <si>
    <t>St Thomas came to Pakistan area not South of India. Even after 200 years of death of Jesus Kerala has only 8 families. In 1816 Kerala had 35000 christians and 55 churches, 19600 temples. In 1876 Temples reduced to 962 Churches &gt; 1000. During freedom fight kerala churches was praying for British Govt. Churches are opportunists. In order to convert Brahmins into christianity a paadri from Italy came and settled in Madurai, learned sanskrit, translated bible into sanskrit and started church prayers in sanskrit.</t>
  </si>
  <si>
    <t>Get name of Italian Paadri for description.</t>
  </si>
  <si>
    <t>3 Naxus against India</t>
  </si>
  <si>
    <t>What is being Broken &amp; Why?</t>
  </si>
  <si>
    <t>Sense of continuity, Teertha, Secrad Geography, Collective Destinity, Symbols, abusing some tradition, psychological sense of unity, sense of identify are being broken.</t>
  </si>
  <si>
    <t>Dravidian Aryan Artificial Theory</t>
  </si>
  <si>
    <t>Stage of development of Drvaidian theory. Linguistic separation-&gt; culture different-&gt; race different-&gt; religion -&gt; now Dravidian is not secular but Christian Dravdian.</t>
  </si>
  <si>
    <t>Objective of DFN (Dalit Freedom Network)</t>
  </si>
  <si>
    <t>Work of Lutherian Church of Northen Europe in India</t>
  </si>
  <si>
    <t>US Govt Role as a Part of Nexus</t>
  </si>
  <si>
    <t>How Breaking India forces are studying India?</t>
  </si>
  <si>
    <t>Msg in Tamil Language. I do not know title!</t>
  </si>
  <si>
    <t>Yagya is not equal to sacrfice</t>
  </si>
  <si>
    <t>Non Translatable Sanskrit Words</t>
  </si>
  <si>
    <t>Intergral Unity vs Synthetic Unity</t>
  </si>
  <si>
    <t>Audio Quality</t>
  </si>
  <si>
    <t>Low</t>
  </si>
  <si>
    <t>What is digestion of civilization?</t>
  </si>
  <si>
    <t>How to avoid digestion of civilization?</t>
  </si>
  <si>
    <t>Why virgin birth so critical in Christianity?</t>
  </si>
  <si>
    <t>People born before Jesus and original sin.</t>
  </si>
  <si>
    <t>What is nicene creed?</t>
  </si>
  <si>
    <t>What is history centrism?</t>
  </si>
  <si>
    <t>Status of Jesus in Islam</t>
  </si>
  <si>
    <t>Prophet is not Rishi, Energy in Shakti, Soul is not  Atman, Gym is not Yoga? Civilization and words for something which they have experienced. Prophet does not have experience of unity but rishi has. Prophet is non producable. Rishi potential is with everyone.</t>
  </si>
  <si>
    <t>Karma, Reincarnation cannot be digested in Christianity.</t>
  </si>
  <si>
    <t>Sufism &amp; Islam and Ahmadiyya</t>
  </si>
  <si>
    <t>Unity consiousness is blasphamy</t>
  </si>
  <si>
    <t>Ok</t>
  </si>
  <si>
    <t>Bad</t>
  </si>
  <si>
    <t>Replace this with video of better quality.</t>
  </si>
  <si>
    <t>Owner</t>
  </si>
  <si>
    <t>Nexus of Foreign NGOs and their role in BI</t>
  </si>
  <si>
    <t>Aryan theory, Dravidian theory, Dravidian Christianity, Appropriation of Mahabharata etc into Christian frameworks</t>
  </si>
  <si>
    <t>Human rights and its use for conversion</t>
  </si>
  <si>
    <t>Ambedkar's views on conversion</t>
  </si>
  <si>
    <t>Conversion to Christianity and the demonization of Hinduism, ancient Indian culture</t>
  </si>
  <si>
    <t>Improvement in conditions of Dalits is not connected to conversion</t>
  </si>
  <si>
    <t>Conversion does not solve casteism problem - the sub topic can be this too</t>
  </si>
  <si>
    <t>Nexus of foreign NGOs and their role in human rights</t>
  </si>
  <si>
    <t>Christian media</t>
  </si>
  <si>
    <t>Is such a short clip ok?</t>
  </si>
  <si>
    <t>Defining who is a minority</t>
  </si>
  <si>
    <t>Christian controlled media and literature</t>
  </si>
  <si>
    <t xml:space="preserve">Radicalization of Christianity in India </t>
  </si>
  <si>
    <t>Role of US government, donors and NGOs in conversion</t>
  </si>
  <si>
    <t>Discussion on BI book in India</t>
  </si>
  <si>
    <t>Can also be called Systematic approach to changing human behaviour</t>
  </si>
  <si>
    <t>Does Christianity respect other religions?</t>
  </si>
  <si>
    <t>Christian powered violence against Hindus</t>
  </si>
  <si>
    <t>Expectations from the church in India</t>
  </si>
  <si>
    <t>Link between reservation, conversion and college admissions</t>
  </si>
  <si>
    <t>Rev Thomas' responds to this question</t>
  </si>
  <si>
    <t>Why does Christinaity promote conversions?</t>
  </si>
  <si>
    <t>Methodology behind BI research</t>
  </si>
  <si>
    <t>8:47 - 10:05 - Rev. Thomas's addition to RM's points - don’t think it is needed - your call</t>
  </si>
  <si>
    <t>Nothing of value to record here</t>
  </si>
  <si>
    <t>Conversion does not solve casteism problem</t>
  </si>
  <si>
    <t>Buddhism in India</t>
  </si>
  <si>
    <t>JB</t>
  </si>
  <si>
    <t>HT</t>
  </si>
  <si>
    <t>For Bryan</t>
  </si>
  <si>
    <t>For Hari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</si>
</sst>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color rgb="FF000000"/>
      <name val="Arial"/>
      <family val="2"/>
    </font>
    <font>
      <u/>
      <sz val="11"/>
      <color theme="10"/>
      <name val="Calibri"/>
      <family val="2"/>
      <scheme val="minor"/>
    </font>
    <font>
      <sz val="8"/>
      <color theme="1"/>
      <name val="Arial"/>
      <family val="2"/>
    </font>
    <font>
      <u/>
      <sz val="8"/>
      <color theme="10"/>
      <name val="Arial"/>
      <family val="2"/>
    </font>
    <font>
      <sz val="9"/>
      <color indexed="81"/>
      <name val="Tahoma"/>
      <charset val="1"/>
    </font>
    <font>
      <b/>
      <sz val="9"/>
      <color indexed="81"/>
      <name val="Tahoma"/>
      <charset val="1"/>
    </font>
    <font>
      <sz val="8"/>
      <color rgb="FFFF0000"/>
      <name val="Arial"/>
      <family val="2"/>
    </font>
    <font>
      <sz val="9"/>
      <color indexed="81"/>
      <name val="Tahoma"/>
      <family val="2"/>
    </font>
    <font>
      <b/>
      <sz val="9"/>
      <color indexed="81"/>
      <name val="Tahom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7">
    <xf numFmtId="0" fontId="0" fillId="0" borderId="0" xfId="0"/>
    <xf numFmtId="0" fontId="1" fillId="0" borderId="0" xfId="0" applyFont="1" applyAlignment="1">
      <alignment vertical="center"/>
    </xf>
    <xf numFmtId="0" fontId="3" fillId="0" borderId="0" xfId="0" applyFont="1"/>
    <xf numFmtId="0" fontId="1" fillId="0" borderId="0" xfId="0" applyFont="1" applyAlignment="1">
      <alignment horizontal="right" vertical="center"/>
    </xf>
    <xf numFmtId="0" fontId="4" fillId="0" borderId="0" xfId="1" applyFont="1" applyAlignment="1">
      <alignment horizontal="left" vertical="center"/>
    </xf>
    <xf numFmtId="20" fontId="4" fillId="0" borderId="0" xfId="1" applyNumberFormat="1" applyFont="1" applyAlignment="1">
      <alignment vertical="center"/>
    </xf>
    <xf numFmtId="21" fontId="3" fillId="0" borderId="0" xfId="0" applyNumberFormat="1" applyFont="1"/>
    <xf numFmtId="0" fontId="3" fillId="0" borderId="0" xfId="0" applyFont="1" applyAlignment="1">
      <alignment horizontal="right"/>
    </xf>
    <xf numFmtId="46" fontId="4" fillId="0" borderId="0" xfId="1" applyNumberFormat="1" applyFont="1" applyAlignment="1">
      <alignment vertical="center"/>
    </xf>
    <xf numFmtId="21" fontId="4" fillId="0" borderId="0" xfId="1" applyNumberFormat="1" applyFont="1" applyAlignment="1">
      <alignment vertical="center"/>
    </xf>
    <xf numFmtId="0" fontId="1" fillId="0" borderId="0" xfId="0" applyFont="1" applyAlignment="1">
      <alignment horizontal="left" vertical="center"/>
    </xf>
    <xf numFmtId="0" fontId="3" fillId="0" borderId="0" xfId="0" applyFont="1" applyAlignment="1">
      <alignment horizontal="left"/>
    </xf>
    <xf numFmtId="0" fontId="3" fillId="0" borderId="0" xfId="0" applyFont="1" applyAlignment="1"/>
    <xf numFmtId="0" fontId="3" fillId="0" borderId="0" xfId="0" applyFont="1" applyBorder="1" applyAlignment="1">
      <alignment wrapText="1"/>
    </xf>
    <xf numFmtId="0" fontId="3" fillId="0" borderId="0" xfId="0" applyFont="1" applyBorder="1" applyAlignment="1"/>
    <xf numFmtId="0" fontId="1" fillId="0" borderId="0" xfId="0" applyFont="1" applyBorder="1" applyAlignment="1">
      <alignment vertical="center" wrapText="1"/>
    </xf>
    <xf numFmtId="0" fontId="1" fillId="0" borderId="0" xfId="0" applyFont="1" applyBorder="1" applyAlignment="1">
      <alignment horizontal="right" vertical="center" wrapText="1"/>
    </xf>
    <xf numFmtId="0" fontId="1" fillId="0" borderId="0" xfId="0" applyFont="1" applyBorder="1" applyAlignment="1">
      <alignment horizontal="left" vertical="center" wrapText="1"/>
    </xf>
    <xf numFmtId="0" fontId="1" fillId="2" borderId="0" xfId="0" applyFont="1" applyFill="1" applyBorder="1" applyAlignment="1">
      <alignment vertical="center" wrapText="1"/>
    </xf>
    <xf numFmtId="0" fontId="3" fillId="0" borderId="0" xfId="0" applyFont="1" applyBorder="1"/>
    <xf numFmtId="0" fontId="4" fillId="0" borderId="0" xfId="1" applyFont="1" applyBorder="1" applyAlignment="1">
      <alignment horizontal="left" vertical="center"/>
    </xf>
    <xf numFmtId="20" fontId="4" fillId="0" borderId="0" xfId="1" applyNumberFormat="1" applyFont="1" applyBorder="1" applyAlignment="1">
      <alignment vertical="center"/>
    </xf>
    <xf numFmtId="0" fontId="1" fillId="0" borderId="0" xfId="0" applyFont="1" applyBorder="1" applyAlignment="1">
      <alignment horizontal="right" vertical="center"/>
    </xf>
    <xf numFmtId="0" fontId="1" fillId="0" borderId="0" xfId="0" applyFont="1" applyBorder="1" applyAlignment="1">
      <alignment vertical="center"/>
    </xf>
    <xf numFmtId="0" fontId="1" fillId="0" borderId="0" xfId="0" applyFont="1" applyBorder="1" applyAlignment="1">
      <alignment horizontal="left" vertical="center"/>
    </xf>
    <xf numFmtId="21" fontId="3" fillId="0" borderId="0" xfId="0" applyNumberFormat="1" applyFont="1" applyBorder="1"/>
    <xf numFmtId="0" fontId="3" fillId="0" borderId="0" xfId="0" applyFont="1" applyBorder="1" applyAlignment="1">
      <alignment horizontal="right"/>
    </xf>
    <xf numFmtId="15" fontId="3" fillId="0" borderId="0" xfId="0" applyNumberFormat="1" applyFont="1" applyBorder="1"/>
    <xf numFmtId="0" fontId="7" fillId="0" borderId="0" xfId="0" applyFont="1" applyBorder="1" applyAlignment="1">
      <alignment vertical="center"/>
    </xf>
    <xf numFmtId="15" fontId="2" fillId="0" borderId="0" xfId="1" applyNumberFormat="1" applyBorder="1"/>
    <xf numFmtId="0" fontId="3" fillId="0" borderId="0" xfId="0" applyFont="1" applyBorder="1" applyAlignment="1">
      <alignment horizontal="left"/>
    </xf>
    <xf numFmtId="46" fontId="4" fillId="0" borderId="0" xfId="1" applyNumberFormat="1" applyFont="1" applyBorder="1" applyAlignment="1">
      <alignment vertical="center"/>
    </xf>
    <xf numFmtId="2" fontId="3" fillId="0" borderId="0" xfId="0" applyNumberFormat="1" applyFont="1" applyBorder="1"/>
    <xf numFmtId="21" fontId="4" fillId="0" borderId="0" xfId="1" applyNumberFormat="1" applyFont="1" applyBorder="1" applyAlignment="1">
      <alignment vertical="center"/>
    </xf>
    <xf numFmtId="15" fontId="4" fillId="0" borderId="0" xfId="1" applyNumberFormat="1" applyFont="1" applyBorder="1"/>
    <xf numFmtId="0" fontId="3" fillId="0" borderId="0" xfId="0" applyFont="1" applyBorder="1" applyAlignment="1">
      <alignment vertical="center"/>
    </xf>
    <xf numFmtId="0" fontId="1" fillId="0" borderId="0" xfId="0" applyFont="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youtube.com/watch?v=ByaheAphduQ" TargetMode="External"/><Relationship Id="rId671" Type="http://schemas.openxmlformats.org/officeDocument/2006/relationships/hyperlink" Target="https://www.youtube.com/watch?v=Xk3tQcQ1QcQ" TargetMode="External"/><Relationship Id="rId769" Type="http://schemas.openxmlformats.org/officeDocument/2006/relationships/hyperlink" Target="https://www.youtube.com/watch?v=Ly_KKukp01g" TargetMode="External"/><Relationship Id="rId976" Type="http://schemas.openxmlformats.org/officeDocument/2006/relationships/hyperlink" Target="https://www.youtube.com/watch?v=FQ3dpY5j5y8" TargetMode="External"/><Relationship Id="rId1399" Type="http://schemas.openxmlformats.org/officeDocument/2006/relationships/hyperlink" Target="https://www.youtube.com/watch?v=SNpVBfgzPmo" TargetMode="External"/><Relationship Id="rId21" Type="http://schemas.openxmlformats.org/officeDocument/2006/relationships/hyperlink" Target="https://www.youtube.com/watch?v=jMgGGixmfus" TargetMode="External"/><Relationship Id="rId324" Type="http://schemas.openxmlformats.org/officeDocument/2006/relationships/hyperlink" Target="https://www.youtube.com/watch?v=hgdVPIrlSPU" TargetMode="External"/><Relationship Id="rId531" Type="http://schemas.openxmlformats.org/officeDocument/2006/relationships/hyperlink" Target="https://www.youtube.com/watch?v=zyTsxv3NJzA" TargetMode="External"/><Relationship Id="rId629" Type="http://schemas.openxmlformats.org/officeDocument/2006/relationships/hyperlink" Target="https://www.youtube.com/watch?v=r2uhf3x6oH8" TargetMode="External"/><Relationship Id="rId1161" Type="http://schemas.openxmlformats.org/officeDocument/2006/relationships/hyperlink" Target="https://www.youtube.com/watch?v=vTz9mFEgYQU" TargetMode="External"/><Relationship Id="rId1259" Type="http://schemas.openxmlformats.org/officeDocument/2006/relationships/hyperlink" Target="https://www.youtube.com/watch?v=_zmgXM40afU" TargetMode="External"/><Relationship Id="rId1466" Type="http://schemas.openxmlformats.org/officeDocument/2006/relationships/hyperlink" Target="https://www.youtube.com/watch?v=h4ZgKKlmUl0&amp;t=481s" TargetMode="External"/><Relationship Id="rId170" Type="http://schemas.openxmlformats.org/officeDocument/2006/relationships/hyperlink" Target="https://www.youtube.com/watch?v=z1wT-GurohQ" TargetMode="External"/><Relationship Id="rId836" Type="http://schemas.openxmlformats.org/officeDocument/2006/relationships/hyperlink" Target="https://www.youtube.com/watch?v=5c75GXSIdlM" TargetMode="External"/><Relationship Id="rId1021" Type="http://schemas.openxmlformats.org/officeDocument/2006/relationships/hyperlink" Target="https://www.youtube.com/watch?v=NeCQOUox8zc" TargetMode="External"/><Relationship Id="rId1119" Type="http://schemas.openxmlformats.org/officeDocument/2006/relationships/hyperlink" Target="https://www.youtube.com/watch?v=fZLoHeGF4XI" TargetMode="External"/><Relationship Id="rId268" Type="http://schemas.openxmlformats.org/officeDocument/2006/relationships/hyperlink" Target="https://www.youtube.com/watch?v=hWBzG7eVqVg" TargetMode="External"/><Relationship Id="rId475" Type="http://schemas.openxmlformats.org/officeDocument/2006/relationships/hyperlink" Target="https://www.youtube.com/watch?v=QPVDHJcsv5U" TargetMode="External"/><Relationship Id="rId682" Type="http://schemas.openxmlformats.org/officeDocument/2006/relationships/hyperlink" Target="https://www.youtube.com/watch?v=oeJfmsvMRBs" TargetMode="External"/><Relationship Id="rId903" Type="http://schemas.openxmlformats.org/officeDocument/2006/relationships/hyperlink" Target="https://www.youtube.com/watch?v=t5tjD9qq-98" TargetMode="External"/><Relationship Id="rId1326" Type="http://schemas.openxmlformats.org/officeDocument/2006/relationships/hyperlink" Target="https://www.youtube.com/watch?v=LIl0C87tzGE" TargetMode="External"/><Relationship Id="rId32" Type="http://schemas.openxmlformats.org/officeDocument/2006/relationships/hyperlink" Target="https://www.youtube.com/watch?v=NCOKqHoIW7M" TargetMode="External"/><Relationship Id="rId128" Type="http://schemas.openxmlformats.org/officeDocument/2006/relationships/hyperlink" Target="https://www.youtube.com/watch?v=ytrFjytVgtk" TargetMode="External"/><Relationship Id="rId335" Type="http://schemas.openxmlformats.org/officeDocument/2006/relationships/hyperlink" Target="https://www.youtube.com/watch?v=UuJzHq-Ont4" TargetMode="External"/><Relationship Id="rId542" Type="http://schemas.openxmlformats.org/officeDocument/2006/relationships/hyperlink" Target="https://www.youtube.com/watch?v=_OWY_haNDNI" TargetMode="External"/><Relationship Id="rId987" Type="http://schemas.openxmlformats.org/officeDocument/2006/relationships/hyperlink" Target="https://www.youtube.com/watch?v=C-AklzjB96w" TargetMode="External"/><Relationship Id="rId1172" Type="http://schemas.openxmlformats.org/officeDocument/2006/relationships/hyperlink" Target="https://www.youtube.com/watch?v=EfQbirNpLM8" TargetMode="External"/><Relationship Id="rId181" Type="http://schemas.openxmlformats.org/officeDocument/2006/relationships/hyperlink" Target="https://www.youtube.com/watch?v=G3NpQQMh8jQ" TargetMode="External"/><Relationship Id="rId402" Type="http://schemas.openxmlformats.org/officeDocument/2006/relationships/hyperlink" Target="https://www.youtube.com/watch?v=9IzjjqFO5c8" TargetMode="External"/><Relationship Id="rId847" Type="http://schemas.openxmlformats.org/officeDocument/2006/relationships/hyperlink" Target="https://www.youtube.com/watch?v=dzUx3zUv_yw" TargetMode="External"/><Relationship Id="rId1032" Type="http://schemas.openxmlformats.org/officeDocument/2006/relationships/hyperlink" Target="https://www.youtube.com/watch?v=6ufhk6JL8x8" TargetMode="External"/><Relationship Id="rId1477" Type="http://schemas.openxmlformats.org/officeDocument/2006/relationships/hyperlink" Target="https://www.youtube.com/watch?v=ZyApm_PJ-W8&amp;t=65s" TargetMode="External"/><Relationship Id="rId279" Type="http://schemas.openxmlformats.org/officeDocument/2006/relationships/hyperlink" Target="https://www.youtube.com/watch?v=ANSSQQ6ZauM" TargetMode="External"/><Relationship Id="rId486" Type="http://schemas.openxmlformats.org/officeDocument/2006/relationships/hyperlink" Target="https://www.youtube.com/watch?v=3asYCknfoMo" TargetMode="External"/><Relationship Id="rId693" Type="http://schemas.openxmlformats.org/officeDocument/2006/relationships/hyperlink" Target="https://www.youtube.com/watch?v=M8Xez56Bg9c" TargetMode="External"/><Relationship Id="rId707" Type="http://schemas.openxmlformats.org/officeDocument/2006/relationships/hyperlink" Target="https://www.youtube.com/watch?v=JkoZriLo3fA" TargetMode="External"/><Relationship Id="rId914" Type="http://schemas.openxmlformats.org/officeDocument/2006/relationships/hyperlink" Target="https://www.youtube.com/watch?v=xVrbpqr1LEE" TargetMode="External"/><Relationship Id="rId1337" Type="http://schemas.openxmlformats.org/officeDocument/2006/relationships/hyperlink" Target="https://www.youtube.com/watch?v=rt5w2HzSWc0" TargetMode="External"/><Relationship Id="rId43" Type="http://schemas.openxmlformats.org/officeDocument/2006/relationships/hyperlink" Target="https://www.youtube.com/watch?v=Uq2PJjcHiqI" TargetMode="External"/><Relationship Id="rId139" Type="http://schemas.openxmlformats.org/officeDocument/2006/relationships/hyperlink" Target="https://www.youtube.com/watch?v=J5mYtIH7Pho" TargetMode="External"/><Relationship Id="rId346" Type="http://schemas.openxmlformats.org/officeDocument/2006/relationships/hyperlink" Target="https://www.youtube.com/watch?v=t_J24YUQNK4" TargetMode="External"/><Relationship Id="rId553" Type="http://schemas.openxmlformats.org/officeDocument/2006/relationships/hyperlink" Target="https://www.youtube.com/watch?v=AuVaei10Du0" TargetMode="External"/><Relationship Id="rId760" Type="http://schemas.openxmlformats.org/officeDocument/2006/relationships/hyperlink" Target="https://www.youtube.com/watch?v=_OTzuNIDOOA" TargetMode="External"/><Relationship Id="rId998" Type="http://schemas.openxmlformats.org/officeDocument/2006/relationships/hyperlink" Target="https://www.youtube.com/watch?v=udY03G3fVJQ" TargetMode="External"/><Relationship Id="rId1183" Type="http://schemas.openxmlformats.org/officeDocument/2006/relationships/hyperlink" Target="https://www.youtube.com/watch?v=B3K5KRgT0oE" TargetMode="External"/><Relationship Id="rId1390" Type="http://schemas.openxmlformats.org/officeDocument/2006/relationships/hyperlink" Target="https://www.youtube.com/watch?v=OI3nL5YCIO8" TargetMode="External"/><Relationship Id="rId1404" Type="http://schemas.openxmlformats.org/officeDocument/2006/relationships/hyperlink" Target="https://www.youtube.com/watch?v=g8GW7DlPr4g" TargetMode="External"/><Relationship Id="rId192" Type="http://schemas.openxmlformats.org/officeDocument/2006/relationships/hyperlink" Target="https://www.youtube.com/watch?v=schP-IZS5Sw" TargetMode="External"/><Relationship Id="rId206" Type="http://schemas.openxmlformats.org/officeDocument/2006/relationships/hyperlink" Target="https://www.youtube.com/watch?v=8RSu4ymCgp4" TargetMode="External"/><Relationship Id="rId413" Type="http://schemas.openxmlformats.org/officeDocument/2006/relationships/hyperlink" Target="https://www.youtube.com/watch?v=RKYffxIB9EM" TargetMode="External"/><Relationship Id="rId858" Type="http://schemas.openxmlformats.org/officeDocument/2006/relationships/hyperlink" Target="https://www.youtube.com/watch?v=bFIqLn3c85c" TargetMode="External"/><Relationship Id="rId1043" Type="http://schemas.openxmlformats.org/officeDocument/2006/relationships/hyperlink" Target="https://www.youtube.com/watch?v=xkyySDtO5HU" TargetMode="External"/><Relationship Id="rId1488" Type="http://schemas.openxmlformats.org/officeDocument/2006/relationships/hyperlink" Target="https://www.youtube.com/watch?v=xCLLCYBg7Zc" TargetMode="External"/><Relationship Id="rId497" Type="http://schemas.openxmlformats.org/officeDocument/2006/relationships/hyperlink" Target="https://www.youtube.com/watch?v=d9iObjKR5yI" TargetMode="External"/><Relationship Id="rId620" Type="http://schemas.openxmlformats.org/officeDocument/2006/relationships/hyperlink" Target="https://www.youtube.com/watch?v=t5AEphve0P8" TargetMode="External"/><Relationship Id="rId718" Type="http://schemas.openxmlformats.org/officeDocument/2006/relationships/hyperlink" Target="https://www.youtube.com/watch?v=Xml5nVm8bg0" TargetMode="External"/><Relationship Id="rId925" Type="http://schemas.openxmlformats.org/officeDocument/2006/relationships/hyperlink" Target="https://www.youtube.com/watch?v=ZwiLQGKP--A" TargetMode="External"/><Relationship Id="rId1250" Type="http://schemas.openxmlformats.org/officeDocument/2006/relationships/hyperlink" Target="https://www.youtube.com/watch?v=6M1Mp5tvk-E" TargetMode="External"/><Relationship Id="rId1348" Type="http://schemas.openxmlformats.org/officeDocument/2006/relationships/hyperlink" Target="https://www.youtube.com/watch?v=eKSuEJqn2NI" TargetMode="External"/><Relationship Id="rId357" Type="http://schemas.openxmlformats.org/officeDocument/2006/relationships/hyperlink" Target="https://www.youtube.com/watch?v=MBzty84VgRo" TargetMode="External"/><Relationship Id="rId1110" Type="http://schemas.openxmlformats.org/officeDocument/2006/relationships/hyperlink" Target="https://www.youtube.com/watch?v=3dYP3FhD3Po" TargetMode="External"/><Relationship Id="rId1194" Type="http://schemas.openxmlformats.org/officeDocument/2006/relationships/hyperlink" Target="https://www.youtube.com/watch?v=MFeGLeUGf6Q" TargetMode="External"/><Relationship Id="rId1208" Type="http://schemas.openxmlformats.org/officeDocument/2006/relationships/hyperlink" Target="https://www.youtube.com/watch?v=0gtyqapBB3A" TargetMode="External"/><Relationship Id="rId1415" Type="http://schemas.openxmlformats.org/officeDocument/2006/relationships/hyperlink" Target="https://www.youtube.com/watch?v=DBYSIkWsAOI" TargetMode="External"/><Relationship Id="rId54" Type="http://schemas.openxmlformats.org/officeDocument/2006/relationships/hyperlink" Target="https://www.youtube.com/watch?v=WsjxXfklatk" TargetMode="External"/><Relationship Id="rId217" Type="http://schemas.openxmlformats.org/officeDocument/2006/relationships/hyperlink" Target="https://www.youtube.com/watch?v=apOba1F4MT4" TargetMode="External"/><Relationship Id="rId564" Type="http://schemas.openxmlformats.org/officeDocument/2006/relationships/hyperlink" Target="https://www.youtube.com/watch?v=dZCZp5udJeI" TargetMode="External"/><Relationship Id="rId771" Type="http://schemas.openxmlformats.org/officeDocument/2006/relationships/hyperlink" Target="https://www.youtube.com/watch?v=yB7P6V4_zUw" TargetMode="External"/><Relationship Id="rId869" Type="http://schemas.openxmlformats.org/officeDocument/2006/relationships/hyperlink" Target="https://www.youtube.com/watch?v=AefxKKTqv5I" TargetMode="External"/><Relationship Id="rId1499" Type="http://schemas.openxmlformats.org/officeDocument/2006/relationships/hyperlink" Target="https://www.youtube.com/watch?v=dHQ-HMVdPyE" TargetMode="External"/><Relationship Id="rId424" Type="http://schemas.openxmlformats.org/officeDocument/2006/relationships/hyperlink" Target="https://www.youtube.com/watch?v=AOQPqjRx-0c" TargetMode="External"/><Relationship Id="rId631" Type="http://schemas.openxmlformats.org/officeDocument/2006/relationships/hyperlink" Target="https://www.youtube.com/watch?v=G-AjF_4Jc1I" TargetMode="External"/><Relationship Id="rId729" Type="http://schemas.openxmlformats.org/officeDocument/2006/relationships/hyperlink" Target="https://www.youtube.com/watch?v=xA9TKhOjY24" TargetMode="External"/><Relationship Id="rId1054" Type="http://schemas.openxmlformats.org/officeDocument/2006/relationships/hyperlink" Target="https://www.youtube.com/watch?v=iZ6Xk9YCaaY" TargetMode="External"/><Relationship Id="rId1261" Type="http://schemas.openxmlformats.org/officeDocument/2006/relationships/hyperlink" Target="https://www.youtube.com/watch?v=IS6hRiM7WuU" TargetMode="External"/><Relationship Id="rId1359" Type="http://schemas.openxmlformats.org/officeDocument/2006/relationships/hyperlink" Target="https://www.youtube.com/watch?v=BlNY-1vmqvA" TargetMode="External"/><Relationship Id="rId270" Type="http://schemas.openxmlformats.org/officeDocument/2006/relationships/hyperlink" Target="https://www.youtube.com/watch?v=7jIfpSOnmK8" TargetMode="External"/><Relationship Id="rId936" Type="http://schemas.openxmlformats.org/officeDocument/2006/relationships/hyperlink" Target="https://www.youtube.com/watch?v=NNu6sJz2cPI" TargetMode="External"/><Relationship Id="rId1121" Type="http://schemas.openxmlformats.org/officeDocument/2006/relationships/hyperlink" Target="https://www.youtube.com/watch?v=NaCx35vC5wg" TargetMode="External"/><Relationship Id="rId1219" Type="http://schemas.openxmlformats.org/officeDocument/2006/relationships/hyperlink" Target="https://www.youtube.com/watch?v=8usGAaPq-WY" TargetMode="External"/><Relationship Id="rId65" Type="http://schemas.openxmlformats.org/officeDocument/2006/relationships/hyperlink" Target="https://www.youtube.com/watch?v=BEz8X5SUwjY" TargetMode="External"/><Relationship Id="rId130" Type="http://schemas.openxmlformats.org/officeDocument/2006/relationships/hyperlink" Target="https://www.youtube.com/watch?v=28dLjjiriJA" TargetMode="External"/><Relationship Id="rId368" Type="http://schemas.openxmlformats.org/officeDocument/2006/relationships/hyperlink" Target="https://www.youtube.com/watch?v=Wu9WbgwxgjI" TargetMode="External"/><Relationship Id="rId575" Type="http://schemas.openxmlformats.org/officeDocument/2006/relationships/hyperlink" Target="https://www.youtube.com/watch?v=j84sUcOTBRM" TargetMode="External"/><Relationship Id="rId782" Type="http://schemas.openxmlformats.org/officeDocument/2006/relationships/hyperlink" Target="https://www.youtube.com/watch?v=ebsBucPcYoU" TargetMode="External"/><Relationship Id="rId1426" Type="http://schemas.openxmlformats.org/officeDocument/2006/relationships/hyperlink" Target="https://www.youtube.com/watch?v=Ts09Fp7M53k" TargetMode="External"/><Relationship Id="rId228" Type="http://schemas.openxmlformats.org/officeDocument/2006/relationships/hyperlink" Target="https://www.youtube.com/watch?v=iFLc0n8RSAA" TargetMode="External"/><Relationship Id="rId435" Type="http://schemas.openxmlformats.org/officeDocument/2006/relationships/hyperlink" Target="https://www.youtube.com/watch?v=nEEhdprZ-EE" TargetMode="External"/><Relationship Id="rId642" Type="http://schemas.openxmlformats.org/officeDocument/2006/relationships/hyperlink" Target="https://www.youtube.com/watch?v=tD7VxQAIPLM" TargetMode="External"/><Relationship Id="rId1065" Type="http://schemas.openxmlformats.org/officeDocument/2006/relationships/hyperlink" Target="https://www.youtube.com/watch?v=gzOZ5Lo3n9Y" TargetMode="External"/><Relationship Id="rId1272" Type="http://schemas.openxmlformats.org/officeDocument/2006/relationships/hyperlink" Target="https://www.youtube.com/watch?v=ImpfhngYCCA" TargetMode="External"/><Relationship Id="rId281" Type="http://schemas.openxmlformats.org/officeDocument/2006/relationships/hyperlink" Target="https://www.youtube.com/watch?v=OBViSvvLu-s" TargetMode="External"/><Relationship Id="rId502" Type="http://schemas.openxmlformats.org/officeDocument/2006/relationships/hyperlink" Target="https://www.youtube.com/watch?v=yr_-UHm07rM" TargetMode="External"/><Relationship Id="rId947" Type="http://schemas.openxmlformats.org/officeDocument/2006/relationships/hyperlink" Target="https://www.youtube.com/watch?v=AB0KeX_0T2I" TargetMode="External"/><Relationship Id="rId1132" Type="http://schemas.openxmlformats.org/officeDocument/2006/relationships/hyperlink" Target="https://www.youtube.com/watch?v=tlCqUXsDwDc" TargetMode="External"/><Relationship Id="rId76" Type="http://schemas.openxmlformats.org/officeDocument/2006/relationships/hyperlink" Target="https://www.youtube.com/watch?v=VeR7IhIkDk0" TargetMode="External"/><Relationship Id="rId141" Type="http://schemas.openxmlformats.org/officeDocument/2006/relationships/hyperlink" Target="https://www.youtube.com/watch?v=OpsoPcAUMbw" TargetMode="External"/><Relationship Id="rId379" Type="http://schemas.openxmlformats.org/officeDocument/2006/relationships/hyperlink" Target="https://www.youtube.com/watch?v=yIUwgFjMrg8" TargetMode="External"/><Relationship Id="rId586" Type="http://schemas.openxmlformats.org/officeDocument/2006/relationships/hyperlink" Target="https://www.youtube.com/watch?v=OXYcMlprdL4" TargetMode="External"/><Relationship Id="rId793" Type="http://schemas.openxmlformats.org/officeDocument/2006/relationships/hyperlink" Target="https://www.youtube.com/watch?v=BNly0XIZX6c" TargetMode="External"/><Relationship Id="rId807" Type="http://schemas.openxmlformats.org/officeDocument/2006/relationships/hyperlink" Target="https://www.youtube.com/watch?v=yCrftsxElf8" TargetMode="External"/><Relationship Id="rId1437" Type="http://schemas.openxmlformats.org/officeDocument/2006/relationships/hyperlink" Target="https://www.youtube.com/watch?v=tPgOVeqnOcc" TargetMode="External"/><Relationship Id="rId7" Type="http://schemas.openxmlformats.org/officeDocument/2006/relationships/hyperlink" Target="https://www.youtube.com/watch?v=FytdS2vMJfU" TargetMode="External"/><Relationship Id="rId239" Type="http://schemas.openxmlformats.org/officeDocument/2006/relationships/hyperlink" Target="https://www.youtube.com/watch?v=v6It_CJ27bg" TargetMode="External"/><Relationship Id="rId446" Type="http://schemas.openxmlformats.org/officeDocument/2006/relationships/hyperlink" Target="https://www.youtube.com/watch?v=kmJLZRzZhUA" TargetMode="External"/><Relationship Id="rId653" Type="http://schemas.openxmlformats.org/officeDocument/2006/relationships/hyperlink" Target="https://www.youtube.com/watch?v=p4NkqPPh2fk" TargetMode="External"/><Relationship Id="rId1076" Type="http://schemas.openxmlformats.org/officeDocument/2006/relationships/hyperlink" Target="https://www.youtube.com/watch?v=0W0XxcsCH_0" TargetMode="External"/><Relationship Id="rId1283" Type="http://schemas.openxmlformats.org/officeDocument/2006/relationships/hyperlink" Target="https://www.youtube.com/watch?v=69M5XJQEYX4" TargetMode="External"/><Relationship Id="rId1490" Type="http://schemas.openxmlformats.org/officeDocument/2006/relationships/hyperlink" Target="https://www.youtube.com/watch?v=s4vjcCAXvVI" TargetMode="External"/><Relationship Id="rId1504" Type="http://schemas.openxmlformats.org/officeDocument/2006/relationships/hyperlink" Target="https://www.youtube.com/watch?v=dvcJI5yAd6M&amp;t=122s" TargetMode="External"/><Relationship Id="rId292" Type="http://schemas.openxmlformats.org/officeDocument/2006/relationships/hyperlink" Target="https://www.youtube.com/watch?v=p6HgGSKj2m8" TargetMode="External"/><Relationship Id="rId306" Type="http://schemas.openxmlformats.org/officeDocument/2006/relationships/hyperlink" Target="https://www.youtube.com/watch?v=5K-nmVDwXW0" TargetMode="External"/><Relationship Id="rId860" Type="http://schemas.openxmlformats.org/officeDocument/2006/relationships/hyperlink" Target="https://www.youtube.com/watch?v=PWZrF-TGsWo" TargetMode="External"/><Relationship Id="rId958" Type="http://schemas.openxmlformats.org/officeDocument/2006/relationships/hyperlink" Target="https://www.youtube.com/watch?v=EMznloyYysU" TargetMode="External"/><Relationship Id="rId1143" Type="http://schemas.openxmlformats.org/officeDocument/2006/relationships/hyperlink" Target="https://www.youtube.com/watch?v=bGDeGR7DrFw" TargetMode="External"/><Relationship Id="rId87" Type="http://schemas.openxmlformats.org/officeDocument/2006/relationships/hyperlink" Target="https://www.youtube.com/watch?v=rNhQIKC2jPM" TargetMode="External"/><Relationship Id="rId513" Type="http://schemas.openxmlformats.org/officeDocument/2006/relationships/hyperlink" Target="https://www.youtube.com/watch?v=_xIbCmTtK8s" TargetMode="External"/><Relationship Id="rId597" Type="http://schemas.openxmlformats.org/officeDocument/2006/relationships/hyperlink" Target="https://www.youtube.com/watch?v=fyMRRD_YeRI" TargetMode="External"/><Relationship Id="rId720" Type="http://schemas.openxmlformats.org/officeDocument/2006/relationships/hyperlink" Target="https://www.youtube.com/watch?v=I6Nwopg3FIw" TargetMode="External"/><Relationship Id="rId818" Type="http://schemas.openxmlformats.org/officeDocument/2006/relationships/hyperlink" Target="https://www.youtube.com/watch?v=5P0vjP1Hdvs" TargetMode="External"/><Relationship Id="rId1350" Type="http://schemas.openxmlformats.org/officeDocument/2006/relationships/hyperlink" Target="https://www.youtube.com/watch?v=1UnsEQPK3PQ" TargetMode="External"/><Relationship Id="rId1448" Type="http://schemas.openxmlformats.org/officeDocument/2006/relationships/hyperlink" Target="https://www.youtube.com/watch?v=4ej2lqB-kjM" TargetMode="External"/><Relationship Id="rId152" Type="http://schemas.openxmlformats.org/officeDocument/2006/relationships/hyperlink" Target="https://www.youtube.com/watch?v=y1fdkGgCt64" TargetMode="External"/><Relationship Id="rId457" Type="http://schemas.openxmlformats.org/officeDocument/2006/relationships/hyperlink" Target="https://www.youtube.com/watch?v=oYXPvuD_ejM" TargetMode="External"/><Relationship Id="rId1003" Type="http://schemas.openxmlformats.org/officeDocument/2006/relationships/hyperlink" Target="https://www.youtube.com/watch?v=a6bj2Qddmzk" TargetMode="External"/><Relationship Id="rId1087" Type="http://schemas.openxmlformats.org/officeDocument/2006/relationships/hyperlink" Target="https://www.youtube.com/watch?v=3dgPn1KOovw" TargetMode="External"/><Relationship Id="rId1210" Type="http://schemas.openxmlformats.org/officeDocument/2006/relationships/hyperlink" Target="https://www.youtube.com/watch?v=EKyX0QsZVJc" TargetMode="External"/><Relationship Id="rId1294" Type="http://schemas.openxmlformats.org/officeDocument/2006/relationships/hyperlink" Target="https://www.youtube.com/watch?v=Voaw-uef3Tw" TargetMode="External"/><Relationship Id="rId1308" Type="http://schemas.openxmlformats.org/officeDocument/2006/relationships/hyperlink" Target="https://www.youtube.com/watch?v=7-JbRtATwHQ" TargetMode="External"/><Relationship Id="rId664" Type="http://schemas.openxmlformats.org/officeDocument/2006/relationships/hyperlink" Target="https://www.youtube.com/watch?v=3eTjsY7w5kM" TargetMode="External"/><Relationship Id="rId871" Type="http://schemas.openxmlformats.org/officeDocument/2006/relationships/hyperlink" Target="https://www.youtube.com/watch?v=7gTT37SeSUc" TargetMode="External"/><Relationship Id="rId969" Type="http://schemas.openxmlformats.org/officeDocument/2006/relationships/hyperlink" Target="https://www.youtube.com/watch?v=ZhuUYD3QvB8" TargetMode="External"/><Relationship Id="rId1515" Type="http://schemas.openxmlformats.org/officeDocument/2006/relationships/vmlDrawing" Target="../drawings/vmlDrawing1.vml"/><Relationship Id="rId14" Type="http://schemas.openxmlformats.org/officeDocument/2006/relationships/hyperlink" Target="https://www.youtube.com/watch?v=PcNDlU0LyJk" TargetMode="External"/><Relationship Id="rId317" Type="http://schemas.openxmlformats.org/officeDocument/2006/relationships/hyperlink" Target="https://www.youtube.com/watch?v=2uOiM67vK6A" TargetMode="External"/><Relationship Id="rId524" Type="http://schemas.openxmlformats.org/officeDocument/2006/relationships/hyperlink" Target="https://www.youtube.com/watch?v=ZWkU2WQv4mM" TargetMode="External"/><Relationship Id="rId731" Type="http://schemas.openxmlformats.org/officeDocument/2006/relationships/hyperlink" Target="https://www.youtube.com/watch?v=w2e5eqI49cE" TargetMode="External"/><Relationship Id="rId1154" Type="http://schemas.openxmlformats.org/officeDocument/2006/relationships/hyperlink" Target="https://www.youtube.com/watch?v=qiir-ZWT6yI" TargetMode="External"/><Relationship Id="rId1361" Type="http://schemas.openxmlformats.org/officeDocument/2006/relationships/hyperlink" Target="https://www.youtube.com/watch?v=_CKZQa18hcY" TargetMode="External"/><Relationship Id="rId1459" Type="http://schemas.openxmlformats.org/officeDocument/2006/relationships/hyperlink" Target="https://www.youtube.com/watch?v=1CJb6PuWDqk" TargetMode="External"/><Relationship Id="rId98" Type="http://schemas.openxmlformats.org/officeDocument/2006/relationships/hyperlink" Target="https://www.youtube.com/watch?v=Yhp3rFuo5Cw" TargetMode="External"/><Relationship Id="rId163" Type="http://schemas.openxmlformats.org/officeDocument/2006/relationships/hyperlink" Target="https://www.youtube.com/watch?v=knJJGEYwaZw" TargetMode="External"/><Relationship Id="rId370" Type="http://schemas.openxmlformats.org/officeDocument/2006/relationships/hyperlink" Target="https://www.youtube.com/watch?v=zqnotAbf-Cc" TargetMode="External"/><Relationship Id="rId829" Type="http://schemas.openxmlformats.org/officeDocument/2006/relationships/hyperlink" Target="https://www.youtube.com/watch?v=61VsCIaQhX4" TargetMode="External"/><Relationship Id="rId1014" Type="http://schemas.openxmlformats.org/officeDocument/2006/relationships/hyperlink" Target="https://www.youtube.com/watch?v=xl6nyKVDNCQ" TargetMode="External"/><Relationship Id="rId1221" Type="http://schemas.openxmlformats.org/officeDocument/2006/relationships/hyperlink" Target="https://www.youtube.com/watch?v=RfiT3REVHxQ" TargetMode="External"/><Relationship Id="rId230" Type="http://schemas.openxmlformats.org/officeDocument/2006/relationships/hyperlink" Target="https://www.youtube.com/watch?v=eKtCOiQbVX0" TargetMode="External"/><Relationship Id="rId468" Type="http://schemas.openxmlformats.org/officeDocument/2006/relationships/hyperlink" Target="https://www.youtube.com/watch?v=iY88UCitwGY" TargetMode="External"/><Relationship Id="rId675" Type="http://schemas.openxmlformats.org/officeDocument/2006/relationships/hyperlink" Target="https://www.youtube.com/watch?v=55sjF1l4Hu0" TargetMode="External"/><Relationship Id="rId882" Type="http://schemas.openxmlformats.org/officeDocument/2006/relationships/hyperlink" Target="https://www.youtube.com/watch?v=adov37an6hU" TargetMode="External"/><Relationship Id="rId1098" Type="http://schemas.openxmlformats.org/officeDocument/2006/relationships/hyperlink" Target="https://www.youtube.com/watch?v=0ol6BUtHZu8" TargetMode="External"/><Relationship Id="rId1319" Type="http://schemas.openxmlformats.org/officeDocument/2006/relationships/hyperlink" Target="https://www.youtube.com/watch?v=C6sAuCIhIzA" TargetMode="External"/><Relationship Id="rId25" Type="http://schemas.openxmlformats.org/officeDocument/2006/relationships/hyperlink" Target="https://www.youtube.com/watch?v=KVDRl_wLqdM" TargetMode="External"/><Relationship Id="rId328" Type="http://schemas.openxmlformats.org/officeDocument/2006/relationships/hyperlink" Target="https://www.youtube.com/watch?v=wH8I0vSB-Os" TargetMode="External"/><Relationship Id="rId535" Type="http://schemas.openxmlformats.org/officeDocument/2006/relationships/hyperlink" Target="https://www.youtube.com/watch?v=R_G2Gd70LiY" TargetMode="External"/><Relationship Id="rId742" Type="http://schemas.openxmlformats.org/officeDocument/2006/relationships/hyperlink" Target="https://www.youtube.com/watch?v=VxI-y4zU4YE" TargetMode="External"/><Relationship Id="rId1165" Type="http://schemas.openxmlformats.org/officeDocument/2006/relationships/hyperlink" Target="https://www.youtube.com/watch?v=nUfn2eRsHgo" TargetMode="External"/><Relationship Id="rId1372" Type="http://schemas.openxmlformats.org/officeDocument/2006/relationships/hyperlink" Target="https://www.youtube.com/watch?v=4ZkNnR--tMY" TargetMode="External"/><Relationship Id="rId174" Type="http://schemas.openxmlformats.org/officeDocument/2006/relationships/hyperlink" Target="https://www.youtube.com/watch?v=BcDC-Op1hJc" TargetMode="External"/><Relationship Id="rId381" Type="http://schemas.openxmlformats.org/officeDocument/2006/relationships/hyperlink" Target="https://www.youtube.com/watch?v=pAHRrR6eeDU" TargetMode="External"/><Relationship Id="rId602" Type="http://schemas.openxmlformats.org/officeDocument/2006/relationships/hyperlink" Target="https://www.youtube.com/watch?v=tBf6vZKjL9w" TargetMode="External"/><Relationship Id="rId1025" Type="http://schemas.openxmlformats.org/officeDocument/2006/relationships/hyperlink" Target="https://www.youtube.com/watch?v=gPdm-EF13GU" TargetMode="External"/><Relationship Id="rId1232" Type="http://schemas.openxmlformats.org/officeDocument/2006/relationships/hyperlink" Target="https://www.youtube.com/watch?v=Y5sHrOViVq0" TargetMode="External"/><Relationship Id="rId241" Type="http://schemas.openxmlformats.org/officeDocument/2006/relationships/hyperlink" Target="https://www.youtube.com/watch?v=vSLKEwGRgbY" TargetMode="External"/><Relationship Id="rId479" Type="http://schemas.openxmlformats.org/officeDocument/2006/relationships/hyperlink" Target="https://www.youtube.com/watch?v=4H5piNrmsCU" TargetMode="External"/><Relationship Id="rId686" Type="http://schemas.openxmlformats.org/officeDocument/2006/relationships/hyperlink" Target="https://www.youtube.com/watch?v=Cv8kec-TugY" TargetMode="External"/><Relationship Id="rId893" Type="http://schemas.openxmlformats.org/officeDocument/2006/relationships/hyperlink" Target="https://www.youtube.com/watch?v=xuKnWRKpLyM" TargetMode="External"/><Relationship Id="rId907" Type="http://schemas.openxmlformats.org/officeDocument/2006/relationships/hyperlink" Target="https://www.youtube.com/watch?v=tpUBWJjtzrA" TargetMode="External"/><Relationship Id="rId36" Type="http://schemas.openxmlformats.org/officeDocument/2006/relationships/hyperlink" Target="https://www.youtube.com/watch?v=0Y3z-QStbk8" TargetMode="External"/><Relationship Id="rId339" Type="http://schemas.openxmlformats.org/officeDocument/2006/relationships/hyperlink" Target="https://www.youtube.com/watch?v=wgud4Fi47XA" TargetMode="External"/><Relationship Id="rId546" Type="http://schemas.openxmlformats.org/officeDocument/2006/relationships/hyperlink" Target="https://www.youtube.com/watch?v=NpqJHyWjh7A" TargetMode="External"/><Relationship Id="rId753" Type="http://schemas.openxmlformats.org/officeDocument/2006/relationships/hyperlink" Target="https://www.youtube.com/watch?v=AjEKOFHh4yM" TargetMode="External"/><Relationship Id="rId1176" Type="http://schemas.openxmlformats.org/officeDocument/2006/relationships/hyperlink" Target="https://www.youtube.com/watch?v=6WJO3QlTEpg" TargetMode="External"/><Relationship Id="rId1383" Type="http://schemas.openxmlformats.org/officeDocument/2006/relationships/hyperlink" Target="https://www.youtube.com/watch?v=gtJ9OzJIB_c" TargetMode="External"/><Relationship Id="rId101" Type="http://schemas.openxmlformats.org/officeDocument/2006/relationships/hyperlink" Target="https://www.youtube.com/watch?v=vHWsmGyjOk0" TargetMode="External"/><Relationship Id="rId185" Type="http://schemas.openxmlformats.org/officeDocument/2006/relationships/hyperlink" Target="https://www.youtube.com/watch?v=0uPW7Jf9y7o" TargetMode="External"/><Relationship Id="rId406" Type="http://schemas.openxmlformats.org/officeDocument/2006/relationships/hyperlink" Target="https://www.youtube.com/watch?v=XeCuvEX-tow" TargetMode="External"/><Relationship Id="rId960" Type="http://schemas.openxmlformats.org/officeDocument/2006/relationships/hyperlink" Target="https://www.youtube.com/watch?v=Xsq9jAEpAY8" TargetMode="External"/><Relationship Id="rId1036" Type="http://schemas.openxmlformats.org/officeDocument/2006/relationships/hyperlink" Target="https://www.youtube.com/watch?v=D7yIybTWmmU" TargetMode="External"/><Relationship Id="rId1243" Type="http://schemas.openxmlformats.org/officeDocument/2006/relationships/hyperlink" Target="https://www.youtube.com/watch?v=-pTe3fDFF7U" TargetMode="External"/><Relationship Id="rId392" Type="http://schemas.openxmlformats.org/officeDocument/2006/relationships/hyperlink" Target="https://www.youtube.com/watch?v=L2rJctVLi3M" TargetMode="External"/><Relationship Id="rId613" Type="http://schemas.openxmlformats.org/officeDocument/2006/relationships/hyperlink" Target="https://www.youtube.com/watch?v=T-iBVjoTxpY" TargetMode="External"/><Relationship Id="rId697" Type="http://schemas.openxmlformats.org/officeDocument/2006/relationships/hyperlink" Target="https://www.youtube.com/watch?v=fKsfq4rFzbA" TargetMode="External"/><Relationship Id="rId820" Type="http://schemas.openxmlformats.org/officeDocument/2006/relationships/hyperlink" Target="https://www.youtube.com/watch?v=OAcu0ZHtcXc" TargetMode="External"/><Relationship Id="rId918" Type="http://schemas.openxmlformats.org/officeDocument/2006/relationships/hyperlink" Target="https://www.youtube.com/watch?v=5HrBZvxcPmY" TargetMode="External"/><Relationship Id="rId1450" Type="http://schemas.openxmlformats.org/officeDocument/2006/relationships/hyperlink" Target="https://www.youtube.com/watch?v=OmWUkxANoEk" TargetMode="External"/><Relationship Id="rId252" Type="http://schemas.openxmlformats.org/officeDocument/2006/relationships/hyperlink" Target="https://www.youtube.com/watch?v=6LOxjxiZ3NQ" TargetMode="External"/><Relationship Id="rId1103" Type="http://schemas.openxmlformats.org/officeDocument/2006/relationships/hyperlink" Target="https://www.youtube.com/watch?v=eVhJjqlSE8s" TargetMode="External"/><Relationship Id="rId1187" Type="http://schemas.openxmlformats.org/officeDocument/2006/relationships/hyperlink" Target="https://www.youtube.com/watch?v=SmB_GUlrfzk" TargetMode="External"/><Relationship Id="rId1310" Type="http://schemas.openxmlformats.org/officeDocument/2006/relationships/hyperlink" Target="https://www.youtube.com/watch?v=N6IDjOR1OY0" TargetMode="External"/><Relationship Id="rId1408" Type="http://schemas.openxmlformats.org/officeDocument/2006/relationships/hyperlink" Target="https://www.youtube.com/watch?v=DMReaVWJGFE" TargetMode="External"/><Relationship Id="rId47" Type="http://schemas.openxmlformats.org/officeDocument/2006/relationships/hyperlink" Target="https://www.youtube.com/watch?v=LdrmgXtd_rs" TargetMode="External"/><Relationship Id="rId112" Type="http://schemas.openxmlformats.org/officeDocument/2006/relationships/hyperlink" Target="https://www.youtube.com/watch?v=JXjMYvGqqDE" TargetMode="External"/><Relationship Id="rId557" Type="http://schemas.openxmlformats.org/officeDocument/2006/relationships/hyperlink" Target="https://www.youtube.com/watch?v=FKg_FjS3qZw" TargetMode="External"/><Relationship Id="rId764" Type="http://schemas.openxmlformats.org/officeDocument/2006/relationships/hyperlink" Target="https://www.youtube.com/watch?v=V-N1KdB7QTg" TargetMode="External"/><Relationship Id="rId971" Type="http://schemas.openxmlformats.org/officeDocument/2006/relationships/hyperlink" Target="https://www.youtube.com/watch?v=G2ke7Higm-Y" TargetMode="External"/><Relationship Id="rId1394" Type="http://schemas.openxmlformats.org/officeDocument/2006/relationships/hyperlink" Target="https://www.youtube.com/watch?v=vhlPSbFlxPI" TargetMode="External"/><Relationship Id="rId196" Type="http://schemas.openxmlformats.org/officeDocument/2006/relationships/hyperlink" Target="https://www.youtube.com/watch?v=-WPYCv8jdJc" TargetMode="External"/><Relationship Id="rId417" Type="http://schemas.openxmlformats.org/officeDocument/2006/relationships/hyperlink" Target="https://www.youtube.com/watch?v=y-v-Ijc7W3Y" TargetMode="External"/><Relationship Id="rId624" Type="http://schemas.openxmlformats.org/officeDocument/2006/relationships/hyperlink" Target="https://www.youtube.com/watch?v=Iimv8qJijTE" TargetMode="External"/><Relationship Id="rId831" Type="http://schemas.openxmlformats.org/officeDocument/2006/relationships/hyperlink" Target="https://www.youtube.com/watch?v=o4_iAmYXDzg" TargetMode="External"/><Relationship Id="rId1047" Type="http://schemas.openxmlformats.org/officeDocument/2006/relationships/hyperlink" Target="https://www.youtube.com/watch?v=GCo89ggyUKw" TargetMode="External"/><Relationship Id="rId1254" Type="http://schemas.openxmlformats.org/officeDocument/2006/relationships/hyperlink" Target="https://www.youtube.com/watch?v=13shkRG4RMc" TargetMode="External"/><Relationship Id="rId1461" Type="http://schemas.openxmlformats.org/officeDocument/2006/relationships/hyperlink" Target="https://www.youtube.com/watch?v=3Pat7agSMJU&amp;t=22s" TargetMode="External"/><Relationship Id="rId263" Type="http://schemas.openxmlformats.org/officeDocument/2006/relationships/hyperlink" Target="https://www.youtube.com/watch?v=3f7b_ZE5B1Y" TargetMode="External"/><Relationship Id="rId470" Type="http://schemas.openxmlformats.org/officeDocument/2006/relationships/hyperlink" Target="https://www.youtube.com/watch?v=KBA7GLExw3o" TargetMode="External"/><Relationship Id="rId929" Type="http://schemas.openxmlformats.org/officeDocument/2006/relationships/hyperlink" Target="https://www.youtube.com/watch?v=ohUG8LIy7Cs" TargetMode="External"/><Relationship Id="rId1114" Type="http://schemas.openxmlformats.org/officeDocument/2006/relationships/hyperlink" Target="https://www.youtube.com/watch?v=07rLdtPRbEE" TargetMode="External"/><Relationship Id="rId1321" Type="http://schemas.openxmlformats.org/officeDocument/2006/relationships/hyperlink" Target="https://www.youtube.com/watch?v=strZVEaixcs" TargetMode="External"/><Relationship Id="rId58" Type="http://schemas.openxmlformats.org/officeDocument/2006/relationships/hyperlink" Target="https://www.youtube.com/watch?v=C3_6Ub1GnfA" TargetMode="External"/><Relationship Id="rId123" Type="http://schemas.openxmlformats.org/officeDocument/2006/relationships/hyperlink" Target="https://www.youtube.com/watch?v=s3LVHHEe2vc" TargetMode="External"/><Relationship Id="rId330" Type="http://schemas.openxmlformats.org/officeDocument/2006/relationships/hyperlink" Target="https://www.youtube.com/watch?v=Um1LJAfSPoo" TargetMode="External"/><Relationship Id="rId568" Type="http://schemas.openxmlformats.org/officeDocument/2006/relationships/hyperlink" Target="https://www.youtube.com/watch?v=Q3ZGmGasWfc" TargetMode="External"/><Relationship Id="rId775" Type="http://schemas.openxmlformats.org/officeDocument/2006/relationships/hyperlink" Target="https://www.youtube.com/watch?v=hFK3wIxZt3g" TargetMode="External"/><Relationship Id="rId982" Type="http://schemas.openxmlformats.org/officeDocument/2006/relationships/hyperlink" Target="https://www.youtube.com/watch?v=4PxIlOKBbng" TargetMode="External"/><Relationship Id="rId1198" Type="http://schemas.openxmlformats.org/officeDocument/2006/relationships/hyperlink" Target="https://www.youtube.com/watch?v=ZoDHsv06lNI" TargetMode="External"/><Relationship Id="rId1419" Type="http://schemas.openxmlformats.org/officeDocument/2006/relationships/hyperlink" Target="https://www.youtube.com/watch?v=uaTb9-4kT2Y" TargetMode="External"/><Relationship Id="rId428" Type="http://schemas.openxmlformats.org/officeDocument/2006/relationships/hyperlink" Target="https://www.youtube.com/watch?v=9ScY3DQ8lnM" TargetMode="External"/><Relationship Id="rId635" Type="http://schemas.openxmlformats.org/officeDocument/2006/relationships/hyperlink" Target="https://www.youtube.com/watch?v=olQlPZuEWLY" TargetMode="External"/><Relationship Id="rId842" Type="http://schemas.openxmlformats.org/officeDocument/2006/relationships/hyperlink" Target="https://www.youtube.com/watch?v=G6rcMSQ1UVE" TargetMode="External"/><Relationship Id="rId1058" Type="http://schemas.openxmlformats.org/officeDocument/2006/relationships/hyperlink" Target="https://www.youtube.com/watch?v=Q7TqlnXF3cA" TargetMode="External"/><Relationship Id="rId1265" Type="http://schemas.openxmlformats.org/officeDocument/2006/relationships/hyperlink" Target="https://www.youtube.com/watch?v=6KN0GnYv6xQ" TargetMode="External"/><Relationship Id="rId1472" Type="http://schemas.openxmlformats.org/officeDocument/2006/relationships/hyperlink" Target="https://www.youtube.com/watch?v=HQK8u4lh7y0" TargetMode="External"/><Relationship Id="rId274" Type="http://schemas.openxmlformats.org/officeDocument/2006/relationships/hyperlink" Target="https://www.youtube.com/watch?v=2WYZtS_LLog" TargetMode="External"/><Relationship Id="rId481" Type="http://schemas.openxmlformats.org/officeDocument/2006/relationships/hyperlink" Target="https://www.youtube.com/watch?v=bEc29vVNLOc" TargetMode="External"/><Relationship Id="rId702" Type="http://schemas.openxmlformats.org/officeDocument/2006/relationships/hyperlink" Target="https://www.youtube.com/watch?v=YHee5lF9yPc" TargetMode="External"/><Relationship Id="rId1125" Type="http://schemas.openxmlformats.org/officeDocument/2006/relationships/hyperlink" Target="https://www.youtube.com/watch?v=4VaCcFKHkSY" TargetMode="External"/><Relationship Id="rId1332" Type="http://schemas.openxmlformats.org/officeDocument/2006/relationships/hyperlink" Target="https://www.youtube.com/watch?v=EXkq2inhXiw" TargetMode="External"/><Relationship Id="rId69" Type="http://schemas.openxmlformats.org/officeDocument/2006/relationships/hyperlink" Target="https://www.youtube.com/watch?v=qCG2vqnaUx4" TargetMode="External"/><Relationship Id="rId134" Type="http://schemas.openxmlformats.org/officeDocument/2006/relationships/hyperlink" Target="https://www.youtube.com/watch?v=HZ6X5Xt1nS8" TargetMode="External"/><Relationship Id="rId579" Type="http://schemas.openxmlformats.org/officeDocument/2006/relationships/hyperlink" Target="https://www.youtube.com/watch?v=zILqg37PouM" TargetMode="External"/><Relationship Id="rId786" Type="http://schemas.openxmlformats.org/officeDocument/2006/relationships/hyperlink" Target="https://www.youtube.com/watch?v=go47jpA5M1A" TargetMode="External"/><Relationship Id="rId993" Type="http://schemas.openxmlformats.org/officeDocument/2006/relationships/hyperlink" Target="https://www.youtube.com/watch?v=4xWwhXcAjhU" TargetMode="External"/><Relationship Id="rId341" Type="http://schemas.openxmlformats.org/officeDocument/2006/relationships/hyperlink" Target="https://www.youtube.com/watch?v=2Ew9deAuPwU" TargetMode="External"/><Relationship Id="rId439" Type="http://schemas.openxmlformats.org/officeDocument/2006/relationships/hyperlink" Target="https://www.youtube.com/watch?v=YD-IKZbbHeU" TargetMode="External"/><Relationship Id="rId646" Type="http://schemas.openxmlformats.org/officeDocument/2006/relationships/hyperlink" Target="https://www.youtube.com/watch?v=sdUuukDpj9s" TargetMode="External"/><Relationship Id="rId1069" Type="http://schemas.openxmlformats.org/officeDocument/2006/relationships/hyperlink" Target="https://www.youtube.com/watch?v=Y3j3g76ggFE" TargetMode="External"/><Relationship Id="rId1276" Type="http://schemas.openxmlformats.org/officeDocument/2006/relationships/hyperlink" Target="https://www.youtube.com/watch?v=NpCmOPhka6g" TargetMode="External"/><Relationship Id="rId1483" Type="http://schemas.openxmlformats.org/officeDocument/2006/relationships/hyperlink" Target="https://www.youtube.com/watch?v=SPD35eCSgDk" TargetMode="External"/><Relationship Id="rId201" Type="http://schemas.openxmlformats.org/officeDocument/2006/relationships/hyperlink" Target="https://www.youtube.com/watch?v=nmbYnYYpa6g" TargetMode="External"/><Relationship Id="rId285" Type="http://schemas.openxmlformats.org/officeDocument/2006/relationships/hyperlink" Target="https://www.youtube.com/watch?v=vdwHHPZwNEo" TargetMode="External"/><Relationship Id="rId506" Type="http://schemas.openxmlformats.org/officeDocument/2006/relationships/hyperlink" Target="https://www.youtube.com/watch?v=11Ben3IvDQ0" TargetMode="External"/><Relationship Id="rId853" Type="http://schemas.openxmlformats.org/officeDocument/2006/relationships/hyperlink" Target="https://www.youtube.com/watch?v=wXoImJcJYxQ" TargetMode="External"/><Relationship Id="rId1136" Type="http://schemas.openxmlformats.org/officeDocument/2006/relationships/hyperlink" Target="https://www.youtube.com/watch?v=aBwX_u__31I" TargetMode="External"/><Relationship Id="rId492" Type="http://schemas.openxmlformats.org/officeDocument/2006/relationships/hyperlink" Target="https://www.youtube.com/watch?v=1_8y5fSSOlE" TargetMode="External"/><Relationship Id="rId713" Type="http://schemas.openxmlformats.org/officeDocument/2006/relationships/hyperlink" Target="https://www.youtube.com/watch?v=dlQfycnk550" TargetMode="External"/><Relationship Id="rId797" Type="http://schemas.openxmlformats.org/officeDocument/2006/relationships/hyperlink" Target="https://www.youtube.com/watch?v=w1UAQGgnz4A" TargetMode="External"/><Relationship Id="rId920" Type="http://schemas.openxmlformats.org/officeDocument/2006/relationships/hyperlink" Target="https://www.youtube.com/watch?v=KdiEMEbTV1M" TargetMode="External"/><Relationship Id="rId1343" Type="http://schemas.openxmlformats.org/officeDocument/2006/relationships/hyperlink" Target="https://www.youtube.com/watch?v=vB9JqlUiYUk" TargetMode="External"/><Relationship Id="rId145" Type="http://schemas.openxmlformats.org/officeDocument/2006/relationships/hyperlink" Target="https://www.youtube.com/watch?v=4yz6ZL-TC94" TargetMode="External"/><Relationship Id="rId352" Type="http://schemas.openxmlformats.org/officeDocument/2006/relationships/hyperlink" Target="https://www.youtube.com/watch?v=pO9qCeA640E" TargetMode="External"/><Relationship Id="rId1203" Type="http://schemas.openxmlformats.org/officeDocument/2006/relationships/hyperlink" Target="https://www.youtube.com/watch?v=84agoVdaycE" TargetMode="External"/><Relationship Id="rId1287" Type="http://schemas.openxmlformats.org/officeDocument/2006/relationships/hyperlink" Target="https://www.youtube.com/watch?v=1Gop0_4D5pE" TargetMode="External"/><Relationship Id="rId1410" Type="http://schemas.openxmlformats.org/officeDocument/2006/relationships/hyperlink" Target="https://www.youtube.com/watch?v=Zused4CGMw4" TargetMode="External"/><Relationship Id="rId1508" Type="http://schemas.openxmlformats.org/officeDocument/2006/relationships/hyperlink" Target="https://www.youtube.com/watch?v=JB_lc00AWIE" TargetMode="External"/><Relationship Id="rId212" Type="http://schemas.openxmlformats.org/officeDocument/2006/relationships/hyperlink" Target="https://www.youtube.com/watch?v=tUBrwCmKx8s" TargetMode="External"/><Relationship Id="rId657" Type="http://schemas.openxmlformats.org/officeDocument/2006/relationships/hyperlink" Target="https://www.youtube.com/watch?v=GpEk4HU0r2Y" TargetMode="External"/><Relationship Id="rId864" Type="http://schemas.openxmlformats.org/officeDocument/2006/relationships/hyperlink" Target="https://www.youtube.com/watch?v=6aJLKt2nXsg" TargetMode="External"/><Relationship Id="rId1494" Type="http://schemas.openxmlformats.org/officeDocument/2006/relationships/hyperlink" Target="https://www.youtube.com/watch?v=c50rfZlrNXU" TargetMode="External"/><Relationship Id="rId296" Type="http://schemas.openxmlformats.org/officeDocument/2006/relationships/hyperlink" Target="https://www.youtube.com/watch?v=sdhISUDYvX4" TargetMode="External"/><Relationship Id="rId517" Type="http://schemas.openxmlformats.org/officeDocument/2006/relationships/hyperlink" Target="https://www.youtube.com/watch?v=VwTbkm1NN4Y" TargetMode="External"/><Relationship Id="rId724" Type="http://schemas.openxmlformats.org/officeDocument/2006/relationships/hyperlink" Target="https://www.youtube.com/watch?v=DYtc95s7Kpc" TargetMode="External"/><Relationship Id="rId931" Type="http://schemas.openxmlformats.org/officeDocument/2006/relationships/hyperlink" Target="https://www.youtube.com/watch?v=WfJvOgXp9SM" TargetMode="External"/><Relationship Id="rId1147" Type="http://schemas.openxmlformats.org/officeDocument/2006/relationships/hyperlink" Target="https://www.youtube.com/watch?v=Kfvmj7QyAfQ" TargetMode="External"/><Relationship Id="rId1354" Type="http://schemas.openxmlformats.org/officeDocument/2006/relationships/hyperlink" Target="https://www.youtube.com/watch?v=Lrh5zQHEIk4" TargetMode="External"/><Relationship Id="rId60" Type="http://schemas.openxmlformats.org/officeDocument/2006/relationships/hyperlink" Target="https://www.youtube.com/watch?v=dp7l5qmLHJI" TargetMode="External"/><Relationship Id="rId156" Type="http://schemas.openxmlformats.org/officeDocument/2006/relationships/hyperlink" Target="https://www.youtube.com/watch?v=54lSHTtU68A" TargetMode="External"/><Relationship Id="rId363" Type="http://schemas.openxmlformats.org/officeDocument/2006/relationships/hyperlink" Target="https://www.youtube.com/watch?v=r5r1yU9O2ag" TargetMode="External"/><Relationship Id="rId570" Type="http://schemas.openxmlformats.org/officeDocument/2006/relationships/hyperlink" Target="https://www.youtube.com/watch?v=JbxzX8kwig4" TargetMode="External"/><Relationship Id="rId1007" Type="http://schemas.openxmlformats.org/officeDocument/2006/relationships/hyperlink" Target="https://www.youtube.com/watch?v=v2dy-2T9kRE" TargetMode="External"/><Relationship Id="rId1214" Type="http://schemas.openxmlformats.org/officeDocument/2006/relationships/hyperlink" Target="https://www.youtube.com/watch?v=J2Z6w1bXfYc" TargetMode="External"/><Relationship Id="rId1421" Type="http://schemas.openxmlformats.org/officeDocument/2006/relationships/hyperlink" Target="https://www.youtube.com/watch?v=wKoUB00RmE0" TargetMode="External"/><Relationship Id="rId223" Type="http://schemas.openxmlformats.org/officeDocument/2006/relationships/hyperlink" Target="https://www.youtube.com/watch?v=nQhpJFt2KG8" TargetMode="External"/><Relationship Id="rId430" Type="http://schemas.openxmlformats.org/officeDocument/2006/relationships/hyperlink" Target="https://www.youtube.com/watch?v=gKt4SG-pAmw" TargetMode="External"/><Relationship Id="rId668" Type="http://schemas.openxmlformats.org/officeDocument/2006/relationships/hyperlink" Target="https://www.youtube.com/watch?v=gtDa8NLyc74" TargetMode="External"/><Relationship Id="rId875" Type="http://schemas.openxmlformats.org/officeDocument/2006/relationships/hyperlink" Target="https://www.youtube.com/watch?v=qYA9DVNkOCA" TargetMode="External"/><Relationship Id="rId1060" Type="http://schemas.openxmlformats.org/officeDocument/2006/relationships/hyperlink" Target="https://www.youtube.com/watch?v=_nyKGkDh6WM" TargetMode="External"/><Relationship Id="rId1298" Type="http://schemas.openxmlformats.org/officeDocument/2006/relationships/hyperlink" Target="https://www.youtube.com/watch?v=n5lHU4Qyfbk" TargetMode="External"/><Relationship Id="rId18" Type="http://schemas.openxmlformats.org/officeDocument/2006/relationships/hyperlink" Target="https://www.youtube.com/watch?v=0_EJXPWJN4E" TargetMode="External"/><Relationship Id="rId528" Type="http://schemas.openxmlformats.org/officeDocument/2006/relationships/hyperlink" Target="https://www.youtube.com/watch?v=mNRX-8C-RmY" TargetMode="External"/><Relationship Id="rId735" Type="http://schemas.openxmlformats.org/officeDocument/2006/relationships/hyperlink" Target="https://www.youtube.com/watch?v=yMRw4TF7CAk" TargetMode="External"/><Relationship Id="rId942" Type="http://schemas.openxmlformats.org/officeDocument/2006/relationships/hyperlink" Target="https://www.youtube.com/watch?v=NRep5rGd_FU" TargetMode="External"/><Relationship Id="rId1158" Type="http://schemas.openxmlformats.org/officeDocument/2006/relationships/hyperlink" Target="https://www.youtube.com/watch?v=6PUBS8MXVzc" TargetMode="External"/><Relationship Id="rId1365" Type="http://schemas.openxmlformats.org/officeDocument/2006/relationships/hyperlink" Target="https://www.youtube.com/watch?v=lkO1JaN7BoQ" TargetMode="External"/><Relationship Id="rId167" Type="http://schemas.openxmlformats.org/officeDocument/2006/relationships/hyperlink" Target="https://www.youtube.com/watch?v=TEUt7CVuFbI" TargetMode="External"/><Relationship Id="rId374" Type="http://schemas.openxmlformats.org/officeDocument/2006/relationships/hyperlink" Target="https://www.youtube.com/watch?v=NfO_yqDrGWs" TargetMode="External"/><Relationship Id="rId581" Type="http://schemas.openxmlformats.org/officeDocument/2006/relationships/hyperlink" Target="https://www.youtube.com/watch?v=fzzIeVO7-qk" TargetMode="External"/><Relationship Id="rId1018" Type="http://schemas.openxmlformats.org/officeDocument/2006/relationships/hyperlink" Target="https://www.youtube.com/watch?v=1uNyxmccf1U" TargetMode="External"/><Relationship Id="rId1225" Type="http://schemas.openxmlformats.org/officeDocument/2006/relationships/hyperlink" Target="https://www.youtube.com/watch?v=9hi4MG3BU0Y" TargetMode="External"/><Relationship Id="rId1432" Type="http://schemas.openxmlformats.org/officeDocument/2006/relationships/hyperlink" Target="https://www.youtube.com/watch?v=oLCI7vQ7WFk" TargetMode="External"/><Relationship Id="rId71" Type="http://schemas.openxmlformats.org/officeDocument/2006/relationships/hyperlink" Target="https://www.youtube.com/watch?v=ycnvyB8pDEM" TargetMode="External"/><Relationship Id="rId234" Type="http://schemas.openxmlformats.org/officeDocument/2006/relationships/hyperlink" Target="https://www.youtube.com/watch?v=TxC_8Xllf-M" TargetMode="External"/><Relationship Id="rId679" Type="http://schemas.openxmlformats.org/officeDocument/2006/relationships/hyperlink" Target="https://www.youtube.com/watch?v=cuauchPBFCY" TargetMode="External"/><Relationship Id="rId802" Type="http://schemas.openxmlformats.org/officeDocument/2006/relationships/hyperlink" Target="https://www.youtube.com/watch?v=JcNaFHIozC4" TargetMode="External"/><Relationship Id="rId886" Type="http://schemas.openxmlformats.org/officeDocument/2006/relationships/hyperlink" Target="https://www.youtube.com/watch?v=a_HGSrmF_8w" TargetMode="External"/><Relationship Id="rId2" Type="http://schemas.openxmlformats.org/officeDocument/2006/relationships/hyperlink" Target="https://www.youtube.com/watch?v=RD7JpM4UrUA" TargetMode="External"/><Relationship Id="rId29" Type="http://schemas.openxmlformats.org/officeDocument/2006/relationships/hyperlink" Target="https://www.youtube.com/watch?v=iBwpK4_JtEw" TargetMode="External"/><Relationship Id="rId441" Type="http://schemas.openxmlformats.org/officeDocument/2006/relationships/hyperlink" Target="https://www.youtube.com/watch?v=mLEhBqCBBYE" TargetMode="External"/><Relationship Id="rId539" Type="http://schemas.openxmlformats.org/officeDocument/2006/relationships/hyperlink" Target="https://www.youtube.com/watch?v=X4TDNzwe3s4" TargetMode="External"/><Relationship Id="rId746" Type="http://schemas.openxmlformats.org/officeDocument/2006/relationships/hyperlink" Target="https://www.youtube.com/watch?v=A6j1KcojG0E" TargetMode="External"/><Relationship Id="rId1071" Type="http://schemas.openxmlformats.org/officeDocument/2006/relationships/hyperlink" Target="https://www.youtube.com/watch?v=bMOOUhzJreA" TargetMode="External"/><Relationship Id="rId1169" Type="http://schemas.openxmlformats.org/officeDocument/2006/relationships/hyperlink" Target="https://www.youtube.com/watch?v=Nattb-ZPK4g" TargetMode="External"/><Relationship Id="rId1376" Type="http://schemas.openxmlformats.org/officeDocument/2006/relationships/hyperlink" Target="https://www.youtube.com/watch?v=xAicQnL_abA" TargetMode="External"/><Relationship Id="rId178" Type="http://schemas.openxmlformats.org/officeDocument/2006/relationships/hyperlink" Target="https://www.youtube.com/watch?v=Wrs0XEoFHAM" TargetMode="External"/><Relationship Id="rId301" Type="http://schemas.openxmlformats.org/officeDocument/2006/relationships/hyperlink" Target="https://www.youtube.com/watch?v=HdBCunbR_jE" TargetMode="External"/><Relationship Id="rId953" Type="http://schemas.openxmlformats.org/officeDocument/2006/relationships/hyperlink" Target="https://www.youtube.com/watch?v=rAWCL2ENS90" TargetMode="External"/><Relationship Id="rId1029" Type="http://schemas.openxmlformats.org/officeDocument/2006/relationships/hyperlink" Target="https://www.youtube.com/watch?v=wu_ONpNjikY" TargetMode="External"/><Relationship Id="rId1236" Type="http://schemas.openxmlformats.org/officeDocument/2006/relationships/hyperlink" Target="https://www.youtube.com/watch?v=kDDNkLWPpUc" TargetMode="External"/><Relationship Id="rId82" Type="http://schemas.openxmlformats.org/officeDocument/2006/relationships/hyperlink" Target="https://www.youtube.com/watch?v=6_9IYK6ZlyY" TargetMode="External"/><Relationship Id="rId385" Type="http://schemas.openxmlformats.org/officeDocument/2006/relationships/hyperlink" Target="https://www.youtube.com/watch?v=LI3VwCn-0WI" TargetMode="External"/><Relationship Id="rId592" Type="http://schemas.openxmlformats.org/officeDocument/2006/relationships/hyperlink" Target="https://www.youtube.com/watch?v=p3i_mI87a3E" TargetMode="External"/><Relationship Id="rId606" Type="http://schemas.openxmlformats.org/officeDocument/2006/relationships/hyperlink" Target="https://www.youtube.com/watch?v=0DzUUFbFZHs" TargetMode="External"/><Relationship Id="rId813" Type="http://schemas.openxmlformats.org/officeDocument/2006/relationships/hyperlink" Target="https://www.youtube.com/watch?v=P1Eurn7tEJM" TargetMode="External"/><Relationship Id="rId1443" Type="http://schemas.openxmlformats.org/officeDocument/2006/relationships/hyperlink" Target="https://www.youtube.com/watch?v=Ul-faWS75vA" TargetMode="External"/><Relationship Id="rId245" Type="http://schemas.openxmlformats.org/officeDocument/2006/relationships/hyperlink" Target="https://www.youtube.com/watch?v=qDcBHNXLxdc" TargetMode="External"/><Relationship Id="rId452" Type="http://schemas.openxmlformats.org/officeDocument/2006/relationships/hyperlink" Target="https://www.youtube.com/watch?v=7zvf9bnLgs8" TargetMode="External"/><Relationship Id="rId897" Type="http://schemas.openxmlformats.org/officeDocument/2006/relationships/hyperlink" Target="https://www.youtube.com/watch?v=xhcu0nbcfy0" TargetMode="External"/><Relationship Id="rId1082" Type="http://schemas.openxmlformats.org/officeDocument/2006/relationships/hyperlink" Target="https://www.youtube.com/watch?v=w1panKQ58dU" TargetMode="External"/><Relationship Id="rId1303" Type="http://schemas.openxmlformats.org/officeDocument/2006/relationships/hyperlink" Target="https://www.youtube.com/watch?v=DVcN5QXGA_w" TargetMode="External"/><Relationship Id="rId1510" Type="http://schemas.openxmlformats.org/officeDocument/2006/relationships/hyperlink" Target="https://www.youtube.com/watch?v=9jjsiAFVdXc" TargetMode="External"/><Relationship Id="rId105" Type="http://schemas.openxmlformats.org/officeDocument/2006/relationships/hyperlink" Target="https://www.youtube.com/watch?v=f-MLHIb4dFU" TargetMode="External"/><Relationship Id="rId312" Type="http://schemas.openxmlformats.org/officeDocument/2006/relationships/hyperlink" Target="https://www.youtube.com/watch?v=5bAuJCTjg8s" TargetMode="External"/><Relationship Id="rId757" Type="http://schemas.openxmlformats.org/officeDocument/2006/relationships/hyperlink" Target="https://www.youtube.com/watch?v=Kg7UNGe9lik" TargetMode="External"/><Relationship Id="rId964" Type="http://schemas.openxmlformats.org/officeDocument/2006/relationships/hyperlink" Target="https://www.youtube.com/watch?v=xAx9rKxKjCk" TargetMode="External"/><Relationship Id="rId1387" Type="http://schemas.openxmlformats.org/officeDocument/2006/relationships/hyperlink" Target="https://www.youtube.com/watch?v=4iGdwJ3nQcs&amp;t=38s" TargetMode="External"/><Relationship Id="rId93" Type="http://schemas.openxmlformats.org/officeDocument/2006/relationships/hyperlink" Target="https://www.youtube.com/watch?v=K9s433rQloA" TargetMode="External"/><Relationship Id="rId189" Type="http://schemas.openxmlformats.org/officeDocument/2006/relationships/hyperlink" Target="https://www.youtube.com/watch?v=iGpYgqX-p8c" TargetMode="External"/><Relationship Id="rId396" Type="http://schemas.openxmlformats.org/officeDocument/2006/relationships/hyperlink" Target="https://www.youtube.com/watch?v=U37L8EPVc5s" TargetMode="External"/><Relationship Id="rId617" Type="http://schemas.openxmlformats.org/officeDocument/2006/relationships/hyperlink" Target="https://www.youtube.com/watch?v=9eSzra79z-I" TargetMode="External"/><Relationship Id="rId824" Type="http://schemas.openxmlformats.org/officeDocument/2006/relationships/hyperlink" Target="https://www.youtube.com/watch?v=_VfaX30ncIU" TargetMode="External"/><Relationship Id="rId1247" Type="http://schemas.openxmlformats.org/officeDocument/2006/relationships/hyperlink" Target="https://www.youtube.com/watch?v=b96t52xbmO8" TargetMode="External"/><Relationship Id="rId1454" Type="http://schemas.openxmlformats.org/officeDocument/2006/relationships/hyperlink" Target="https://www.youtube.com/watch?v=zEXu5K5eyCY" TargetMode="External"/><Relationship Id="rId256" Type="http://schemas.openxmlformats.org/officeDocument/2006/relationships/hyperlink" Target="https://www.youtube.com/watch?v=JErwMUETzvU" TargetMode="External"/><Relationship Id="rId463" Type="http://schemas.openxmlformats.org/officeDocument/2006/relationships/hyperlink" Target="https://www.youtube.com/watch?v=QfYz6BBYpWg" TargetMode="External"/><Relationship Id="rId670" Type="http://schemas.openxmlformats.org/officeDocument/2006/relationships/hyperlink" Target="https://www.youtube.com/watch?v=zgOMSgegwGk" TargetMode="External"/><Relationship Id="rId1093" Type="http://schemas.openxmlformats.org/officeDocument/2006/relationships/hyperlink" Target="https://www.youtube.com/watch?v=dLQSHM_T-jI" TargetMode="External"/><Relationship Id="rId1107" Type="http://schemas.openxmlformats.org/officeDocument/2006/relationships/hyperlink" Target="https://www.youtube.com/watch?v=WtWOT6Hj2vM" TargetMode="External"/><Relationship Id="rId1314" Type="http://schemas.openxmlformats.org/officeDocument/2006/relationships/hyperlink" Target="https://www.youtube.com/watch?v=eQBirhrwc3E" TargetMode="External"/><Relationship Id="rId116" Type="http://schemas.openxmlformats.org/officeDocument/2006/relationships/hyperlink" Target="https://www.youtube.com/watch?v=xtHzknvaS7s" TargetMode="External"/><Relationship Id="rId323" Type="http://schemas.openxmlformats.org/officeDocument/2006/relationships/hyperlink" Target="https://www.youtube.com/watch?v=hgdVPIrlSPU" TargetMode="External"/><Relationship Id="rId530" Type="http://schemas.openxmlformats.org/officeDocument/2006/relationships/hyperlink" Target="https://www.youtube.com/watch?v=hH3jbt-s4aY" TargetMode="External"/><Relationship Id="rId768" Type="http://schemas.openxmlformats.org/officeDocument/2006/relationships/hyperlink" Target="https://www.youtube.com/watch?v=G1vj3YNYQYg" TargetMode="External"/><Relationship Id="rId975" Type="http://schemas.openxmlformats.org/officeDocument/2006/relationships/hyperlink" Target="https://www.youtube.com/watch?v=FQ3dpY5j5y8" TargetMode="External"/><Relationship Id="rId1160" Type="http://schemas.openxmlformats.org/officeDocument/2006/relationships/hyperlink" Target="https://www.youtube.com/watch?v=HmKETjjGv0E" TargetMode="External"/><Relationship Id="rId1398" Type="http://schemas.openxmlformats.org/officeDocument/2006/relationships/hyperlink" Target="https://www.youtube.com/watch?v=WzgR7yTQNzY" TargetMode="External"/><Relationship Id="rId20" Type="http://schemas.openxmlformats.org/officeDocument/2006/relationships/hyperlink" Target="https://www.youtube.com/watch?v=Kxuiy8OL30w" TargetMode="External"/><Relationship Id="rId628" Type="http://schemas.openxmlformats.org/officeDocument/2006/relationships/hyperlink" Target="https://www.youtube.com/watch?v=jB9efRnouaI" TargetMode="External"/><Relationship Id="rId835" Type="http://schemas.openxmlformats.org/officeDocument/2006/relationships/hyperlink" Target="https://www.youtube.com/watch?v=5c75GXSIdlM" TargetMode="External"/><Relationship Id="rId1258" Type="http://schemas.openxmlformats.org/officeDocument/2006/relationships/hyperlink" Target="https://www.youtube.com/watch?v=az7GJp1YAXw" TargetMode="External"/><Relationship Id="rId1465" Type="http://schemas.openxmlformats.org/officeDocument/2006/relationships/hyperlink" Target="https://www.youtube.com/watch?v=h4ZgKKlmUl0&amp;t=481s" TargetMode="External"/><Relationship Id="rId267" Type="http://schemas.openxmlformats.org/officeDocument/2006/relationships/hyperlink" Target="https://www.youtube.com/watch?v=hWBzG7eVqVg" TargetMode="External"/><Relationship Id="rId474" Type="http://schemas.openxmlformats.org/officeDocument/2006/relationships/hyperlink" Target="https://www.youtube.com/watch?v=GajqTVRZzfE" TargetMode="External"/><Relationship Id="rId1020" Type="http://schemas.openxmlformats.org/officeDocument/2006/relationships/hyperlink" Target="https://www.youtube.com/watch?v=NMCXHN1fW9k" TargetMode="External"/><Relationship Id="rId1118" Type="http://schemas.openxmlformats.org/officeDocument/2006/relationships/hyperlink" Target="https://www.youtube.com/watch?v=Pe53dUS_mHE" TargetMode="External"/><Relationship Id="rId1325" Type="http://schemas.openxmlformats.org/officeDocument/2006/relationships/hyperlink" Target="https://www.youtube.com/watch?v=LIl0C87tzGE" TargetMode="External"/><Relationship Id="rId127" Type="http://schemas.openxmlformats.org/officeDocument/2006/relationships/hyperlink" Target="https://www.youtube.com/watch?v=ytrFjytVgtk" TargetMode="External"/><Relationship Id="rId681" Type="http://schemas.openxmlformats.org/officeDocument/2006/relationships/hyperlink" Target="https://www.youtube.com/watch?v=oeJfmsvMRBs" TargetMode="External"/><Relationship Id="rId779" Type="http://schemas.openxmlformats.org/officeDocument/2006/relationships/hyperlink" Target="https://www.youtube.com/watch?v=J2klGHwzFFo" TargetMode="External"/><Relationship Id="rId902" Type="http://schemas.openxmlformats.org/officeDocument/2006/relationships/hyperlink" Target="https://www.youtube.com/watch?v=dSKwv3KOvN8" TargetMode="External"/><Relationship Id="rId986" Type="http://schemas.openxmlformats.org/officeDocument/2006/relationships/hyperlink" Target="https://www.youtube.com/watch?v=s_eR4_6kip8" TargetMode="External"/><Relationship Id="rId31" Type="http://schemas.openxmlformats.org/officeDocument/2006/relationships/hyperlink" Target="https://www.youtube.com/watch?v=NCOKqHoIW7M" TargetMode="External"/><Relationship Id="rId334" Type="http://schemas.openxmlformats.org/officeDocument/2006/relationships/hyperlink" Target="https://www.youtube.com/watch?v=Z7B5IZZhoAI" TargetMode="External"/><Relationship Id="rId541" Type="http://schemas.openxmlformats.org/officeDocument/2006/relationships/hyperlink" Target="https://www.youtube.com/watch?v=_OWY_haNDNI" TargetMode="External"/><Relationship Id="rId639" Type="http://schemas.openxmlformats.org/officeDocument/2006/relationships/hyperlink" Target="https://www.youtube.com/watch?v=XcIm7eWfJ_M" TargetMode="External"/><Relationship Id="rId1171" Type="http://schemas.openxmlformats.org/officeDocument/2006/relationships/hyperlink" Target="https://www.youtube.com/watch?v=EfQbirNpLM8" TargetMode="External"/><Relationship Id="rId1269" Type="http://schemas.openxmlformats.org/officeDocument/2006/relationships/hyperlink" Target="https://www.youtube.com/watch?v=OdRuRzl5pwg" TargetMode="External"/><Relationship Id="rId1476" Type="http://schemas.openxmlformats.org/officeDocument/2006/relationships/hyperlink" Target="https://www.youtube.com/watch?v=ZErxsCxSQsA" TargetMode="External"/><Relationship Id="rId180" Type="http://schemas.openxmlformats.org/officeDocument/2006/relationships/hyperlink" Target="https://www.youtube.com/watch?v=O0wEzvYOTJw" TargetMode="External"/><Relationship Id="rId278" Type="http://schemas.openxmlformats.org/officeDocument/2006/relationships/hyperlink" Target="https://www.youtube.com/watch?v=7ZD3D4mAoaE" TargetMode="External"/><Relationship Id="rId401" Type="http://schemas.openxmlformats.org/officeDocument/2006/relationships/hyperlink" Target="https://www.youtube.com/watch?v=9IzjjqFO5c8" TargetMode="External"/><Relationship Id="rId846" Type="http://schemas.openxmlformats.org/officeDocument/2006/relationships/hyperlink" Target="https://www.youtube.com/watch?v=zV5AbsAy5m4" TargetMode="External"/><Relationship Id="rId1031" Type="http://schemas.openxmlformats.org/officeDocument/2006/relationships/hyperlink" Target="https://www.youtube.com/watch?v=6ufhk6JL8x8" TargetMode="External"/><Relationship Id="rId1129" Type="http://schemas.openxmlformats.org/officeDocument/2006/relationships/hyperlink" Target="https://www.youtube.com/watch?v=Z8Wd8i754cU" TargetMode="External"/><Relationship Id="rId485" Type="http://schemas.openxmlformats.org/officeDocument/2006/relationships/hyperlink" Target="https://www.youtube.com/watch?v=3asYCknfoMo" TargetMode="External"/><Relationship Id="rId692" Type="http://schemas.openxmlformats.org/officeDocument/2006/relationships/hyperlink" Target="https://www.youtube.com/watch?v=7cA62ZHlWx0" TargetMode="External"/><Relationship Id="rId706" Type="http://schemas.openxmlformats.org/officeDocument/2006/relationships/hyperlink" Target="https://www.youtube.com/watch?v=yp1ZVELrxIA" TargetMode="External"/><Relationship Id="rId913" Type="http://schemas.openxmlformats.org/officeDocument/2006/relationships/hyperlink" Target="https://www.youtube.com/watch?v=xVrbpqr1LEE" TargetMode="External"/><Relationship Id="rId1336" Type="http://schemas.openxmlformats.org/officeDocument/2006/relationships/hyperlink" Target="https://www.youtube.com/watch?v=D559dD7btfo" TargetMode="External"/><Relationship Id="rId42" Type="http://schemas.openxmlformats.org/officeDocument/2006/relationships/hyperlink" Target="https://www.youtube.com/watch?v=DMG2XD9_nTI" TargetMode="External"/><Relationship Id="rId138" Type="http://schemas.openxmlformats.org/officeDocument/2006/relationships/hyperlink" Target="https://www.youtube.com/watch?v=M-zdPqtp9Kk" TargetMode="External"/><Relationship Id="rId345" Type="http://schemas.openxmlformats.org/officeDocument/2006/relationships/hyperlink" Target="https://www.youtube.com/watch?v=t_J24YUQNK4" TargetMode="External"/><Relationship Id="rId552" Type="http://schemas.openxmlformats.org/officeDocument/2006/relationships/hyperlink" Target="https://www.youtube.com/watch?v=w5KPpzfrQQY" TargetMode="External"/><Relationship Id="rId997" Type="http://schemas.openxmlformats.org/officeDocument/2006/relationships/hyperlink" Target="https://www.youtube.com/watch?v=udY03G3fVJQ" TargetMode="External"/><Relationship Id="rId1182" Type="http://schemas.openxmlformats.org/officeDocument/2006/relationships/hyperlink" Target="https://www.youtube.com/watch?v=Qh0tc43apsI" TargetMode="External"/><Relationship Id="rId1403" Type="http://schemas.openxmlformats.org/officeDocument/2006/relationships/hyperlink" Target="https://www.youtube.com/watch?v=g8GW7DlPr4g" TargetMode="External"/><Relationship Id="rId191" Type="http://schemas.openxmlformats.org/officeDocument/2006/relationships/hyperlink" Target="https://www.youtube.com/watch?v=schP-IZS5Sw" TargetMode="External"/><Relationship Id="rId205" Type="http://schemas.openxmlformats.org/officeDocument/2006/relationships/hyperlink" Target="https://www.youtube.com/watch?v=8RSu4ymCgp4" TargetMode="External"/><Relationship Id="rId412" Type="http://schemas.openxmlformats.org/officeDocument/2006/relationships/hyperlink" Target="https://www.youtube.com/watch?v=Dymxd9hAemA" TargetMode="External"/><Relationship Id="rId857" Type="http://schemas.openxmlformats.org/officeDocument/2006/relationships/hyperlink" Target="https://www.youtube.com/watch?v=bFIqLn3c85c" TargetMode="External"/><Relationship Id="rId1042" Type="http://schemas.openxmlformats.org/officeDocument/2006/relationships/hyperlink" Target="https://www.youtube.com/watch?v=uTyoGVNa7FA" TargetMode="External"/><Relationship Id="rId1487" Type="http://schemas.openxmlformats.org/officeDocument/2006/relationships/hyperlink" Target="https://www.youtube.com/watch?v=xCLLCYBg7Zc" TargetMode="External"/><Relationship Id="rId289" Type="http://schemas.openxmlformats.org/officeDocument/2006/relationships/hyperlink" Target="https://www.youtube.com/watch?v=75OFJ9IX4tI" TargetMode="External"/><Relationship Id="rId496" Type="http://schemas.openxmlformats.org/officeDocument/2006/relationships/hyperlink" Target="https://www.youtube.com/watch?v=R2XPp4eJXLk" TargetMode="External"/><Relationship Id="rId717" Type="http://schemas.openxmlformats.org/officeDocument/2006/relationships/hyperlink" Target="https://www.youtube.com/watch?v=Xml5nVm8bg0" TargetMode="External"/><Relationship Id="rId924" Type="http://schemas.openxmlformats.org/officeDocument/2006/relationships/hyperlink" Target="https://www.youtube.com/watch?v=9VsQzAI5PLo" TargetMode="External"/><Relationship Id="rId1347" Type="http://schemas.openxmlformats.org/officeDocument/2006/relationships/hyperlink" Target="https://www.youtube.com/watch?v=eKSuEJqn2NI" TargetMode="External"/><Relationship Id="rId53" Type="http://schemas.openxmlformats.org/officeDocument/2006/relationships/hyperlink" Target="https://www.youtube.com/watch?v=WsjxXfklatk" TargetMode="External"/><Relationship Id="rId149" Type="http://schemas.openxmlformats.org/officeDocument/2006/relationships/hyperlink" Target="https://www.youtube.com/watch?v=29-xoooHPaw" TargetMode="External"/><Relationship Id="rId356" Type="http://schemas.openxmlformats.org/officeDocument/2006/relationships/hyperlink" Target="https://www.youtube.com/watch?v=cpZPvFvzNlc" TargetMode="External"/><Relationship Id="rId563" Type="http://schemas.openxmlformats.org/officeDocument/2006/relationships/hyperlink" Target="https://www.youtube.com/watch?v=dZCZp5udJeI" TargetMode="External"/><Relationship Id="rId770" Type="http://schemas.openxmlformats.org/officeDocument/2006/relationships/hyperlink" Target="https://www.youtube.com/watch?v=Ly_KKukp01g" TargetMode="External"/><Relationship Id="rId1193" Type="http://schemas.openxmlformats.org/officeDocument/2006/relationships/hyperlink" Target="https://www.youtube.com/watch?v=MFeGLeUGf6Q" TargetMode="External"/><Relationship Id="rId1207" Type="http://schemas.openxmlformats.org/officeDocument/2006/relationships/hyperlink" Target="https://www.youtube.com/watch?v=0gtyqapBB3A" TargetMode="External"/><Relationship Id="rId1414" Type="http://schemas.openxmlformats.org/officeDocument/2006/relationships/hyperlink" Target="https://www.youtube.com/watch?v=k0FNC9LuJoo&amp;t=4s" TargetMode="External"/><Relationship Id="rId216" Type="http://schemas.openxmlformats.org/officeDocument/2006/relationships/hyperlink" Target="https://www.youtube.com/watch?v=WMf0Mau2TzE" TargetMode="External"/><Relationship Id="rId423" Type="http://schemas.openxmlformats.org/officeDocument/2006/relationships/hyperlink" Target="https://www.youtube.com/watch?v=AOQPqjRx-0c" TargetMode="External"/><Relationship Id="rId868" Type="http://schemas.openxmlformats.org/officeDocument/2006/relationships/hyperlink" Target="https://www.youtube.com/watch?v=txsij6WXt8s" TargetMode="External"/><Relationship Id="rId1053" Type="http://schemas.openxmlformats.org/officeDocument/2006/relationships/hyperlink" Target="https://www.youtube.com/watch?v=iZ6Xk9YCaaY" TargetMode="External"/><Relationship Id="rId1260" Type="http://schemas.openxmlformats.org/officeDocument/2006/relationships/hyperlink" Target="https://www.youtube.com/watch?v=_zmgXM40afU" TargetMode="External"/><Relationship Id="rId1498" Type="http://schemas.openxmlformats.org/officeDocument/2006/relationships/hyperlink" Target="https://www.youtube.com/watch?v=DL5cLBZou3I" TargetMode="External"/><Relationship Id="rId630" Type="http://schemas.openxmlformats.org/officeDocument/2006/relationships/hyperlink" Target="https://www.youtube.com/watch?v=r2uhf3x6oH8" TargetMode="External"/><Relationship Id="rId728" Type="http://schemas.openxmlformats.org/officeDocument/2006/relationships/hyperlink" Target="https://www.youtube.com/watch?v=ZpdQsUkjwMc" TargetMode="External"/><Relationship Id="rId935" Type="http://schemas.openxmlformats.org/officeDocument/2006/relationships/hyperlink" Target="https://www.youtube.com/watch?v=NNu6sJz2cPI" TargetMode="External"/><Relationship Id="rId1358" Type="http://schemas.openxmlformats.org/officeDocument/2006/relationships/hyperlink" Target="https://www.youtube.com/watch?v=RJSsEA6fpJE" TargetMode="External"/><Relationship Id="rId64" Type="http://schemas.openxmlformats.org/officeDocument/2006/relationships/hyperlink" Target="https://www.youtube.com/watch?v=ryQMb29oX3s" TargetMode="External"/><Relationship Id="rId367" Type="http://schemas.openxmlformats.org/officeDocument/2006/relationships/hyperlink" Target="https://www.youtube.com/watch?v=Wu9WbgwxgjI" TargetMode="External"/><Relationship Id="rId574" Type="http://schemas.openxmlformats.org/officeDocument/2006/relationships/hyperlink" Target="https://www.youtube.com/watch?v=0-Ishanuvj8" TargetMode="External"/><Relationship Id="rId1120" Type="http://schemas.openxmlformats.org/officeDocument/2006/relationships/hyperlink" Target="https://www.youtube.com/watch?v=fZLoHeGF4XI" TargetMode="External"/><Relationship Id="rId1218" Type="http://schemas.openxmlformats.org/officeDocument/2006/relationships/hyperlink" Target="https://www.youtube.com/watch?v=4W3kmjNG_K8" TargetMode="External"/><Relationship Id="rId1425" Type="http://schemas.openxmlformats.org/officeDocument/2006/relationships/hyperlink" Target="https://www.youtube.com/watch?v=Ts09Fp7M53k" TargetMode="External"/><Relationship Id="rId227" Type="http://schemas.openxmlformats.org/officeDocument/2006/relationships/hyperlink" Target="https://www.youtube.com/watch?v=iFLc0n8RSAA" TargetMode="External"/><Relationship Id="rId781" Type="http://schemas.openxmlformats.org/officeDocument/2006/relationships/hyperlink" Target="https://www.youtube.com/watch?v=ebsBucPcYoU" TargetMode="External"/><Relationship Id="rId879" Type="http://schemas.openxmlformats.org/officeDocument/2006/relationships/hyperlink" Target="https://www.youtube.com/watch?v=kSNHRGhGt_Y" TargetMode="External"/><Relationship Id="rId434" Type="http://schemas.openxmlformats.org/officeDocument/2006/relationships/hyperlink" Target="https://www.youtube.com/watch?v=30958J1ez4k" TargetMode="External"/><Relationship Id="rId641" Type="http://schemas.openxmlformats.org/officeDocument/2006/relationships/hyperlink" Target="https://www.youtube.com/watch?v=tD7VxQAIPLM" TargetMode="External"/><Relationship Id="rId739" Type="http://schemas.openxmlformats.org/officeDocument/2006/relationships/hyperlink" Target="https://www.youtube.com/watch?v=sTYcLqa56Z4" TargetMode="External"/><Relationship Id="rId1064" Type="http://schemas.openxmlformats.org/officeDocument/2006/relationships/hyperlink" Target="https://www.youtube.com/watch?v=74BW9K7eGtY&amp;t=21s" TargetMode="External"/><Relationship Id="rId1271" Type="http://schemas.openxmlformats.org/officeDocument/2006/relationships/hyperlink" Target="https://www.youtube.com/watch?v=ImpfhngYCCA" TargetMode="External"/><Relationship Id="rId1369" Type="http://schemas.openxmlformats.org/officeDocument/2006/relationships/hyperlink" Target="https://www.youtube.com/watch?v=qY_yQIrKwRk" TargetMode="External"/><Relationship Id="rId280" Type="http://schemas.openxmlformats.org/officeDocument/2006/relationships/hyperlink" Target="https://www.youtube.com/watch?v=ANSSQQ6ZauM" TargetMode="External"/><Relationship Id="rId501" Type="http://schemas.openxmlformats.org/officeDocument/2006/relationships/hyperlink" Target="https://www.youtube.com/watch?v=yr_-UHm07rM" TargetMode="External"/><Relationship Id="rId946" Type="http://schemas.openxmlformats.org/officeDocument/2006/relationships/hyperlink" Target="https://www.youtube.com/watch?v=GB9g4sKWR0M" TargetMode="External"/><Relationship Id="rId1131" Type="http://schemas.openxmlformats.org/officeDocument/2006/relationships/hyperlink" Target="https://www.youtube.com/watch?v=tlCqUXsDwDc" TargetMode="External"/><Relationship Id="rId1229" Type="http://schemas.openxmlformats.org/officeDocument/2006/relationships/hyperlink" Target="https://www.youtube.com/watch?v=XWeFa6jUiPw" TargetMode="External"/><Relationship Id="rId75" Type="http://schemas.openxmlformats.org/officeDocument/2006/relationships/hyperlink" Target="https://www.youtube.com/watch?v=VeR7IhIkDk0" TargetMode="External"/><Relationship Id="rId140" Type="http://schemas.openxmlformats.org/officeDocument/2006/relationships/hyperlink" Target="https://www.youtube.com/watch?v=J5mYtIH7Pho" TargetMode="External"/><Relationship Id="rId378" Type="http://schemas.openxmlformats.org/officeDocument/2006/relationships/hyperlink" Target="https://www.youtube.com/watch?v=0-LZkVdXTnc" TargetMode="External"/><Relationship Id="rId585" Type="http://schemas.openxmlformats.org/officeDocument/2006/relationships/hyperlink" Target="https://www.youtube.com/watch?v=OXYcMlprdL4" TargetMode="External"/><Relationship Id="rId792" Type="http://schemas.openxmlformats.org/officeDocument/2006/relationships/hyperlink" Target="https://www.youtube.com/watch?v=cUULt5zHp0k" TargetMode="External"/><Relationship Id="rId806" Type="http://schemas.openxmlformats.org/officeDocument/2006/relationships/hyperlink" Target="https://www.youtube.com/watch?v=QrVLpFoGRb4" TargetMode="External"/><Relationship Id="rId1436" Type="http://schemas.openxmlformats.org/officeDocument/2006/relationships/hyperlink" Target="https://www.youtube.com/watch?v=3ytmTvor21A" TargetMode="External"/><Relationship Id="rId6" Type="http://schemas.openxmlformats.org/officeDocument/2006/relationships/hyperlink" Target="https://www.youtube.com/watch?v=21ZKFBL-Yc0" TargetMode="External"/><Relationship Id="rId238" Type="http://schemas.openxmlformats.org/officeDocument/2006/relationships/hyperlink" Target="https://www.youtube.com/watch?v=rdyZwjy8Wko" TargetMode="External"/><Relationship Id="rId445" Type="http://schemas.openxmlformats.org/officeDocument/2006/relationships/hyperlink" Target="https://www.youtube.com/watch?v=kmJLZRzZhUA" TargetMode="External"/><Relationship Id="rId652" Type="http://schemas.openxmlformats.org/officeDocument/2006/relationships/hyperlink" Target="https://www.youtube.com/watch?v=wXSD2PQznXI" TargetMode="External"/><Relationship Id="rId1075" Type="http://schemas.openxmlformats.org/officeDocument/2006/relationships/hyperlink" Target="https://www.youtube.com/watch?v=0W0XxcsCH_0" TargetMode="External"/><Relationship Id="rId1282" Type="http://schemas.openxmlformats.org/officeDocument/2006/relationships/hyperlink" Target="https://www.youtube.com/watch?v=0cvq3rbQ7Dw" TargetMode="External"/><Relationship Id="rId1503" Type="http://schemas.openxmlformats.org/officeDocument/2006/relationships/hyperlink" Target="https://www.youtube.com/watch?v=dvcJI5yAd6M&amp;t=122s" TargetMode="External"/><Relationship Id="rId291" Type="http://schemas.openxmlformats.org/officeDocument/2006/relationships/hyperlink" Target="https://www.youtube.com/watch?v=p6HgGSKj2m8" TargetMode="External"/><Relationship Id="rId305" Type="http://schemas.openxmlformats.org/officeDocument/2006/relationships/hyperlink" Target="https://www.youtube.com/watch?v=5K-nmVDwXW0" TargetMode="External"/><Relationship Id="rId512" Type="http://schemas.openxmlformats.org/officeDocument/2006/relationships/hyperlink" Target="https://www.youtube.com/watch?v=_Anq0CTYGt8" TargetMode="External"/><Relationship Id="rId957" Type="http://schemas.openxmlformats.org/officeDocument/2006/relationships/hyperlink" Target="https://www.youtube.com/watch?v=EMznloyYysU" TargetMode="External"/><Relationship Id="rId1142" Type="http://schemas.openxmlformats.org/officeDocument/2006/relationships/hyperlink" Target="https://www.youtube.com/watch?v=BKG8mWyOvuw" TargetMode="External"/><Relationship Id="rId86" Type="http://schemas.openxmlformats.org/officeDocument/2006/relationships/hyperlink" Target="https://www.youtube.com/watch?v=ufZ1BZcZzKI" TargetMode="External"/><Relationship Id="rId151" Type="http://schemas.openxmlformats.org/officeDocument/2006/relationships/hyperlink" Target="https://www.youtube.com/watch?v=y1fdkGgCt64" TargetMode="External"/><Relationship Id="rId389" Type="http://schemas.openxmlformats.org/officeDocument/2006/relationships/hyperlink" Target="https://www.youtube.com/watch?v=Yf6-fJ-LcU8" TargetMode="External"/><Relationship Id="rId596" Type="http://schemas.openxmlformats.org/officeDocument/2006/relationships/hyperlink" Target="https://www.youtube.com/watch?v=kaJQx-nXg6M" TargetMode="External"/><Relationship Id="rId817" Type="http://schemas.openxmlformats.org/officeDocument/2006/relationships/hyperlink" Target="https://www.youtube.com/watch?v=5P0vjP1Hdvs" TargetMode="External"/><Relationship Id="rId1002" Type="http://schemas.openxmlformats.org/officeDocument/2006/relationships/hyperlink" Target="https://www.youtube.com/watch?v=JkMKDP2BOlw&amp;t=169s" TargetMode="External"/><Relationship Id="rId1447" Type="http://schemas.openxmlformats.org/officeDocument/2006/relationships/hyperlink" Target="https://www.youtube.com/watch?v=4ej2lqB-kjM" TargetMode="External"/><Relationship Id="rId249" Type="http://schemas.openxmlformats.org/officeDocument/2006/relationships/hyperlink" Target="https://www.youtube.com/watch?v=UrWQfScMALY" TargetMode="External"/><Relationship Id="rId456" Type="http://schemas.openxmlformats.org/officeDocument/2006/relationships/hyperlink" Target="https://www.youtube.com/watch?v=Th1s8XrKhnk" TargetMode="External"/><Relationship Id="rId663" Type="http://schemas.openxmlformats.org/officeDocument/2006/relationships/hyperlink" Target="https://www.youtube.com/watch?v=3eTjsY7w5kM" TargetMode="External"/><Relationship Id="rId870" Type="http://schemas.openxmlformats.org/officeDocument/2006/relationships/hyperlink" Target="https://www.youtube.com/watch?v=AefxKKTqv5I" TargetMode="External"/><Relationship Id="rId1086" Type="http://schemas.openxmlformats.org/officeDocument/2006/relationships/hyperlink" Target="https://www.youtube.com/watch?v=mxQpJeckKaU" TargetMode="External"/><Relationship Id="rId1293" Type="http://schemas.openxmlformats.org/officeDocument/2006/relationships/hyperlink" Target="https://www.youtube.com/watch?v=Voaw-uef3Tw" TargetMode="External"/><Relationship Id="rId1307" Type="http://schemas.openxmlformats.org/officeDocument/2006/relationships/hyperlink" Target="https://www.youtube.com/watch?v=7-JbRtATwHQ" TargetMode="External"/><Relationship Id="rId1514" Type="http://schemas.openxmlformats.org/officeDocument/2006/relationships/hyperlink" Target="https://www.youtube.com/watch?v=79r5KYH0nBI" TargetMode="External"/><Relationship Id="rId13" Type="http://schemas.openxmlformats.org/officeDocument/2006/relationships/hyperlink" Target="https://www.youtube.com/watch?v=PcNDlU0LyJk" TargetMode="External"/><Relationship Id="rId109" Type="http://schemas.openxmlformats.org/officeDocument/2006/relationships/hyperlink" Target="https://www.youtube.com/watch?v=QWaXqmcxm94" TargetMode="External"/><Relationship Id="rId316" Type="http://schemas.openxmlformats.org/officeDocument/2006/relationships/hyperlink" Target="https://www.youtube.com/watch?v=4h6drLmYTr8" TargetMode="External"/><Relationship Id="rId523" Type="http://schemas.openxmlformats.org/officeDocument/2006/relationships/hyperlink" Target="https://www.youtube.com/watch?v=ZWkU2WQv4mM" TargetMode="External"/><Relationship Id="rId968" Type="http://schemas.openxmlformats.org/officeDocument/2006/relationships/hyperlink" Target="https://www.youtube.com/watch?v=9oRLNbl-DxI" TargetMode="External"/><Relationship Id="rId1153" Type="http://schemas.openxmlformats.org/officeDocument/2006/relationships/hyperlink" Target="https://www.youtube.com/watch?v=qiir-ZWT6yI" TargetMode="External"/><Relationship Id="rId97" Type="http://schemas.openxmlformats.org/officeDocument/2006/relationships/hyperlink" Target="https://www.youtube.com/watch?v=Yhp3rFuo5Cw" TargetMode="External"/><Relationship Id="rId730" Type="http://schemas.openxmlformats.org/officeDocument/2006/relationships/hyperlink" Target="https://www.youtube.com/watch?v=xA9TKhOjY24" TargetMode="External"/><Relationship Id="rId828" Type="http://schemas.openxmlformats.org/officeDocument/2006/relationships/hyperlink" Target="https://www.youtube.com/watch?v=5tMCiwnQlXM" TargetMode="External"/><Relationship Id="rId1013" Type="http://schemas.openxmlformats.org/officeDocument/2006/relationships/hyperlink" Target="https://www.youtube.com/watch?v=xl6nyKVDNCQ" TargetMode="External"/><Relationship Id="rId1360" Type="http://schemas.openxmlformats.org/officeDocument/2006/relationships/hyperlink" Target="https://www.youtube.com/watch?v=BlNY-1vmqvA" TargetMode="External"/><Relationship Id="rId1458" Type="http://schemas.openxmlformats.org/officeDocument/2006/relationships/hyperlink" Target="https://www.youtube.com/watch?v=7IXp156RgtQ" TargetMode="External"/><Relationship Id="rId162" Type="http://schemas.openxmlformats.org/officeDocument/2006/relationships/hyperlink" Target="https://www.youtube.com/watch?v=4eM5V0OXNNU" TargetMode="External"/><Relationship Id="rId467" Type="http://schemas.openxmlformats.org/officeDocument/2006/relationships/hyperlink" Target="https://www.youtube.com/watch?v=iY88UCitwGY" TargetMode="External"/><Relationship Id="rId1097" Type="http://schemas.openxmlformats.org/officeDocument/2006/relationships/hyperlink" Target="https://www.youtube.com/watch?v=0ol6BUtHZu8" TargetMode="External"/><Relationship Id="rId1220" Type="http://schemas.openxmlformats.org/officeDocument/2006/relationships/hyperlink" Target="https://www.youtube.com/watch?v=8usGAaPq-WY" TargetMode="External"/><Relationship Id="rId1318" Type="http://schemas.openxmlformats.org/officeDocument/2006/relationships/hyperlink" Target="https://www.youtube.com/watch?v=JjtvU2xQpaQ" TargetMode="External"/><Relationship Id="rId674" Type="http://schemas.openxmlformats.org/officeDocument/2006/relationships/hyperlink" Target="https://www.youtube.com/watch?v=MP4mGKSR2-0" TargetMode="External"/><Relationship Id="rId881" Type="http://schemas.openxmlformats.org/officeDocument/2006/relationships/hyperlink" Target="https://www.youtube.com/watch?v=adov37an6hU" TargetMode="External"/><Relationship Id="rId979" Type="http://schemas.openxmlformats.org/officeDocument/2006/relationships/hyperlink" Target="https://www.youtube.com/watch?v=ejkbEib1Otk" TargetMode="External"/><Relationship Id="rId24" Type="http://schemas.openxmlformats.org/officeDocument/2006/relationships/hyperlink" Target="https://www.youtube.com/watch?v=2UnJMns3fjs" TargetMode="External"/><Relationship Id="rId327" Type="http://schemas.openxmlformats.org/officeDocument/2006/relationships/hyperlink" Target="https://www.youtube.com/watch?v=wH8I0vSB-Os" TargetMode="External"/><Relationship Id="rId534" Type="http://schemas.openxmlformats.org/officeDocument/2006/relationships/hyperlink" Target="https://www.youtube.com/watch?v=yYhGJH2NjBA" TargetMode="External"/><Relationship Id="rId741" Type="http://schemas.openxmlformats.org/officeDocument/2006/relationships/hyperlink" Target="https://www.youtube.com/watch?v=VxI-y4zU4YE" TargetMode="External"/><Relationship Id="rId839" Type="http://schemas.openxmlformats.org/officeDocument/2006/relationships/hyperlink" Target="https://www.youtube.com/watch?v=rbrxzObExNc" TargetMode="External"/><Relationship Id="rId1164" Type="http://schemas.openxmlformats.org/officeDocument/2006/relationships/hyperlink" Target="https://www.youtube.com/watch?v=B1KtIwSP4_U" TargetMode="External"/><Relationship Id="rId1371" Type="http://schemas.openxmlformats.org/officeDocument/2006/relationships/hyperlink" Target="https://www.youtube.com/watch?v=4ZkNnR--tMY" TargetMode="External"/><Relationship Id="rId1469" Type="http://schemas.openxmlformats.org/officeDocument/2006/relationships/hyperlink" Target="https://www.youtube.com/watch?v=aPfBxS4huSc" TargetMode="External"/><Relationship Id="rId173" Type="http://schemas.openxmlformats.org/officeDocument/2006/relationships/hyperlink" Target="https://www.youtube.com/watch?v=BcDC-Op1hJc" TargetMode="External"/><Relationship Id="rId380" Type="http://schemas.openxmlformats.org/officeDocument/2006/relationships/hyperlink" Target="https://www.youtube.com/watch?v=yIUwgFjMrg8" TargetMode="External"/><Relationship Id="rId601" Type="http://schemas.openxmlformats.org/officeDocument/2006/relationships/hyperlink" Target="https://www.youtube.com/watch?v=tBf6vZKjL9w" TargetMode="External"/><Relationship Id="rId1024" Type="http://schemas.openxmlformats.org/officeDocument/2006/relationships/hyperlink" Target="https://www.youtube.com/watch?v=3vhgcNKVRgY" TargetMode="External"/><Relationship Id="rId1231" Type="http://schemas.openxmlformats.org/officeDocument/2006/relationships/hyperlink" Target="https://www.youtube.com/watch?v=Y5sHrOViVq0" TargetMode="External"/><Relationship Id="rId240" Type="http://schemas.openxmlformats.org/officeDocument/2006/relationships/hyperlink" Target="https://www.youtube.com/watch?v=v6It_CJ27bg" TargetMode="External"/><Relationship Id="rId478" Type="http://schemas.openxmlformats.org/officeDocument/2006/relationships/hyperlink" Target="https://www.youtube.com/watch?v=pfw-rEK12IA" TargetMode="External"/><Relationship Id="rId685" Type="http://schemas.openxmlformats.org/officeDocument/2006/relationships/hyperlink" Target="https://www.youtube.com/watch?v=Cv8kec-TugY" TargetMode="External"/><Relationship Id="rId892" Type="http://schemas.openxmlformats.org/officeDocument/2006/relationships/hyperlink" Target="https://www.youtube.com/watch?v=2Hmcjz_IH8I" TargetMode="External"/><Relationship Id="rId906" Type="http://schemas.openxmlformats.org/officeDocument/2006/relationships/hyperlink" Target="https://www.youtube.com/watch?v=LEotomBnsQk" TargetMode="External"/><Relationship Id="rId1329" Type="http://schemas.openxmlformats.org/officeDocument/2006/relationships/hyperlink" Target="https://www.youtube.com/watch?v=MAt3aD51sUM" TargetMode="External"/><Relationship Id="rId35" Type="http://schemas.openxmlformats.org/officeDocument/2006/relationships/hyperlink" Target="https://www.youtube.com/watch?v=0Y3z-QStbk8" TargetMode="External"/><Relationship Id="rId100" Type="http://schemas.openxmlformats.org/officeDocument/2006/relationships/hyperlink" Target="https://www.youtube.com/watch?v=8qjQH_-WzyE" TargetMode="External"/><Relationship Id="rId338" Type="http://schemas.openxmlformats.org/officeDocument/2006/relationships/hyperlink" Target="https://www.youtube.com/watch?v=fQxUVyFqzpA" TargetMode="External"/><Relationship Id="rId545" Type="http://schemas.openxmlformats.org/officeDocument/2006/relationships/hyperlink" Target="https://www.youtube.com/watch?v=NpqJHyWjh7A" TargetMode="External"/><Relationship Id="rId752" Type="http://schemas.openxmlformats.org/officeDocument/2006/relationships/hyperlink" Target="https://www.youtube.com/watch?v=0DBc4TKwgDc" TargetMode="External"/><Relationship Id="rId1175" Type="http://schemas.openxmlformats.org/officeDocument/2006/relationships/hyperlink" Target="https://www.youtube.com/watch?v=6WJO3QlTEpg" TargetMode="External"/><Relationship Id="rId1382" Type="http://schemas.openxmlformats.org/officeDocument/2006/relationships/hyperlink" Target="https://www.youtube.com/watch?v=0RYS6V76lRQ" TargetMode="External"/><Relationship Id="rId184" Type="http://schemas.openxmlformats.org/officeDocument/2006/relationships/hyperlink" Target="https://www.youtube.com/watch?v=VP5gPVW3XDM" TargetMode="External"/><Relationship Id="rId391" Type="http://schemas.openxmlformats.org/officeDocument/2006/relationships/hyperlink" Target="https://www.youtube.com/watch?v=L2rJctVLi3M" TargetMode="External"/><Relationship Id="rId405" Type="http://schemas.openxmlformats.org/officeDocument/2006/relationships/hyperlink" Target="https://www.youtube.com/watch?v=XeCuvEX-tow" TargetMode="External"/><Relationship Id="rId612" Type="http://schemas.openxmlformats.org/officeDocument/2006/relationships/hyperlink" Target="https://www.youtube.com/watch?v=7JNUG5Lyals" TargetMode="External"/><Relationship Id="rId1035" Type="http://schemas.openxmlformats.org/officeDocument/2006/relationships/hyperlink" Target="https://www.youtube.com/watch?v=D7yIybTWmmU" TargetMode="External"/><Relationship Id="rId1242" Type="http://schemas.openxmlformats.org/officeDocument/2006/relationships/hyperlink" Target="https://www.youtube.com/watch?v=JZ7LHVZfMwM" TargetMode="External"/><Relationship Id="rId251" Type="http://schemas.openxmlformats.org/officeDocument/2006/relationships/hyperlink" Target="https://www.youtube.com/watch?v=6LOxjxiZ3NQ" TargetMode="External"/><Relationship Id="rId489" Type="http://schemas.openxmlformats.org/officeDocument/2006/relationships/hyperlink" Target="https://www.youtube.com/watch?v=TbQkh6axHEM" TargetMode="External"/><Relationship Id="rId696" Type="http://schemas.openxmlformats.org/officeDocument/2006/relationships/hyperlink" Target="https://www.youtube.com/watch?v=5U64D5B9-O0" TargetMode="External"/><Relationship Id="rId917" Type="http://schemas.openxmlformats.org/officeDocument/2006/relationships/hyperlink" Target="https://www.youtube.com/watch?v=5HrBZvxcPmY" TargetMode="External"/><Relationship Id="rId1102" Type="http://schemas.openxmlformats.org/officeDocument/2006/relationships/hyperlink" Target="https://www.youtube.com/watch?v=Zr29r9gnq6A" TargetMode="External"/><Relationship Id="rId46" Type="http://schemas.openxmlformats.org/officeDocument/2006/relationships/hyperlink" Target="https://www.youtube.com/watch?v=5LJPOCxc3E8" TargetMode="External"/><Relationship Id="rId349" Type="http://schemas.openxmlformats.org/officeDocument/2006/relationships/hyperlink" Target="https://www.youtube.com/watch?v=57-MHC42i7g" TargetMode="External"/><Relationship Id="rId556" Type="http://schemas.openxmlformats.org/officeDocument/2006/relationships/hyperlink" Target="https://www.youtube.com/watch?v=1GLaXQ6Rgcg" TargetMode="External"/><Relationship Id="rId763" Type="http://schemas.openxmlformats.org/officeDocument/2006/relationships/hyperlink" Target="https://www.youtube.com/watch?v=V-N1KdB7QTg" TargetMode="External"/><Relationship Id="rId1186" Type="http://schemas.openxmlformats.org/officeDocument/2006/relationships/hyperlink" Target="https://www.youtube.com/watch?v=MqvZxu1TaSQ" TargetMode="External"/><Relationship Id="rId1393" Type="http://schemas.openxmlformats.org/officeDocument/2006/relationships/hyperlink" Target="https://www.youtube.com/watch?v=vhlPSbFlxPI" TargetMode="External"/><Relationship Id="rId1407" Type="http://schemas.openxmlformats.org/officeDocument/2006/relationships/hyperlink" Target="https://www.youtube.com/watch?v=DMReaVWJGFE" TargetMode="External"/><Relationship Id="rId111" Type="http://schemas.openxmlformats.org/officeDocument/2006/relationships/hyperlink" Target="https://www.youtube.com/watch?v=JXjMYvGqqDE" TargetMode="External"/><Relationship Id="rId195" Type="http://schemas.openxmlformats.org/officeDocument/2006/relationships/hyperlink" Target="https://www.youtube.com/watch?v=-WPYCv8jdJc" TargetMode="External"/><Relationship Id="rId209" Type="http://schemas.openxmlformats.org/officeDocument/2006/relationships/hyperlink" Target="https://www.youtube.com/watch?v=k_PhmmAyLFg" TargetMode="External"/><Relationship Id="rId416" Type="http://schemas.openxmlformats.org/officeDocument/2006/relationships/hyperlink" Target="https://www.youtube.com/watch?v=gU4jkSa9phY" TargetMode="External"/><Relationship Id="rId970" Type="http://schemas.openxmlformats.org/officeDocument/2006/relationships/hyperlink" Target="https://www.youtube.com/watch?v=ZhuUYD3QvB8" TargetMode="External"/><Relationship Id="rId1046" Type="http://schemas.openxmlformats.org/officeDocument/2006/relationships/hyperlink" Target="https://www.youtube.com/watch?v=VkyOIj4SQu4" TargetMode="External"/><Relationship Id="rId1253" Type="http://schemas.openxmlformats.org/officeDocument/2006/relationships/hyperlink" Target="https://www.youtube.com/watch?v=13shkRG4RMc" TargetMode="External"/><Relationship Id="rId623" Type="http://schemas.openxmlformats.org/officeDocument/2006/relationships/hyperlink" Target="https://www.youtube.com/watch?v=Iimv8qJijTE" TargetMode="External"/><Relationship Id="rId830" Type="http://schemas.openxmlformats.org/officeDocument/2006/relationships/hyperlink" Target="https://www.youtube.com/watch?v=61VsCIaQhX4" TargetMode="External"/><Relationship Id="rId928" Type="http://schemas.openxmlformats.org/officeDocument/2006/relationships/hyperlink" Target="https://www.youtube.com/watch?v=fmVDyQnLFe4" TargetMode="External"/><Relationship Id="rId1460" Type="http://schemas.openxmlformats.org/officeDocument/2006/relationships/hyperlink" Target="https://www.youtube.com/watch?v=1CJb6PuWDqk" TargetMode="External"/><Relationship Id="rId57" Type="http://schemas.openxmlformats.org/officeDocument/2006/relationships/hyperlink" Target="https://www.youtube.com/watch?v=C3_6Ub1GnfA" TargetMode="External"/><Relationship Id="rId262" Type="http://schemas.openxmlformats.org/officeDocument/2006/relationships/hyperlink" Target="https://www.youtube.com/watch?v=vHGejHQUoio" TargetMode="External"/><Relationship Id="rId567" Type="http://schemas.openxmlformats.org/officeDocument/2006/relationships/hyperlink" Target="https://www.youtube.com/watch?v=Q3ZGmGasWfc" TargetMode="External"/><Relationship Id="rId1113" Type="http://schemas.openxmlformats.org/officeDocument/2006/relationships/hyperlink" Target="https://www.youtube.com/watch?v=07rLdtPRbEE" TargetMode="External"/><Relationship Id="rId1197" Type="http://schemas.openxmlformats.org/officeDocument/2006/relationships/hyperlink" Target="https://www.youtube.com/watch?v=ZoDHsv06lNI" TargetMode="External"/><Relationship Id="rId1320" Type="http://schemas.openxmlformats.org/officeDocument/2006/relationships/hyperlink" Target="https://www.youtube.com/watch?v=C6sAuCIhIzA" TargetMode="External"/><Relationship Id="rId1418" Type="http://schemas.openxmlformats.org/officeDocument/2006/relationships/hyperlink" Target="https://www.youtube.com/watch?v=VKbVHIgKbbo" TargetMode="External"/><Relationship Id="rId122" Type="http://schemas.openxmlformats.org/officeDocument/2006/relationships/hyperlink" Target="https://www.youtube.com/watch?v=QZxRsM9xvK4" TargetMode="External"/><Relationship Id="rId774" Type="http://schemas.openxmlformats.org/officeDocument/2006/relationships/hyperlink" Target="https://www.youtube.com/watch?v=xjoBDX3u1Ys" TargetMode="External"/><Relationship Id="rId981" Type="http://schemas.openxmlformats.org/officeDocument/2006/relationships/hyperlink" Target="https://www.youtube.com/watch?v=4PxIlOKBbng" TargetMode="External"/><Relationship Id="rId1057" Type="http://schemas.openxmlformats.org/officeDocument/2006/relationships/hyperlink" Target="https://www.youtube.com/watch?v=Q7TqlnXF3cA" TargetMode="External"/><Relationship Id="rId427" Type="http://schemas.openxmlformats.org/officeDocument/2006/relationships/hyperlink" Target="https://www.youtube.com/watch?v=9ScY3DQ8lnM" TargetMode="External"/><Relationship Id="rId634" Type="http://schemas.openxmlformats.org/officeDocument/2006/relationships/hyperlink" Target="https://www.youtube.com/watch?v=hbcWYVaowqI" TargetMode="External"/><Relationship Id="rId841" Type="http://schemas.openxmlformats.org/officeDocument/2006/relationships/hyperlink" Target="https://www.youtube.com/watch?v=G6rcMSQ1UVE" TargetMode="External"/><Relationship Id="rId1264" Type="http://schemas.openxmlformats.org/officeDocument/2006/relationships/hyperlink" Target="https://www.youtube.com/watch?v=-c4KLljIDeo" TargetMode="External"/><Relationship Id="rId1471" Type="http://schemas.openxmlformats.org/officeDocument/2006/relationships/hyperlink" Target="https://www.youtube.com/watch?v=HQK8u4lh7y0" TargetMode="External"/><Relationship Id="rId273" Type="http://schemas.openxmlformats.org/officeDocument/2006/relationships/hyperlink" Target="https://www.youtube.com/watch?v=2WYZtS_LLog" TargetMode="External"/><Relationship Id="rId480" Type="http://schemas.openxmlformats.org/officeDocument/2006/relationships/hyperlink" Target="https://www.youtube.com/watch?v=4H5piNrmsCU" TargetMode="External"/><Relationship Id="rId701" Type="http://schemas.openxmlformats.org/officeDocument/2006/relationships/hyperlink" Target="https://www.youtube.com/watch?v=YHee5lF9yPc" TargetMode="External"/><Relationship Id="rId939" Type="http://schemas.openxmlformats.org/officeDocument/2006/relationships/hyperlink" Target="https://www.youtube.com/watch?v=GiNhw1WJNXc" TargetMode="External"/><Relationship Id="rId1124" Type="http://schemas.openxmlformats.org/officeDocument/2006/relationships/hyperlink" Target="https://www.youtube.com/watch?v=8M2LUwJGwHw" TargetMode="External"/><Relationship Id="rId1331" Type="http://schemas.openxmlformats.org/officeDocument/2006/relationships/hyperlink" Target="https://www.youtube.com/watch?v=EXkq2inhXiw" TargetMode="External"/><Relationship Id="rId68" Type="http://schemas.openxmlformats.org/officeDocument/2006/relationships/hyperlink" Target="https://www.youtube.com/watch?v=lzMEDrUFlpw" TargetMode="External"/><Relationship Id="rId133" Type="http://schemas.openxmlformats.org/officeDocument/2006/relationships/hyperlink" Target="https://www.youtube.com/watch?v=HZ6X5Xt1nS8" TargetMode="External"/><Relationship Id="rId340" Type="http://schemas.openxmlformats.org/officeDocument/2006/relationships/hyperlink" Target="https://www.youtube.com/watch?v=wgud4Fi47XA" TargetMode="External"/><Relationship Id="rId578" Type="http://schemas.openxmlformats.org/officeDocument/2006/relationships/hyperlink" Target="https://www.youtube.com/watch?v=NQUbNykwFG4" TargetMode="External"/><Relationship Id="rId785" Type="http://schemas.openxmlformats.org/officeDocument/2006/relationships/hyperlink" Target="https://www.youtube.com/watch?v=go47jpA5M1A" TargetMode="External"/><Relationship Id="rId992" Type="http://schemas.openxmlformats.org/officeDocument/2006/relationships/hyperlink" Target="https://www.youtube.com/watch?v=5XqO9FCH3Xk" TargetMode="External"/><Relationship Id="rId1429" Type="http://schemas.openxmlformats.org/officeDocument/2006/relationships/hyperlink" Target="https://www.youtube.com/watch?v=1wYg5d-4aVg" TargetMode="External"/><Relationship Id="rId200" Type="http://schemas.openxmlformats.org/officeDocument/2006/relationships/hyperlink" Target="https://www.youtube.com/watch?v=SrCfhdoTLfg" TargetMode="External"/><Relationship Id="rId438" Type="http://schemas.openxmlformats.org/officeDocument/2006/relationships/hyperlink" Target="https://www.youtube.com/watch?v=dXkhbNnOMy0" TargetMode="External"/><Relationship Id="rId645" Type="http://schemas.openxmlformats.org/officeDocument/2006/relationships/hyperlink" Target="https://www.youtube.com/watch?v=sdUuukDpj9s" TargetMode="External"/><Relationship Id="rId852" Type="http://schemas.openxmlformats.org/officeDocument/2006/relationships/hyperlink" Target="https://www.youtube.com/watch?v=inpmzGJn2LU" TargetMode="External"/><Relationship Id="rId1068" Type="http://schemas.openxmlformats.org/officeDocument/2006/relationships/hyperlink" Target="https://www.youtube.com/watch?v=2yRygpW0RYY" TargetMode="External"/><Relationship Id="rId1275" Type="http://schemas.openxmlformats.org/officeDocument/2006/relationships/hyperlink" Target="https://www.youtube.com/watch?v=NpCmOPhka6g" TargetMode="External"/><Relationship Id="rId1482" Type="http://schemas.openxmlformats.org/officeDocument/2006/relationships/hyperlink" Target="https://www.youtube.com/watch?v=JlEmX46IYNY" TargetMode="External"/><Relationship Id="rId284" Type="http://schemas.openxmlformats.org/officeDocument/2006/relationships/hyperlink" Target="https://www.youtube.com/watch?v=k54XQ5I1Nzo" TargetMode="External"/><Relationship Id="rId491" Type="http://schemas.openxmlformats.org/officeDocument/2006/relationships/hyperlink" Target="https://www.youtube.com/watch?v=1_8y5fSSOlE" TargetMode="External"/><Relationship Id="rId505" Type="http://schemas.openxmlformats.org/officeDocument/2006/relationships/hyperlink" Target="https://www.youtube.com/watch?v=11Ben3IvDQ0" TargetMode="External"/><Relationship Id="rId712" Type="http://schemas.openxmlformats.org/officeDocument/2006/relationships/hyperlink" Target="https://www.youtube.com/watch?v=wKE7d6nLsDM" TargetMode="External"/><Relationship Id="rId1135" Type="http://schemas.openxmlformats.org/officeDocument/2006/relationships/hyperlink" Target="https://www.youtube.com/watch?v=aBwX_u__31I" TargetMode="External"/><Relationship Id="rId1342" Type="http://schemas.openxmlformats.org/officeDocument/2006/relationships/hyperlink" Target="https://www.youtube.com/watch?v=lkDfIrZy2VY" TargetMode="External"/><Relationship Id="rId79" Type="http://schemas.openxmlformats.org/officeDocument/2006/relationships/hyperlink" Target="https://www.youtube.com/watch?v=THua8SMPtK4" TargetMode="External"/><Relationship Id="rId144" Type="http://schemas.openxmlformats.org/officeDocument/2006/relationships/hyperlink" Target="https://www.youtube.com/watch?v=MlTxtaiX1xI" TargetMode="External"/><Relationship Id="rId589" Type="http://schemas.openxmlformats.org/officeDocument/2006/relationships/hyperlink" Target="https://www.youtube.com/watch?v=c13ZN5rYckE" TargetMode="External"/><Relationship Id="rId796" Type="http://schemas.openxmlformats.org/officeDocument/2006/relationships/hyperlink" Target="https://www.youtube.com/watch?v=C3knBzrgTTY" TargetMode="External"/><Relationship Id="rId1202" Type="http://schemas.openxmlformats.org/officeDocument/2006/relationships/hyperlink" Target="https://www.youtube.com/watch?v=ZI3BJk08OWI" TargetMode="External"/><Relationship Id="rId351" Type="http://schemas.openxmlformats.org/officeDocument/2006/relationships/hyperlink" Target="https://www.youtube.com/watch?v=pO9qCeA640E" TargetMode="External"/><Relationship Id="rId449" Type="http://schemas.openxmlformats.org/officeDocument/2006/relationships/hyperlink" Target="https://www.youtube.com/watch?v=v6x52noLJOo" TargetMode="External"/><Relationship Id="rId656" Type="http://schemas.openxmlformats.org/officeDocument/2006/relationships/hyperlink" Target="https://www.youtube.com/watch?v=7bZemcM70W0" TargetMode="External"/><Relationship Id="rId863" Type="http://schemas.openxmlformats.org/officeDocument/2006/relationships/hyperlink" Target="https://www.youtube.com/watch?v=6aJLKt2nXsg" TargetMode="External"/><Relationship Id="rId1079" Type="http://schemas.openxmlformats.org/officeDocument/2006/relationships/hyperlink" Target="https://www.youtube.com/watch?v=Wr_CIMPuH3I" TargetMode="External"/><Relationship Id="rId1286" Type="http://schemas.openxmlformats.org/officeDocument/2006/relationships/hyperlink" Target="https://www.youtube.com/watch?v=Yb0AWtlb8-g" TargetMode="External"/><Relationship Id="rId1493" Type="http://schemas.openxmlformats.org/officeDocument/2006/relationships/hyperlink" Target="https://www.youtube.com/watch?v=c50rfZlrNXU" TargetMode="External"/><Relationship Id="rId1507" Type="http://schemas.openxmlformats.org/officeDocument/2006/relationships/hyperlink" Target="https://www.youtube.com/watch?v=JB_lc00AWIE" TargetMode="External"/><Relationship Id="rId211" Type="http://schemas.openxmlformats.org/officeDocument/2006/relationships/hyperlink" Target="https://www.youtube.com/watch?v=tUBrwCmKx8s" TargetMode="External"/><Relationship Id="rId295" Type="http://schemas.openxmlformats.org/officeDocument/2006/relationships/hyperlink" Target="https://www.youtube.com/watch?v=sdhISUDYvX4" TargetMode="External"/><Relationship Id="rId309" Type="http://schemas.openxmlformats.org/officeDocument/2006/relationships/hyperlink" Target="https://www.youtube.com/watch?v=ucgD3lqwZX0" TargetMode="External"/><Relationship Id="rId516" Type="http://schemas.openxmlformats.org/officeDocument/2006/relationships/hyperlink" Target="https://www.youtube.com/watch?v=qGie_-i1j6o" TargetMode="External"/><Relationship Id="rId1146" Type="http://schemas.openxmlformats.org/officeDocument/2006/relationships/hyperlink" Target="https://www.youtube.com/watch?v=BsEY7XJTv70" TargetMode="External"/><Relationship Id="rId723" Type="http://schemas.openxmlformats.org/officeDocument/2006/relationships/hyperlink" Target="https://www.youtube.com/watch?v=DYtc95s7Kpc" TargetMode="External"/><Relationship Id="rId930" Type="http://schemas.openxmlformats.org/officeDocument/2006/relationships/hyperlink" Target="https://www.youtube.com/watch?v=ohUG8LIy7Cs" TargetMode="External"/><Relationship Id="rId1006" Type="http://schemas.openxmlformats.org/officeDocument/2006/relationships/hyperlink" Target="https://www.youtube.com/watch?v=qEJJIhs02cI" TargetMode="External"/><Relationship Id="rId1353" Type="http://schemas.openxmlformats.org/officeDocument/2006/relationships/hyperlink" Target="https://www.youtube.com/watch?v=Lrh5zQHEIk4" TargetMode="External"/><Relationship Id="rId155" Type="http://schemas.openxmlformats.org/officeDocument/2006/relationships/hyperlink" Target="https://www.youtube.com/watch?v=54lSHTtU68A" TargetMode="External"/><Relationship Id="rId362" Type="http://schemas.openxmlformats.org/officeDocument/2006/relationships/hyperlink" Target="https://www.youtube.com/watch?v=qsCWK-TQVsk" TargetMode="External"/><Relationship Id="rId1213" Type="http://schemas.openxmlformats.org/officeDocument/2006/relationships/hyperlink" Target="https://www.youtube.com/watch?v=J2Z6w1bXfYc" TargetMode="External"/><Relationship Id="rId1297" Type="http://schemas.openxmlformats.org/officeDocument/2006/relationships/hyperlink" Target="https://www.youtube.com/watch?v=n5lHU4Qyfbk" TargetMode="External"/><Relationship Id="rId1420" Type="http://schemas.openxmlformats.org/officeDocument/2006/relationships/hyperlink" Target="https://www.youtube.com/watch?v=uaTb9-4kT2Y" TargetMode="External"/><Relationship Id="rId222" Type="http://schemas.openxmlformats.org/officeDocument/2006/relationships/hyperlink" Target="https://www.youtube.com/watch?v=61LvuBJ6Ojs" TargetMode="External"/><Relationship Id="rId667" Type="http://schemas.openxmlformats.org/officeDocument/2006/relationships/hyperlink" Target="https://www.youtube.com/watch?v=gtDa8NLyc74" TargetMode="External"/><Relationship Id="rId874" Type="http://schemas.openxmlformats.org/officeDocument/2006/relationships/hyperlink" Target="https://www.youtube.com/watch?v=o-395A-OrOQ" TargetMode="External"/><Relationship Id="rId17" Type="http://schemas.openxmlformats.org/officeDocument/2006/relationships/hyperlink" Target="https://www.youtube.com/watch?v=0_EJXPWJN4E" TargetMode="External"/><Relationship Id="rId527" Type="http://schemas.openxmlformats.org/officeDocument/2006/relationships/hyperlink" Target="https://www.youtube.com/watch?v=mNRX-8C-RmY" TargetMode="External"/><Relationship Id="rId734" Type="http://schemas.openxmlformats.org/officeDocument/2006/relationships/hyperlink" Target="https://www.youtube.com/watch?v=qY5oQOirve4" TargetMode="External"/><Relationship Id="rId941" Type="http://schemas.openxmlformats.org/officeDocument/2006/relationships/hyperlink" Target="https://www.youtube.com/watch?v=NRep5rGd_FU" TargetMode="External"/><Relationship Id="rId1157" Type="http://schemas.openxmlformats.org/officeDocument/2006/relationships/hyperlink" Target="https://www.youtube.com/watch?v=6PUBS8MXVzc" TargetMode="External"/><Relationship Id="rId1364" Type="http://schemas.openxmlformats.org/officeDocument/2006/relationships/hyperlink" Target="https://www.youtube.com/watch?v=iwaHs0-q9l8" TargetMode="External"/><Relationship Id="rId70" Type="http://schemas.openxmlformats.org/officeDocument/2006/relationships/hyperlink" Target="https://www.youtube.com/watch?v=qCG2vqnaUx4" TargetMode="External"/><Relationship Id="rId166" Type="http://schemas.openxmlformats.org/officeDocument/2006/relationships/hyperlink" Target="https://www.youtube.com/watch?v=3pxgnl2fHZg" TargetMode="External"/><Relationship Id="rId373" Type="http://schemas.openxmlformats.org/officeDocument/2006/relationships/hyperlink" Target="https://www.youtube.com/watch?v=NfO_yqDrGWs" TargetMode="External"/><Relationship Id="rId580" Type="http://schemas.openxmlformats.org/officeDocument/2006/relationships/hyperlink" Target="https://www.youtube.com/watch?v=zILqg37PouM" TargetMode="External"/><Relationship Id="rId801" Type="http://schemas.openxmlformats.org/officeDocument/2006/relationships/hyperlink" Target="https://www.youtube.com/watch?v=JcNaFHIozC4" TargetMode="External"/><Relationship Id="rId1017" Type="http://schemas.openxmlformats.org/officeDocument/2006/relationships/hyperlink" Target="https://www.youtube.com/watch?v=1uNyxmccf1U" TargetMode="External"/><Relationship Id="rId1224" Type="http://schemas.openxmlformats.org/officeDocument/2006/relationships/hyperlink" Target="https://www.youtube.com/watch?v=r0tSX3M-7oM&amp;t=41s" TargetMode="External"/><Relationship Id="rId1431" Type="http://schemas.openxmlformats.org/officeDocument/2006/relationships/hyperlink" Target="https://www.youtube.com/watch?v=oLCI7vQ7WFk" TargetMode="External"/><Relationship Id="rId1" Type="http://schemas.openxmlformats.org/officeDocument/2006/relationships/hyperlink" Target="https://www.youtube.com/watch?v=RD7JpM4UrUA" TargetMode="External"/><Relationship Id="rId233" Type="http://schemas.openxmlformats.org/officeDocument/2006/relationships/hyperlink" Target="https://www.youtube.com/watch?v=TxC_8Xllf-M" TargetMode="External"/><Relationship Id="rId440" Type="http://schemas.openxmlformats.org/officeDocument/2006/relationships/hyperlink" Target="https://www.youtube.com/watch?v=YD-IKZbbHeU" TargetMode="External"/><Relationship Id="rId678" Type="http://schemas.openxmlformats.org/officeDocument/2006/relationships/hyperlink" Target="https://www.youtube.com/watch?v=LkTTH9gGQwA" TargetMode="External"/><Relationship Id="rId885" Type="http://schemas.openxmlformats.org/officeDocument/2006/relationships/hyperlink" Target="https://www.youtube.com/watch?v=a_HGSrmF_8w" TargetMode="External"/><Relationship Id="rId1070" Type="http://schemas.openxmlformats.org/officeDocument/2006/relationships/hyperlink" Target="https://www.youtube.com/watch?v=Y3j3g76ggFE" TargetMode="External"/><Relationship Id="rId28" Type="http://schemas.openxmlformats.org/officeDocument/2006/relationships/hyperlink" Target="https://www.youtube.com/watch?v=Smd_3o5vtLo" TargetMode="External"/><Relationship Id="rId300" Type="http://schemas.openxmlformats.org/officeDocument/2006/relationships/hyperlink" Target="https://www.youtube.com/watch?v=PjvzuUMMZs4" TargetMode="External"/><Relationship Id="rId538" Type="http://schemas.openxmlformats.org/officeDocument/2006/relationships/hyperlink" Target="https://www.youtube.com/watch?v=k6dsew1B6SE" TargetMode="External"/><Relationship Id="rId745" Type="http://schemas.openxmlformats.org/officeDocument/2006/relationships/hyperlink" Target="https://www.youtube.com/watch?v=A6j1KcojG0E" TargetMode="External"/><Relationship Id="rId952" Type="http://schemas.openxmlformats.org/officeDocument/2006/relationships/hyperlink" Target="https://www.youtube.com/watch?v=Hqx5Pfe-4NI" TargetMode="External"/><Relationship Id="rId1168" Type="http://schemas.openxmlformats.org/officeDocument/2006/relationships/hyperlink" Target="https://www.youtube.com/watch?v=sGXLoCpynsU" TargetMode="External"/><Relationship Id="rId1375" Type="http://schemas.openxmlformats.org/officeDocument/2006/relationships/hyperlink" Target="https://www.youtube.com/watch?v=xAicQnL_abA" TargetMode="External"/><Relationship Id="rId81" Type="http://schemas.openxmlformats.org/officeDocument/2006/relationships/hyperlink" Target="https://www.youtube.com/watch?v=6_9IYK6ZlyY" TargetMode="External"/><Relationship Id="rId177" Type="http://schemas.openxmlformats.org/officeDocument/2006/relationships/hyperlink" Target="https://www.youtube.com/watch?v=Wrs0XEoFHAM" TargetMode="External"/><Relationship Id="rId384" Type="http://schemas.openxmlformats.org/officeDocument/2006/relationships/hyperlink" Target="https://www.youtube.com/watch?v=EWnc9FdyP7s" TargetMode="External"/><Relationship Id="rId591" Type="http://schemas.openxmlformats.org/officeDocument/2006/relationships/hyperlink" Target="https://www.youtube.com/watch?v=p3i_mI87a3E" TargetMode="External"/><Relationship Id="rId605" Type="http://schemas.openxmlformats.org/officeDocument/2006/relationships/hyperlink" Target="https://www.youtube.com/watch?v=0DzUUFbFZHs" TargetMode="External"/><Relationship Id="rId812" Type="http://schemas.openxmlformats.org/officeDocument/2006/relationships/hyperlink" Target="https://www.youtube.com/watch?v=AcHVZjv6cAs" TargetMode="External"/><Relationship Id="rId1028" Type="http://schemas.openxmlformats.org/officeDocument/2006/relationships/hyperlink" Target="https://www.youtube.com/watch?v=wYCmU0vaKvc" TargetMode="External"/><Relationship Id="rId1235" Type="http://schemas.openxmlformats.org/officeDocument/2006/relationships/hyperlink" Target="https://www.youtube.com/watch?v=kDDNkLWPpUc" TargetMode="External"/><Relationship Id="rId1442" Type="http://schemas.openxmlformats.org/officeDocument/2006/relationships/hyperlink" Target="https://www.youtube.com/watch?v=tmCFtpj6IZc" TargetMode="External"/><Relationship Id="rId244" Type="http://schemas.openxmlformats.org/officeDocument/2006/relationships/hyperlink" Target="https://www.youtube.com/watch?v=67Y76FPHZ-g" TargetMode="External"/><Relationship Id="rId689" Type="http://schemas.openxmlformats.org/officeDocument/2006/relationships/hyperlink" Target="https://www.youtube.com/watch?v=spEEA-o1zlE" TargetMode="External"/><Relationship Id="rId896" Type="http://schemas.openxmlformats.org/officeDocument/2006/relationships/hyperlink" Target="https://www.youtube.com/watch?v=2U1DVGO8vo4" TargetMode="External"/><Relationship Id="rId1081" Type="http://schemas.openxmlformats.org/officeDocument/2006/relationships/hyperlink" Target="https://www.youtube.com/watch?v=w1panKQ58dU" TargetMode="External"/><Relationship Id="rId1302" Type="http://schemas.openxmlformats.org/officeDocument/2006/relationships/hyperlink" Target="https://www.youtube.com/watch?v=9FgUTz996bs" TargetMode="External"/><Relationship Id="rId39" Type="http://schemas.openxmlformats.org/officeDocument/2006/relationships/hyperlink" Target="https://www.youtube.com/watch?v=_IcfDP-ezpo" TargetMode="External"/><Relationship Id="rId451" Type="http://schemas.openxmlformats.org/officeDocument/2006/relationships/hyperlink" Target="https://www.youtube.com/watch?v=7zvf9bnLgs8" TargetMode="External"/><Relationship Id="rId549" Type="http://schemas.openxmlformats.org/officeDocument/2006/relationships/hyperlink" Target="https://www.youtube.com/watch?v=srr9jTynwdo" TargetMode="External"/><Relationship Id="rId756" Type="http://schemas.openxmlformats.org/officeDocument/2006/relationships/hyperlink" Target="https://www.youtube.com/watch?v=FQmwAFcJSpw" TargetMode="External"/><Relationship Id="rId1179" Type="http://schemas.openxmlformats.org/officeDocument/2006/relationships/hyperlink" Target="https://www.youtube.com/watch?v=k8zAYJDE01E" TargetMode="External"/><Relationship Id="rId1386" Type="http://schemas.openxmlformats.org/officeDocument/2006/relationships/hyperlink" Target="https://www.youtube.com/watch?v=7AYmPqY5iF4" TargetMode="External"/><Relationship Id="rId104" Type="http://schemas.openxmlformats.org/officeDocument/2006/relationships/hyperlink" Target="https://www.youtube.com/watch?v=-udb2VYB5uo" TargetMode="External"/><Relationship Id="rId188" Type="http://schemas.openxmlformats.org/officeDocument/2006/relationships/hyperlink" Target="https://www.youtube.com/watch?v=fjD9BVlmPoA" TargetMode="External"/><Relationship Id="rId311" Type="http://schemas.openxmlformats.org/officeDocument/2006/relationships/hyperlink" Target="https://www.youtube.com/watch?v=5bAuJCTjg8s" TargetMode="External"/><Relationship Id="rId395" Type="http://schemas.openxmlformats.org/officeDocument/2006/relationships/hyperlink" Target="https://www.youtube.com/watch?v=U37L8EPVc5s" TargetMode="External"/><Relationship Id="rId409" Type="http://schemas.openxmlformats.org/officeDocument/2006/relationships/hyperlink" Target="https://www.youtube.com/watch?v=t63m6GCrKbw" TargetMode="External"/><Relationship Id="rId963" Type="http://schemas.openxmlformats.org/officeDocument/2006/relationships/hyperlink" Target="https://www.youtube.com/watch?v=xAx9rKxKjCk" TargetMode="External"/><Relationship Id="rId1039" Type="http://schemas.openxmlformats.org/officeDocument/2006/relationships/hyperlink" Target="https://www.youtube.com/watch?v=4pkD8CkJiIQ" TargetMode="External"/><Relationship Id="rId1246" Type="http://schemas.openxmlformats.org/officeDocument/2006/relationships/hyperlink" Target="https://www.youtube.com/watch?v=HzuZ57Y3-VQ" TargetMode="External"/><Relationship Id="rId92" Type="http://schemas.openxmlformats.org/officeDocument/2006/relationships/hyperlink" Target="https://www.youtube.com/watch?v=20u8yHim1tM" TargetMode="External"/><Relationship Id="rId616" Type="http://schemas.openxmlformats.org/officeDocument/2006/relationships/hyperlink" Target="https://www.youtube.com/watch?v=2RlQdQoP4mE" TargetMode="External"/><Relationship Id="rId823" Type="http://schemas.openxmlformats.org/officeDocument/2006/relationships/hyperlink" Target="https://www.youtube.com/watch?v=_VfaX30ncIU" TargetMode="External"/><Relationship Id="rId1453" Type="http://schemas.openxmlformats.org/officeDocument/2006/relationships/hyperlink" Target="https://www.youtube.com/watch?v=zEXu5K5eyCY" TargetMode="External"/><Relationship Id="rId255" Type="http://schemas.openxmlformats.org/officeDocument/2006/relationships/hyperlink" Target="https://www.youtube.com/watch?v=JErwMUETzvU" TargetMode="External"/><Relationship Id="rId462" Type="http://schemas.openxmlformats.org/officeDocument/2006/relationships/hyperlink" Target="https://www.youtube.com/watch?v=xGvABG6vfLg" TargetMode="External"/><Relationship Id="rId1092" Type="http://schemas.openxmlformats.org/officeDocument/2006/relationships/hyperlink" Target="https://www.youtube.com/watch?v=av1BWeMbl1Q" TargetMode="External"/><Relationship Id="rId1106" Type="http://schemas.openxmlformats.org/officeDocument/2006/relationships/hyperlink" Target="https://www.youtube.com/watch?v=R6bvpvI1_uY" TargetMode="External"/><Relationship Id="rId1313" Type="http://schemas.openxmlformats.org/officeDocument/2006/relationships/hyperlink" Target="https://www.youtube.com/watch?v=eQBirhrwc3E" TargetMode="External"/><Relationship Id="rId1397" Type="http://schemas.openxmlformats.org/officeDocument/2006/relationships/hyperlink" Target="https://www.youtube.com/watch?v=WzgR7yTQNzY" TargetMode="External"/><Relationship Id="rId115" Type="http://schemas.openxmlformats.org/officeDocument/2006/relationships/hyperlink" Target="https://www.youtube.com/watch?v=xtHzknvaS7s" TargetMode="External"/><Relationship Id="rId322" Type="http://schemas.openxmlformats.org/officeDocument/2006/relationships/hyperlink" Target="https://www.youtube.com/watch?v=yaOVnZ7W-Qc" TargetMode="External"/><Relationship Id="rId767" Type="http://schemas.openxmlformats.org/officeDocument/2006/relationships/hyperlink" Target="https://www.youtube.com/watch?v=G1vj3YNYQYg" TargetMode="External"/><Relationship Id="rId974" Type="http://schemas.openxmlformats.org/officeDocument/2006/relationships/hyperlink" Target="https://www.youtube.com/watch?v=FTdLV7hcCvI" TargetMode="External"/><Relationship Id="rId199" Type="http://schemas.openxmlformats.org/officeDocument/2006/relationships/hyperlink" Target="https://www.youtube.com/watch?v=SrCfhdoTLfg" TargetMode="External"/><Relationship Id="rId627" Type="http://schemas.openxmlformats.org/officeDocument/2006/relationships/hyperlink" Target="https://www.youtube.com/watch?v=jB9efRnouaI" TargetMode="External"/><Relationship Id="rId834" Type="http://schemas.openxmlformats.org/officeDocument/2006/relationships/hyperlink" Target="https://www.youtube.com/watch?v=bF-3L4O8Nq8" TargetMode="External"/><Relationship Id="rId1257" Type="http://schemas.openxmlformats.org/officeDocument/2006/relationships/hyperlink" Target="https://www.youtube.com/watch?v=az7GJp1YAXw" TargetMode="External"/><Relationship Id="rId1464" Type="http://schemas.openxmlformats.org/officeDocument/2006/relationships/hyperlink" Target="https://www.youtube.com/watch?v=lyiuoR-2E6I" TargetMode="External"/><Relationship Id="rId266" Type="http://schemas.openxmlformats.org/officeDocument/2006/relationships/hyperlink" Target="https://www.youtube.com/watch?v=kQP4pUPNjqs" TargetMode="External"/><Relationship Id="rId473" Type="http://schemas.openxmlformats.org/officeDocument/2006/relationships/hyperlink" Target="https://www.youtube.com/watch?v=GajqTVRZzfE" TargetMode="External"/><Relationship Id="rId680" Type="http://schemas.openxmlformats.org/officeDocument/2006/relationships/hyperlink" Target="https://www.youtube.com/watch?v=cuauchPBFCY" TargetMode="External"/><Relationship Id="rId901" Type="http://schemas.openxmlformats.org/officeDocument/2006/relationships/hyperlink" Target="https://www.youtube.com/watch?v=dSKwv3KOvN8" TargetMode="External"/><Relationship Id="rId1117" Type="http://schemas.openxmlformats.org/officeDocument/2006/relationships/hyperlink" Target="https://www.youtube.com/watch?v=Pe53dUS_mHE" TargetMode="External"/><Relationship Id="rId1324" Type="http://schemas.openxmlformats.org/officeDocument/2006/relationships/hyperlink" Target="https://www.youtube.com/watch?v=Ih4StVOa0Qs" TargetMode="External"/><Relationship Id="rId30" Type="http://schemas.openxmlformats.org/officeDocument/2006/relationships/hyperlink" Target="https://www.youtube.com/watch?v=iBwpK4_JtEw" TargetMode="External"/><Relationship Id="rId126" Type="http://schemas.openxmlformats.org/officeDocument/2006/relationships/hyperlink" Target="https://www.youtube.com/watch?v=-3rtVbNkNNQ" TargetMode="External"/><Relationship Id="rId333" Type="http://schemas.openxmlformats.org/officeDocument/2006/relationships/hyperlink" Target="https://www.youtube.com/watch?v=Z7B5IZZhoAI" TargetMode="External"/><Relationship Id="rId540" Type="http://schemas.openxmlformats.org/officeDocument/2006/relationships/hyperlink" Target="https://www.youtube.com/watch?v=X4TDNzwe3s4" TargetMode="External"/><Relationship Id="rId778" Type="http://schemas.openxmlformats.org/officeDocument/2006/relationships/hyperlink" Target="https://www.youtube.com/watch?v=gL_j5YKKN38" TargetMode="External"/><Relationship Id="rId985" Type="http://schemas.openxmlformats.org/officeDocument/2006/relationships/hyperlink" Target="https://www.youtube.com/watch?v=s_eR4_6kip8" TargetMode="External"/><Relationship Id="rId1170" Type="http://schemas.openxmlformats.org/officeDocument/2006/relationships/hyperlink" Target="https://www.youtube.com/watch?v=Nattb-ZPK4g" TargetMode="External"/><Relationship Id="rId638" Type="http://schemas.openxmlformats.org/officeDocument/2006/relationships/hyperlink" Target="https://www.youtube.com/watch?v=fwbLw9W9GC8" TargetMode="External"/><Relationship Id="rId845" Type="http://schemas.openxmlformats.org/officeDocument/2006/relationships/hyperlink" Target="https://www.youtube.com/watch?v=zV5AbsAy5m4" TargetMode="External"/><Relationship Id="rId1030" Type="http://schemas.openxmlformats.org/officeDocument/2006/relationships/hyperlink" Target="https://www.youtube.com/watch?v=wu_ONpNjikY" TargetMode="External"/><Relationship Id="rId1268" Type="http://schemas.openxmlformats.org/officeDocument/2006/relationships/hyperlink" Target="https://www.youtube.com/watch?v=GP0JLpTLOWU" TargetMode="External"/><Relationship Id="rId1475" Type="http://schemas.openxmlformats.org/officeDocument/2006/relationships/hyperlink" Target="https://www.youtube.com/watch?v=ZErxsCxSQsA" TargetMode="External"/><Relationship Id="rId277" Type="http://schemas.openxmlformats.org/officeDocument/2006/relationships/hyperlink" Target="https://www.youtube.com/watch?v=7ZD3D4mAoaE" TargetMode="External"/><Relationship Id="rId400" Type="http://schemas.openxmlformats.org/officeDocument/2006/relationships/hyperlink" Target="https://www.youtube.com/watch?v=F95dqGlnggo" TargetMode="External"/><Relationship Id="rId484" Type="http://schemas.openxmlformats.org/officeDocument/2006/relationships/hyperlink" Target="https://www.youtube.com/watch?v=7WA-8QBd5Tk" TargetMode="External"/><Relationship Id="rId705" Type="http://schemas.openxmlformats.org/officeDocument/2006/relationships/hyperlink" Target="https://www.youtube.com/watch?v=yp1ZVELrxIA" TargetMode="External"/><Relationship Id="rId1128" Type="http://schemas.openxmlformats.org/officeDocument/2006/relationships/hyperlink" Target="https://www.youtube.com/watch?v=udkwSpjJnGk" TargetMode="External"/><Relationship Id="rId1335" Type="http://schemas.openxmlformats.org/officeDocument/2006/relationships/hyperlink" Target="https://www.youtube.com/watch?v=D559dD7btfo" TargetMode="External"/><Relationship Id="rId137" Type="http://schemas.openxmlformats.org/officeDocument/2006/relationships/hyperlink" Target="https://www.youtube.com/watch?v=M-zdPqtp9Kk" TargetMode="External"/><Relationship Id="rId344" Type="http://schemas.openxmlformats.org/officeDocument/2006/relationships/hyperlink" Target="https://www.youtube.com/watch?v=Au_HvuB2IQc" TargetMode="External"/><Relationship Id="rId691" Type="http://schemas.openxmlformats.org/officeDocument/2006/relationships/hyperlink" Target="https://www.youtube.com/watch?v=7cA62ZHlWx0" TargetMode="External"/><Relationship Id="rId789" Type="http://schemas.openxmlformats.org/officeDocument/2006/relationships/hyperlink" Target="https://www.youtube.com/watch?v=1VZl4rtt2aU" TargetMode="External"/><Relationship Id="rId912" Type="http://schemas.openxmlformats.org/officeDocument/2006/relationships/hyperlink" Target="https://www.youtube.com/watch?v=IQCY6tVgZ9s" TargetMode="External"/><Relationship Id="rId996" Type="http://schemas.openxmlformats.org/officeDocument/2006/relationships/hyperlink" Target="https://www.youtube.com/watch?v=KStzrk3h76o" TargetMode="External"/><Relationship Id="rId41" Type="http://schemas.openxmlformats.org/officeDocument/2006/relationships/hyperlink" Target="https://www.youtube.com/watch?v=DMG2XD9_nTI" TargetMode="External"/><Relationship Id="rId551" Type="http://schemas.openxmlformats.org/officeDocument/2006/relationships/hyperlink" Target="https://www.youtube.com/watch?v=w5KPpzfrQQY" TargetMode="External"/><Relationship Id="rId649" Type="http://schemas.openxmlformats.org/officeDocument/2006/relationships/hyperlink" Target="https://www.youtube.com/watch?v=WkR5PD16sCg" TargetMode="External"/><Relationship Id="rId856" Type="http://schemas.openxmlformats.org/officeDocument/2006/relationships/hyperlink" Target="https://www.youtube.com/watch?v=aASsLwbe6kY" TargetMode="External"/><Relationship Id="rId1181" Type="http://schemas.openxmlformats.org/officeDocument/2006/relationships/hyperlink" Target="https://www.youtube.com/watch?v=Qh0tc43apsI" TargetMode="External"/><Relationship Id="rId1279" Type="http://schemas.openxmlformats.org/officeDocument/2006/relationships/hyperlink" Target="https://www.youtube.com/watch?v=5Qbkf3waru8" TargetMode="External"/><Relationship Id="rId1402" Type="http://schemas.openxmlformats.org/officeDocument/2006/relationships/hyperlink" Target="https://www.youtube.com/watch?v=MC9pK4dCHAs" TargetMode="External"/><Relationship Id="rId1486" Type="http://schemas.openxmlformats.org/officeDocument/2006/relationships/hyperlink" Target="https://www.youtube.com/watch?v=sy6xQyjX7qg" TargetMode="External"/><Relationship Id="rId190" Type="http://schemas.openxmlformats.org/officeDocument/2006/relationships/hyperlink" Target="https://www.youtube.com/watch?v=iGpYgqX-p8c" TargetMode="External"/><Relationship Id="rId204" Type="http://schemas.openxmlformats.org/officeDocument/2006/relationships/hyperlink" Target="https://www.youtube.com/watch?v=NPNImjeRrF8" TargetMode="External"/><Relationship Id="rId288" Type="http://schemas.openxmlformats.org/officeDocument/2006/relationships/hyperlink" Target="https://www.youtube.com/watch?v=q1K9wPDzMjU" TargetMode="External"/><Relationship Id="rId411" Type="http://schemas.openxmlformats.org/officeDocument/2006/relationships/hyperlink" Target="https://www.youtube.com/watch?v=Dymxd9hAemA" TargetMode="External"/><Relationship Id="rId509" Type="http://schemas.openxmlformats.org/officeDocument/2006/relationships/hyperlink" Target="https://www.youtube.com/watch?v=6oKx_bFPSSA" TargetMode="External"/><Relationship Id="rId1041" Type="http://schemas.openxmlformats.org/officeDocument/2006/relationships/hyperlink" Target="https://www.youtube.com/watch?v=uTyoGVNa7FA" TargetMode="External"/><Relationship Id="rId1139" Type="http://schemas.openxmlformats.org/officeDocument/2006/relationships/hyperlink" Target="https://www.youtube.com/watch?v=KYhdz2LiDLA" TargetMode="External"/><Relationship Id="rId1346" Type="http://schemas.openxmlformats.org/officeDocument/2006/relationships/hyperlink" Target="https://www.youtube.com/watch?v=vzoIHUTieE0" TargetMode="External"/><Relationship Id="rId106" Type="http://schemas.openxmlformats.org/officeDocument/2006/relationships/hyperlink" Target="https://www.youtube.com/watch?v=f-MLHIb4dFU" TargetMode="External"/><Relationship Id="rId313" Type="http://schemas.openxmlformats.org/officeDocument/2006/relationships/hyperlink" Target="https://www.youtube.com/watch?v=d9KgrM48iGg" TargetMode="External"/><Relationship Id="rId495" Type="http://schemas.openxmlformats.org/officeDocument/2006/relationships/hyperlink" Target="https://www.youtube.com/watch?v=R2XPp4eJXLk" TargetMode="External"/><Relationship Id="rId716" Type="http://schemas.openxmlformats.org/officeDocument/2006/relationships/hyperlink" Target="https://www.youtube.com/watch?v=dgXtHzSngX0" TargetMode="External"/><Relationship Id="rId758" Type="http://schemas.openxmlformats.org/officeDocument/2006/relationships/hyperlink" Target="https://www.youtube.com/watch?v=Kg7UNGe9lik" TargetMode="External"/><Relationship Id="rId923" Type="http://schemas.openxmlformats.org/officeDocument/2006/relationships/hyperlink" Target="https://www.youtube.com/watch?v=9VsQzAI5PLo" TargetMode="External"/><Relationship Id="rId965" Type="http://schemas.openxmlformats.org/officeDocument/2006/relationships/hyperlink" Target="https://www.youtube.com/watch?v=pIn71L7Kv9Q" TargetMode="External"/><Relationship Id="rId1150" Type="http://schemas.openxmlformats.org/officeDocument/2006/relationships/hyperlink" Target="https://www.youtube.com/watch?v=C6XbkLOcyVs" TargetMode="External"/><Relationship Id="rId1388" Type="http://schemas.openxmlformats.org/officeDocument/2006/relationships/hyperlink" Target="https://www.youtube.com/watch?v=4iGdwJ3nQcs&amp;t=38s" TargetMode="External"/><Relationship Id="rId10" Type="http://schemas.openxmlformats.org/officeDocument/2006/relationships/hyperlink" Target="https://www.youtube.com/watch?v=7WsGnkGob7A" TargetMode="External"/><Relationship Id="rId52" Type="http://schemas.openxmlformats.org/officeDocument/2006/relationships/hyperlink" Target="https://www.youtube.com/watch?v=RdBz1kIwrqo" TargetMode="External"/><Relationship Id="rId94" Type="http://schemas.openxmlformats.org/officeDocument/2006/relationships/hyperlink" Target="https://www.youtube.com/watch?v=K9s433rQloA" TargetMode="External"/><Relationship Id="rId148" Type="http://schemas.openxmlformats.org/officeDocument/2006/relationships/hyperlink" Target="https://www.youtube.com/watch?v=YFmL65VsWdk" TargetMode="External"/><Relationship Id="rId355" Type="http://schemas.openxmlformats.org/officeDocument/2006/relationships/hyperlink" Target="https://www.youtube.com/watch?v=cpZPvFvzNlc" TargetMode="External"/><Relationship Id="rId397" Type="http://schemas.openxmlformats.org/officeDocument/2006/relationships/hyperlink" Target="https://www.youtube.com/watch?v=ja-cxuo3ugc" TargetMode="External"/><Relationship Id="rId520" Type="http://schemas.openxmlformats.org/officeDocument/2006/relationships/hyperlink" Target="https://www.youtube.com/watch?v=WQObFfIG62Q" TargetMode="External"/><Relationship Id="rId562" Type="http://schemas.openxmlformats.org/officeDocument/2006/relationships/hyperlink" Target="https://www.youtube.com/watch?v=-cC-ErXYdnI" TargetMode="External"/><Relationship Id="rId618" Type="http://schemas.openxmlformats.org/officeDocument/2006/relationships/hyperlink" Target="https://www.youtube.com/watch?v=9eSzra79z-I" TargetMode="External"/><Relationship Id="rId825" Type="http://schemas.openxmlformats.org/officeDocument/2006/relationships/hyperlink" Target="https://www.youtube.com/watch?v=JDOBTQ94-S4" TargetMode="External"/><Relationship Id="rId1192" Type="http://schemas.openxmlformats.org/officeDocument/2006/relationships/hyperlink" Target="https://www.youtube.com/watch?v=m1RnPcyk_e0" TargetMode="External"/><Relationship Id="rId1206" Type="http://schemas.openxmlformats.org/officeDocument/2006/relationships/hyperlink" Target="https://www.youtube.com/watch?v=sLe31yV0Fb4" TargetMode="External"/><Relationship Id="rId1248" Type="http://schemas.openxmlformats.org/officeDocument/2006/relationships/hyperlink" Target="https://www.youtube.com/watch?v=b96t52xbmO8" TargetMode="External"/><Relationship Id="rId1413" Type="http://schemas.openxmlformats.org/officeDocument/2006/relationships/hyperlink" Target="https://www.youtube.com/watch?v=k0FNC9LuJoo&amp;t=4s" TargetMode="External"/><Relationship Id="rId1455" Type="http://schemas.openxmlformats.org/officeDocument/2006/relationships/hyperlink" Target="https://www.youtube.com/watch?v=s9g49kgd9ao" TargetMode="External"/><Relationship Id="rId215" Type="http://schemas.openxmlformats.org/officeDocument/2006/relationships/hyperlink" Target="https://www.youtube.com/watch?v=WMf0Mau2TzE" TargetMode="External"/><Relationship Id="rId257" Type="http://schemas.openxmlformats.org/officeDocument/2006/relationships/hyperlink" Target="https://www.youtube.com/watch?v=SS0UQNsxhus" TargetMode="External"/><Relationship Id="rId422" Type="http://schemas.openxmlformats.org/officeDocument/2006/relationships/hyperlink" Target="https://www.youtube.com/watch?v=F-ZzB9uBQNs" TargetMode="External"/><Relationship Id="rId464" Type="http://schemas.openxmlformats.org/officeDocument/2006/relationships/hyperlink" Target="https://www.youtube.com/watch?v=QfYz6BBYpWg" TargetMode="External"/><Relationship Id="rId867" Type="http://schemas.openxmlformats.org/officeDocument/2006/relationships/hyperlink" Target="https://www.youtube.com/watch?v=txsij6WXt8s" TargetMode="External"/><Relationship Id="rId1010" Type="http://schemas.openxmlformats.org/officeDocument/2006/relationships/hyperlink" Target="https://www.youtube.com/watch?v=REfOblHmn6Q" TargetMode="External"/><Relationship Id="rId1052" Type="http://schemas.openxmlformats.org/officeDocument/2006/relationships/hyperlink" Target="https://www.youtube.com/watch?v=aRzq_l_Rmcc" TargetMode="External"/><Relationship Id="rId1094" Type="http://schemas.openxmlformats.org/officeDocument/2006/relationships/hyperlink" Target="https://www.youtube.com/watch?v=dLQSHM_T-jI" TargetMode="External"/><Relationship Id="rId1108" Type="http://schemas.openxmlformats.org/officeDocument/2006/relationships/hyperlink" Target="https://www.youtube.com/watch?v=WtWOT6Hj2vM" TargetMode="External"/><Relationship Id="rId1315" Type="http://schemas.openxmlformats.org/officeDocument/2006/relationships/hyperlink" Target="https://www.youtube.com/watch?v=qzXGb7RIXmc" TargetMode="External"/><Relationship Id="rId1497" Type="http://schemas.openxmlformats.org/officeDocument/2006/relationships/hyperlink" Target="https://www.youtube.com/watch?v=DL5cLBZou3I" TargetMode="External"/><Relationship Id="rId299" Type="http://schemas.openxmlformats.org/officeDocument/2006/relationships/hyperlink" Target="https://www.youtube.com/watch?v=PjvzuUMMZs4" TargetMode="External"/><Relationship Id="rId727" Type="http://schemas.openxmlformats.org/officeDocument/2006/relationships/hyperlink" Target="https://www.youtube.com/watch?v=ZpdQsUkjwMc" TargetMode="External"/><Relationship Id="rId934" Type="http://schemas.openxmlformats.org/officeDocument/2006/relationships/hyperlink" Target="https://www.youtube.com/watch?v=_vKbwIOfXy0" TargetMode="External"/><Relationship Id="rId1357" Type="http://schemas.openxmlformats.org/officeDocument/2006/relationships/hyperlink" Target="https://www.youtube.com/watch?v=RJSsEA6fpJE" TargetMode="External"/><Relationship Id="rId63" Type="http://schemas.openxmlformats.org/officeDocument/2006/relationships/hyperlink" Target="https://www.youtube.com/watch?v=ryQMb29oX3s" TargetMode="External"/><Relationship Id="rId159" Type="http://schemas.openxmlformats.org/officeDocument/2006/relationships/hyperlink" Target="https://www.youtube.com/watch?v=aXm-YqwVmbs" TargetMode="External"/><Relationship Id="rId366" Type="http://schemas.openxmlformats.org/officeDocument/2006/relationships/hyperlink" Target="https://www.youtube.com/watch?v=MFVzVjuj90E" TargetMode="External"/><Relationship Id="rId573" Type="http://schemas.openxmlformats.org/officeDocument/2006/relationships/hyperlink" Target="https://www.youtube.com/watch?v=0-Ishanuvj8" TargetMode="External"/><Relationship Id="rId780" Type="http://schemas.openxmlformats.org/officeDocument/2006/relationships/hyperlink" Target="https://www.youtube.com/watch?v=J2klGHwzFFo" TargetMode="External"/><Relationship Id="rId1217" Type="http://schemas.openxmlformats.org/officeDocument/2006/relationships/hyperlink" Target="https://www.youtube.com/watch?v=4W3kmjNG_K8" TargetMode="External"/><Relationship Id="rId1424" Type="http://schemas.openxmlformats.org/officeDocument/2006/relationships/hyperlink" Target="https://www.youtube.com/watch?v=sI2xSENomQY" TargetMode="External"/><Relationship Id="rId226" Type="http://schemas.openxmlformats.org/officeDocument/2006/relationships/hyperlink" Target="https://www.youtube.com/watch?v=myZqody8PTw" TargetMode="External"/><Relationship Id="rId433" Type="http://schemas.openxmlformats.org/officeDocument/2006/relationships/hyperlink" Target="https://www.youtube.com/watch?v=30958J1ez4k" TargetMode="External"/><Relationship Id="rId878" Type="http://schemas.openxmlformats.org/officeDocument/2006/relationships/hyperlink" Target="https://www.youtube.com/watch?v=-JT1qlD0wPQ" TargetMode="External"/><Relationship Id="rId1063" Type="http://schemas.openxmlformats.org/officeDocument/2006/relationships/hyperlink" Target="https://www.youtube.com/watch?v=74BW9K7eGtY&amp;t=21s" TargetMode="External"/><Relationship Id="rId1270" Type="http://schemas.openxmlformats.org/officeDocument/2006/relationships/hyperlink" Target="https://www.youtube.com/watch?v=OdRuRzl5pwg" TargetMode="External"/><Relationship Id="rId640" Type="http://schemas.openxmlformats.org/officeDocument/2006/relationships/hyperlink" Target="https://www.youtube.com/watch?v=XcIm7eWfJ_M" TargetMode="External"/><Relationship Id="rId738" Type="http://schemas.openxmlformats.org/officeDocument/2006/relationships/hyperlink" Target="https://www.youtube.com/watch?v=XCXsh2mfb3M" TargetMode="External"/><Relationship Id="rId945" Type="http://schemas.openxmlformats.org/officeDocument/2006/relationships/hyperlink" Target="https://www.youtube.com/watch?v=GB9g4sKWR0M" TargetMode="External"/><Relationship Id="rId1368" Type="http://schemas.openxmlformats.org/officeDocument/2006/relationships/hyperlink" Target="https://www.youtube.com/watch?v=vaRCmUwpmNk" TargetMode="External"/><Relationship Id="rId74" Type="http://schemas.openxmlformats.org/officeDocument/2006/relationships/hyperlink" Target="https://www.youtube.com/watch?v=xANxZaCCD70" TargetMode="External"/><Relationship Id="rId377" Type="http://schemas.openxmlformats.org/officeDocument/2006/relationships/hyperlink" Target="https://www.youtube.com/watch?v=0-LZkVdXTnc" TargetMode="External"/><Relationship Id="rId500" Type="http://schemas.openxmlformats.org/officeDocument/2006/relationships/hyperlink" Target="https://www.youtube.com/watch?v=Ow3nJA8fhhQ" TargetMode="External"/><Relationship Id="rId584" Type="http://schemas.openxmlformats.org/officeDocument/2006/relationships/hyperlink" Target="https://www.youtube.com/watch?v=-fhrU0xoCgk" TargetMode="External"/><Relationship Id="rId805" Type="http://schemas.openxmlformats.org/officeDocument/2006/relationships/hyperlink" Target="https://www.youtube.com/watch?v=QrVLpFoGRb4" TargetMode="External"/><Relationship Id="rId1130" Type="http://schemas.openxmlformats.org/officeDocument/2006/relationships/hyperlink" Target="https://www.youtube.com/watch?v=Z8Wd8i754cU" TargetMode="External"/><Relationship Id="rId1228" Type="http://schemas.openxmlformats.org/officeDocument/2006/relationships/hyperlink" Target="https://www.youtube.com/watch?v=uiJHx80DJcw" TargetMode="External"/><Relationship Id="rId1435" Type="http://schemas.openxmlformats.org/officeDocument/2006/relationships/hyperlink" Target="https://www.youtube.com/watch?v=3ytmTvor21A" TargetMode="External"/><Relationship Id="rId5" Type="http://schemas.openxmlformats.org/officeDocument/2006/relationships/hyperlink" Target="https://www.youtube.com/watch?v=21ZKFBL-Yc0" TargetMode="External"/><Relationship Id="rId237" Type="http://schemas.openxmlformats.org/officeDocument/2006/relationships/hyperlink" Target="https://www.youtube.com/watch?v=rdyZwjy8Wko" TargetMode="External"/><Relationship Id="rId791" Type="http://schemas.openxmlformats.org/officeDocument/2006/relationships/hyperlink" Target="https://www.youtube.com/watch?v=cUULt5zHp0k" TargetMode="External"/><Relationship Id="rId889" Type="http://schemas.openxmlformats.org/officeDocument/2006/relationships/hyperlink" Target="https://www.youtube.com/watch?v=AgRVHML48XM" TargetMode="External"/><Relationship Id="rId1074" Type="http://schemas.openxmlformats.org/officeDocument/2006/relationships/hyperlink" Target="https://www.youtube.com/watch?v=WzACbsbv3Mc" TargetMode="External"/><Relationship Id="rId444" Type="http://schemas.openxmlformats.org/officeDocument/2006/relationships/hyperlink" Target="https://www.youtube.com/watch?v=cshbkDak_p0" TargetMode="External"/><Relationship Id="rId651" Type="http://schemas.openxmlformats.org/officeDocument/2006/relationships/hyperlink" Target="https://www.youtube.com/watch?v=wXSD2PQznXI" TargetMode="External"/><Relationship Id="rId749" Type="http://schemas.openxmlformats.org/officeDocument/2006/relationships/hyperlink" Target="https://www.youtube.com/watch?v=dJ9wpyiJSSI" TargetMode="External"/><Relationship Id="rId1281" Type="http://schemas.openxmlformats.org/officeDocument/2006/relationships/hyperlink" Target="https://www.youtube.com/watch?v=0cvq3rbQ7Dw" TargetMode="External"/><Relationship Id="rId1379" Type="http://schemas.openxmlformats.org/officeDocument/2006/relationships/hyperlink" Target="https://www.youtube.com/watch?v=qqDl6coS7wg" TargetMode="External"/><Relationship Id="rId1502" Type="http://schemas.openxmlformats.org/officeDocument/2006/relationships/hyperlink" Target="https://www.youtube.com/watch?v=GtSbmTRia5Y" TargetMode="External"/><Relationship Id="rId290" Type="http://schemas.openxmlformats.org/officeDocument/2006/relationships/hyperlink" Target="https://www.youtube.com/watch?v=75OFJ9IX4tI" TargetMode="External"/><Relationship Id="rId304" Type="http://schemas.openxmlformats.org/officeDocument/2006/relationships/hyperlink" Target="https://www.youtube.com/watch?v=vKGL9b0x_K8" TargetMode="External"/><Relationship Id="rId388" Type="http://schemas.openxmlformats.org/officeDocument/2006/relationships/hyperlink" Target="https://www.youtube.com/watch?v=yVdcSMOWtxM" TargetMode="External"/><Relationship Id="rId511" Type="http://schemas.openxmlformats.org/officeDocument/2006/relationships/hyperlink" Target="https://www.youtube.com/watch?v=_Anq0CTYGt8" TargetMode="External"/><Relationship Id="rId609" Type="http://schemas.openxmlformats.org/officeDocument/2006/relationships/hyperlink" Target="https://www.youtube.com/watch?v=NhDs3OPqMQ4" TargetMode="External"/><Relationship Id="rId956" Type="http://schemas.openxmlformats.org/officeDocument/2006/relationships/hyperlink" Target="https://www.youtube.com/watch?v=47hxgUfQ8jo" TargetMode="External"/><Relationship Id="rId1141" Type="http://schemas.openxmlformats.org/officeDocument/2006/relationships/hyperlink" Target="https://www.youtube.com/watch?v=BKG8mWyOvuw" TargetMode="External"/><Relationship Id="rId1239" Type="http://schemas.openxmlformats.org/officeDocument/2006/relationships/hyperlink" Target="https://www.youtube.com/watch?v=1k_PbRxkEqo" TargetMode="External"/><Relationship Id="rId85" Type="http://schemas.openxmlformats.org/officeDocument/2006/relationships/hyperlink" Target="https://www.youtube.com/watch?v=ufZ1BZcZzKI" TargetMode="External"/><Relationship Id="rId150" Type="http://schemas.openxmlformats.org/officeDocument/2006/relationships/hyperlink" Target="https://www.youtube.com/watch?v=29-xoooHPaw" TargetMode="External"/><Relationship Id="rId595" Type="http://schemas.openxmlformats.org/officeDocument/2006/relationships/hyperlink" Target="https://www.youtube.com/watch?v=kaJQx-nXg6M" TargetMode="External"/><Relationship Id="rId816" Type="http://schemas.openxmlformats.org/officeDocument/2006/relationships/hyperlink" Target="https://www.youtube.com/watch?v=GDQ-FTObhak" TargetMode="External"/><Relationship Id="rId1001" Type="http://schemas.openxmlformats.org/officeDocument/2006/relationships/hyperlink" Target="https://www.youtube.com/watch?v=JkMKDP2BOlw&amp;t=169s" TargetMode="External"/><Relationship Id="rId1446" Type="http://schemas.openxmlformats.org/officeDocument/2006/relationships/hyperlink" Target="https://www.youtube.com/watch?v=rP79c8rd-jE" TargetMode="External"/><Relationship Id="rId248" Type="http://schemas.openxmlformats.org/officeDocument/2006/relationships/hyperlink" Target="https://www.youtube.com/watch?v=BF7tCmPOjs4" TargetMode="External"/><Relationship Id="rId455" Type="http://schemas.openxmlformats.org/officeDocument/2006/relationships/hyperlink" Target="https://www.youtube.com/watch?v=Th1s8XrKhnk" TargetMode="External"/><Relationship Id="rId662" Type="http://schemas.openxmlformats.org/officeDocument/2006/relationships/hyperlink" Target="https://www.youtube.com/watch?v=liKAbE7beNI" TargetMode="External"/><Relationship Id="rId1085" Type="http://schemas.openxmlformats.org/officeDocument/2006/relationships/hyperlink" Target="https://www.youtube.com/watch?v=mxQpJeckKaU" TargetMode="External"/><Relationship Id="rId1292" Type="http://schemas.openxmlformats.org/officeDocument/2006/relationships/hyperlink" Target="https://www.youtube.com/watch?v=1P_XO3xfTCs" TargetMode="External"/><Relationship Id="rId1306" Type="http://schemas.openxmlformats.org/officeDocument/2006/relationships/hyperlink" Target="https://www.youtube.com/watch?v=_D2sWZSHDqg&amp;t=834s" TargetMode="External"/><Relationship Id="rId1513" Type="http://schemas.openxmlformats.org/officeDocument/2006/relationships/hyperlink" Target="https://www.youtube.com/watch?v=79r5KYH0nBI" TargetMode="External"/><Relationship Id="rId12" Type="http://schemas.openxmlformats.org/officeDocument/2006/relationships/hyperlink" Target="https://www.youtube.com/watch?v=WU456HIXN5U" TargetMode="External"/><Relationship Id="rId108" Type="http://schemas.openxmlformats.org/officeDocument/2006/relationships/hyperlink" Target="https://www.youtube.com/watch?v=m3jwqSSyVkg" TargetMode="External"/><Relationship Id="rId315" Type="http://schemas.openxmlformats.org/officeDocument/2006/relationships/hyperlink" Target="https://www.youtube.com/watch?v=4h6drLmYTr8" TargetMode="External"/><Relationship Id="rId522" Type="http://schemas.openxmlformats.org/officeDocument/2006/relationships/hyperlink" Target="https://www.youtube.com/watch?v=CouNRYMLDmY" TargetMode="External"/><Relationship Id="rId967" Type="http://schemas.openxmlformats.org/officeDocument/2006/relationships/hyperlink" Target="https://www.youtube.com/watch?v=9oRLNbl-DxI" TargetMode="External"/><Relationship Id="rId1152" Type="http://schemas.openxmlformats.org/officeDocument/2006/relationships/hyperlink" Target="https://www.youtube.com/watch?v=ANDhhofT1w0" TargetMode="External"/><Relationship Id="rId96" Type="http://schemas.openxmlformats.org/officeDocument/2006/relationships/hyperlink" Target="https://www.youtube.com/watch?v=QEUeYDEFtsE" TargetMode="External"/><Relationship Id="rId161" Type="http://schemas.openxmlformats.org/officeDocument/2006/relationships/hyperlink" Target="https://www.youtube.com/watch?v=4eM5V0OXNNU" TargetMode="External"/><Relationship Id="rId399" Type="http://schemas.openxmlformats.org/officeDocument/2006/relationships/hyperlink" Target="https://www.youtube.com/watch?v=F95dqGlnggo" TargetMode="External"/><Relationship Id="rId827" Type="http://schemas.openxmlformats.org/officeDocument/2006/relationships/hyperlink" Target="https://www.youtube.com/watch?v=5tMCiwnQlXM" TargetMode="External"/><Relationship Id="rId1012" Type="http://schemas.openxmlformats.org/officeDocument/2006/relationships/hyperlink" Target="https://www.youtube.com/watch?v=8Fyp5gw_HGc&amp;t=19s" TargetMode="External"/><Relationship Id="rId1457" Type="http://schemas.openxmlformats.org/officeDocument/2006/relationships/hyperlink" Target="https://www.youtube.com/watch?v=7IXp156RgtQ" TargetMode="External"/><Relationship Id="rId259" Type="http://schemas.openxmlformats.org/officeDocument/2006/relationships/hyperlink" Target="https://www.youtube.com/watch?v=g-xyM5pVESg" TargetMode="External"/><Relationship Id="rId466" Type="http://schemas.openxmlformats.org/officeDocument/2006/relationships/hyperlink" Target="https://www.youtube.com/watch?v=-rJtFWVJpjA" TargetMode="External"/><Relationship Id="rId673" Type="http://schemas.openxmlformats.org/officeDocument/2006/relationships/hyperlink" Target="https://www.youtube.com/watch?v=MP4mGKSR2-0" TargetMode="External"/><Relationship Id="rId880" Type="http://schemas.openxmlformats.org/officeDocument/2006/relationships/hyperlink" Target="https://www.youtube.com/watch?v=kSNHRGhGt_Y" TargetMode="External"/><Relationship Id="rId1096" Type="http://schemas.openxmlformats.org/officeDocument/2006/relationships/hyperlink" Target="https://www.youtube.com/watch?v=joPLKP546hk" TargetMode="External"/><Relationship Id="rId1317" Type="http://schemas.openxmlformats.org/officeDocument/2006/relationships/hyperlink" Target="https://www.youtube.com/watch?v=JjtvU2xQpaQ" TargetMode="External"/><Relationship Id="rId23" Type="http://schemas.openxmlformats.org/officeDocument/2006/relationships/hyperlink" Target="https://www.youtube.com/watch?v=2UnJMns3fjs" TargetMode="External"/><Relationship Id="rId119" Type="http://schemas.openxmlformats.org/officeDocument/2006/relationships/hyperlink" Target="https://www.youtube.com/watch?v=sc4OOSLMiQQ" TargetMode="External"/><Relationship Id="rId326" Type="http://schemas.openxmlformats.org/officeDocument/2006/relationships/hyperlink" Target="https://www.youtube.com/watch?v=8iuVX1AkV_0" TargetMode="External"/><Relationship Id="rId533" Type="http://schemas.openxmlformats.org/officeDocument/2006/relationships/hyperlink" Target="https://www.youtube.com/watch?v=yYhGJH2NjBA" TargetMode="External"/><Relationship Id="rId978" Type="http://schemas.openxmlformats.org/officeDocument/2006/relationships/hyperlink" Target="https://www.youtube.com/watch?v=iGqKIfGTc-s" TargetMode="External"/><Relationship Id="rId1163" Type="http://schemas.openxmlformats.org/officeDocument/2006/relationships/hyperlink" Target="https://www.youtube.com/watch?v=B1KtIwSP4_U" TargetMode="External"/><Relationship Id="rId1370" Type="http://schemas.openxmlformats.org/officeDocument/2006/relationships/hyperlink" Target="https://www.youtube.com/watch?v=qY_yQIrKwRk" TargetMode="External"/><Relationship Id="rId740" Type="http://schemas.openxmlformats.org/officeDocument/2006/relationships/hyperlink" Target="https://www.youtube.com/watch?v=sTYcLqa56Z4" TargetMode="External"/><Relationship Id="rId838" Type="http://schemas.openxmlformats.org/officeDocument/2006/relationships/hyperlink" Target="https://www.youtube.com/watch?v=KXamV4OZjYs" TargetMode="External"/><Relationship Id="rId1023" Type="http://schemas.openxmlformats.org/officeDocument/2006/relationships/hyperlink" Target="https://www.youtube.com/watch?v=3vhgcNKVRgY" TargetMode="External"/><Relationship Id="rId1468" Type="http://schemas.openxmlformats.org/officeDocument/2006/relationships/hyperlink" Target="https://www.youtube.com/watch?v=8gCMYZ-alVw" TargetMode="External"/><Relationship Id="rId172" Type="http://schemas.openxmlformats.org/officeDocument/2006/relationships/hyperlink" Target="https://www.youtube.com/watch?v=f-XdG6v-RWk" TargetMode="External"/><Relationship Id="rId477" Type="http://schemas.openxmlformats.org/officeDocument/2006/relationships/hyperlink" Target="https://www.youtube.com/watch?v=pfw-rEK12IA" TargetMode="External"/><Relationship Id="rId600" Type="http://schemas.openxmlformats.org/officeDocument/2006/relationships/hyperlink" Target="https://www.youtube.com/watch?v=OHn7cvWw5gE" TargetMode="External"/><Relationship Id="rId684" Type="http://schemas.openxmlformats.org/officeDocument/2006/relationships/hyperlink" Target="https://www.youtube.com/watch?v=vEdOCEkdY9Q" TargetMode="External"/><Relationship Id="rId1230" Type="http://schemas.openxmlformats.org/officeDocument/2006/relationships/hyperlink" Target="https://www.youtube.com/watch?v=XWeFa6jUiPw" TargetMode="External"/><Relationship Id="rId1328" Type="http://schemas.openxmlformats.org/officeDocument/2006/relationships/hyperlink" Target="https://www.youtube.com/watch?v=sZGlmV--sG4" TargetMode="External"/><Relationship Id="rId337" Type="http://schemas.openxmlformats.org/officeDocument/2006/relationships/hyperlink" Target="https://www.youtube.com/watch?v=fQxUVyFqzpA" TargetMode="External"/><Relationship Id="rId891" Type="http://schemas.openxmlformats.org/officeDocument/2006/relationships/hyperlink" Target="https://www.youtube.com/watch?v=2Hmcjz_IH8I" TargetMode="External"/><Relationship Id="rId905" Type="http://schemas.openxmlformats.org/officeDocument/2006/relationships/hyperlink" Target="https://www.youtube.com/watch?v=LEotomBnsQk" TargetMode="External"/><Relationship Id="rId989" Type="http://schemas.openxmlformats.org/officeDocument/2006/relationships/hyperlink" Target="https://www.youtube.com/watch?v=CLCX0mlWjw0" TargetMode="External"/><Relationship Id="rId34" Type="http://schemas.openxmlformats.org/officeDocument/2006/relationships/hyperlink" Target="https://www.youtube.com/watch?v=tkF_3Ixn02I" TargetMode="External"/><Relationship Id="rId544" Type="http://schemas.openxmlformats.org/officeDocument/2006/relationships/hyperlink" Target="https://www.youtube.com/watch?v=s1VIjn0qPQg" TargetMode="External"/><Relationship Id="rId751" Type="http://schemas.openxmlformats.org/officeDocument/2006/relationships/hyperlink" Target="https://www.youtube.com/watch?v=0DBc4TKwgDc" TargetMode="External"/><Relationship Id="rId849" Type="http://schemas.openxmlformats.org/officeDocument/2006/relationships/hyperlink" Target="https://www.youtube.com/watch?v=5iT09vIaZOU" TargetMode="External"/><Relationship Id="rId1174" Type="http://schemas.openxmlformats.org/officeDocument/2006/relationships/hyperlink" Target="https://www.youtube.com/watch?v=zNgyoAjVDhk" TargetMode="External"/><Relationship Id="rId1381" Type="http://schemas.openxmlformats.org/officeDocument/2006/relationships/hyperlink" Target="https://www.youtube.com/watch?v=0RYS6V76lRQ" TargetMode="External"/><Relationship Id="rId1479" Type="http://schemas.openxmlformats.org/officeDocument/2006/relationships/hyperlink" Target="https://www.youtube.com/watch?v=VFJFvcNogFU" TargetMode="External"/><Relationship Id="rId183" Type="http://schemas.openxmlformats.org/officeDocument/2006/relationships/hyperlink" Target="https://www.youtube.com/watch?v=VP5gPVW3XDM" TargetMode="External"/><Relationship Id="rId390" Type="http://schemas.openxmlformats.org/officeDocument/2006/relationships/hyperlink" Target="https://www.youtube.com/watch?v=Yf6-fJ-LcU8" TargetMode="External"/><Relationship Id="rId404" Type="http://schemas.openxmlformats.org/officeDocument/2006/relationships/hyperlink" Target="https://www.youtube.com/watch?v=5YuNKvTZtdM" TargetMode="External"/><Relationship Id="rId611" Type="http://schemas.openxmlformats.org/officeDocument/2006/relationships/hyperlink" Target="https://www.youtube.com/watch?v=7JNUG5Lyals" TargetMode="External"/><Relationship Id="rId1034" Type="http://schemas.openxmlformats.org/officeDocument/2006/relationships/hyperlink" Target="https://www.youtube.com/watch?v=S9RImbEoWYA" TargetMode="External"/><Relationship Id="rId1241" Type="http://schemas.openxmlformats.org/officeDocument/2006/relationships/hyperlink" Target="https://www.youtube.com/watch?v=JZ7LHVZfMwM" TargetMode="External"/><Relationship Id="rId1339" Type="http://schemas.openxmlformats.org/officeDocument/2006/relationships/hyperlink" Target="https://www.youtube.com/watch?v=kvEIBfEnwXM" TargetMode="External"/><Relationship Id="rId250" Type="http://schemas.openxmlformats.org/officeDocument/2006/relationships/hyperlink" Target="https://www.youtube.com/watch?v=UrWQfScMALY" TargetMode="External"/><Relationship Id="rId488" Type="http://schemas.openxmlformats.org/officeDocument/2006/relationships/hyperlink" Target="https://www.youtube.com/watch?v=4gAHt9ki2xY" TargetMode="External"/><Relationship Id="rId695" Type="http://schemas.openxmlformats.org/officeDocument/2006/relationships/hyperlink" Target="https://www.youtube.com/watch?v=5U64D5B9-O0" TargetMode="External"/><Relationship Id="rId709" Type="http://schemas.openxmlformats.org/officeDocument/2006/relationships/hyperlink" Target="https://www.youtube.com/watch?v=hPD7CW4JiSA" TargetMode="External"/><Relationship Id="rId916" Type="http://schemas.openxmlformats.org/officeDocument/2006/relationships/hyperlink" Target="https://www.youtube.com/watch?v=kZVT_WU4Pm4" TargetMode="External"/><Relationship Id="rId1101" Type="http://schemas.openxmlformats.org/officeDocument/2006/relationships/hyperlink" Target="https://www.youtube.com/watch?v=Zr29r9gnq6A" TargetMode="External"/><Relationship Id="rId45" Type="http://schemas.openxmlformats.org/officeDocument/2006/relationships/hyperlink" Target="https://www.youtube.com/watch?v=5LJPOCxc3E8" TargetMode="External"/><Relationship Id="rId110" Type="http://schemas.openxmlformats.org/officeDocument/2006/relationships/hyperlink" Target="https://www.youtube.com/watch?v=QWaXqmcxm94" TargetMode="External"/><Relationship Id="rId348" Type="http://schemas.openxmlformats.org/officeDocument/2006/relationships/hyperlink" Target="https://www.youtube.com/watch?v=MfzPrOKKZVo" TargetMode="External"/><Relationship Id="rId555" Type="http://schemas.openxmlformats.org/officeDocument/2006/relationships/hyperlink" Target="https://www.youtube.com/watch?v=1GLaXQ6Rgcg" TargetMode="External"/><Relationship Id="rId762" Type="http://schemas.openxmlformats.org/officeDocument/2006/relationships/hyperlink" Target="https://www.youtube.com/watch?v=VJZ4LARPMJU&amp;t=79s" TargetMode="External"/><Relationship Id="rId1185" Type="http://schemas.openxmlformats.org/officeDocument/2006/relationships/hyperlink" Target="https://www.youtube.com/watch?v=MqvZxu1TaSQ" TargetMode="External"/><Relationship Id="rId1392" Type="http://schemas.openxmlformats.org/officeDocument/2006/relationships/hyperlink" Target="https://www.youtube.com/watch?v=_xxJKDZyRuE" TargetMode="External"/><Relationship Id="rId1406" Type="http://schemas.openxmlformats.org/officeDocument/2006/relationships/hyperlink" Target="https://www.youtube.com/watch?v=lQph5joRdU8" TargetMode="External"/><Relationship Id="rId194" Type="http://schemas.openxmlformats.org/officeDocument/2006/relationships/hyperlink" Target="https://www.youtube.com/watch?v=gmu_fBglk-A" TargetMode="External"/><Relationship Id="rId208" Type="http://schemas.openxmlformats.org/officeDocument/2006/relationships/hyperlink" Target="https://www.youtube.com/watch?v=MOkWSa69NKA" TargetMode="External"/><Relationship Id="rId415" Type="http://schemas.openxmlformats.org/officeDocument/2006/relationships/hyperlink" Target="https://www.youtube.com/watch?v=gU4jkSa9phY" TargetMode="External"/><Relationship Id="rId622" Type="http://schemas.openxmlformats.org/officeDocument/2006/relationships/hyperlink" Target="https://www.youtube.com/watch?v=zm-fPGwlflY" TargetMode="External"/><Relationship Id="rId1045" Type="http://schemas.openxmlformats.org/officeDocument/2006/relationships/hyperlink" Target="https://www.youtube.com/watch?v=VkyOIj4SQu4" TargetMode="External"/><Relationship Id="rId1252" Type="http://schemas.openxmlformats.org/officeDocument/2006/relationships/hyperlink" Target="https://www.youtube.com/watch?v=LAZPY_rTJLU" TargetMode="External"/><Relationship Id="rId261" Type="http://schemas.openxmlformats.org/officeDocument/2006/relationships/hyperlink" Target="https://www.youtube.com/watch?v=vHGejHQUoio" TargetMode="External"/><Relationship Id="rId499" Type="http://schemas.openxmlformats.org/officeDocument/2006/relationships/hyperlink" Target="https://www.youtube.com/watch?v=Ow3nJA8fhhQ" TargetMode="External"/><Relationship Id="rId927" Type="http://schemas.openxmlformats.org/officeDocument/2006/relationships/hyperlink" Target="https://www.youtube.com/watch?v=fmVDyQnLFe4" TargetMode="External"/><Relationship Id="rId1112" Type="http://schemas.openxmlformats.org/officeDocument/2006/relationships/hyperlink" Target="https://www.youtube.com/watch?v=FgVpxhtCQdA" TargetMode="External"/><Relationship Id="rId56" Type="http://schemas.openxmlformats.org/officeDocument/2006/relationships/hyperlink" Target="https://www.youtube.com/watch?v=N0PD3TuLvoo" TargetMode="External"/><Relationship Id="rId359" Type="http://schemas.openxmlformats.org/officeDocument/2006/relationships/hyperlink" Target="https://www.youtube.com/watch?v=nCmJgIvSqfU" TargetMode="External"/><Relationship Id="rId566" Type="http://schemas.openxmlformats.org/officeDocument/2006/relationships/hyperlink" Target="https://www.youtube.com/watch?v=O5i1SD7KFkI" TargetMode="External"/><Relationship Id="rId773" Type="http://schemas.openxmlformats.org/officeDocument/2006/relationships/hyperlink" Target="https://www.youtube.com/watch?v=xjoBDX3u1Ys" TargetMode="External"/><Relationship Id="rId1196" Type="http://schemas.openxmlformats.org/officeDocument/2006/relationships/hyperlink" Target="https://www.youtube.com/watch?v=ZkrWcJXqbGA" TargetMode="External"/><Relationship Id="rId1417" Type="http://schemas.openxmlformats.org/officeDocument/2006/relationships/hyperlink" Target="https://www.youtube.com/watch?v=VKbVHIgKbbo" TargetMode="External"/><Relationship Id="rId121" Type="http://schemas.openxmlformats.org/officeDocument/2006/relationships/hyperlink" Target="https://www.youtube.com/watch?v=QZxRsM9xvK4" TargetMode="External"/><Relationship Id="rId219" Type="http://schemas.openxmlformats.org/officeDocument/2006/relationships/hyperlink" Target="https://www.youtube.com/watch?v=CtiARMXwI0Q" TargetMode="External"/><Relationship Id="rId426" Type="http://schemas.openxmlformats.org/officeDocument/2006/relationships/hyperlink" Target="https://www.youtube.com/watch?v=8ZJ9Ubv74Fc" TargetMode="External"/><Relationship Id="rId633" Type="http://schemas.openxmlformats.org/officeDocument/2006/relationships/hyperlink" Target="https://www.youtube.com/watch?v=hbcWYVaowqI" TargetMode="External"/><Relationship Id="rId980" Type="http://schemas.openxmlformats.org/officeDocument/2006/relationships/hyperlink" Target="https://www.youtube.com/watch?v=ejkbEib1Otk" TargetMode="External"/><Relationship Id="rId1056" Type="http://schemas.openxmlformats.org/officeDocument/2006/relationships/hyperlink" Target="https://www.youtube.com/watch?v=ozdJ_kTaZcc" TargetMode="External"/><Relationship Id="rId1263" Type="http://schemas.openxmlformats.org/officeDocument/2006/relationships/hyperlink" Target="https://www.youtube.com/watch?v=-c4KLljIDeo" TargetMode="External"/><Relationship Id="rId840" Type="http://schemas.openxmlformats.org/officeDocument/2006/relationships/hyperlink" Target="https://www.youtube.com/watch?v=rbrxzObExNc" TargetMode="External"/><Relationship Id="rId938" Type="http://schemas.openxmlformats.org/officeDocument/2006/relationships/hyperlink" Target="https://www.youtube.com/watch?v=Deab_JE4fv4" TargetMode="External"/><Relationship Id="rId1470" Type="http://schemas.openxmlformats.org/officeDocument/2006/relationships/hyperlink" Target="https://www.youtube.com/watch?v=aPfBxS4huSc" TargetMode="External"/><Relationship Id="rId67" Type="http://schemas.openxmlformats.org/officeDocument/2006/relationships/hyperlink" Target="https://www.youtube.com/watch?v=lzMEDrUFlpw" TargetMode="External"/><Relationship Id="rId272" Type="http://schemas.openxmlformats.org/officeDocument/2006/relationships/hyperlink" Target="https://www.youtube.com/watch?v=qd7yTtTb_Fc" TargetMode="External"/><Relationship Id="rId577" Type="http://schemas.openxmlformats.org/officeDocument/2006/relationships/hyperlink" Target="https://www.youtube.com/watch?v=NQUbNykwFG4" TargetMode="External"/><Relationship Id="rId700" Type="http://schemas.openxmlformats.org/officeDocument/2006/relationships/hyperlink" Target="https://www.youtube.com/watch?v=zKr-cYKprD8" TargetMode="External"/><Relationship Id="rId1123" Type="http://schemas.openxmlformats.org/officeDocument/2006/relationships/hyperlink" Target="https://www.youtube.com/watch?v=8M2LUwJGwHw" TargetMode="External"/><Relationship Id="rId1330" Type="http://schemas.openxmlformats.org/officeDocument/2006/relationships/hyperlink" Target="https://www.youtube.com/watch?v=MAt3aD51sUM" TargetMode="External"/><Relationship Id="rId1428" Type="http://schemas.openxmlformats.org/officeDocument/2006/relationships/hyperlink" Target="https://www.youtube.com/watch?v=inDcB8LwlqI" TargetMode="External"/><Relationship Id="rId132" Type="http://schemas.openxmlformats.org/officeDocument/2006/relationships/hyperlink" Target="https://www.youtube.com/watch?v=mhHQNrL_bkM" TargetMode="External"/><Relationship Id="rId784" Type="http://schemas.openxmlformats.org/officeDocument/2006/relationships/hyperlink" Target="https://www.youtube.com/watch?v=orOA4dPxE98" TargetMode="External"/><Relationship Id="rId991" Type="http://schemas.openxmlformats.org/officeDocument/2006/relationships/hyperlink" Target="https://www.youtube.com/watch?v=5XqO9FCH3Xk" TargetMode="External"/><Relationship Id="rId1067" Type="http://schemas.openxmlformats.org/officeDocument/2006/relationships/hyperlink" Target="https://www.youtube.com/watch?v=2yRygpW0RYY" TargetMode="External"/><Relationship Id="rId437" Type="http://schemas.openxmlformats.org/officeDocument/2006/relationships/hyperlink" Target="https://www.youtube.com/watch?v=dXkhbNnOMy0" TargetMode="External"/><Relationship Id="rId644" Type="http://schemas.openxmlformats.org/officeDocument/2006/relationships/hyperlink" Target="https://www.youtube.com/watch?v=RaNpNJVvWDI" TargetMode="External"/><Relationship Id="rId851" Type="http://schemas.openxmlformats.org/officeDocument/2006/relationships/hyperlink" Target="https://www.youtube.com/watch?v=inpmzGJn2LU" TargetMode="External"/><Relationship Id="rId1274" Type="http://schemas.openxmlformats.org/officeDocument/2006/relationships/hyperlink" Target="https://www.youtube.com/watch?v=p08RUDejFXs" TargetMode="External"/><Relationship Id="rId1481" Type="http://schemas.openxmlformats.org/officeDocument/2006/relationships/hyperlink" Target="https://www.youtube.com/watch?v=JlEmX46IYNY" TargetMode="External"/><Relationship Id="rId283" Type="http://schemas.openxmlformats.org/officeDocument/2006/relationships/hyperlink" Target="https://www.youtube.com/watch?v=k54XQ5I1Nzo" TargetMode="External"/><Relationship Id="rId490" Type="http://schemas.openxmlformats.org/officeDocument/2006/relationships/hyperlink" Target="https://www.youtube.com/watch?v=TbQkh6axHEM" TargetMode="External"/><Relationship Id="rId504" Type="http://schemas.openxmlformats.org/officeDocument/2006/relationships/hyperlink" Target="https://www.youtube.com/watch?v=JNg9hu1QURw" TargetMode="External"/><Relationship Id="rId711" Type="http://schemas.openxmlformats.org/officeDocument/2006/relationships/hyperlink" Target="https://www.youtube.com/watch?v=wKE7d6nLsDM" TargetMode="External"/><Relationship Id="rId949" Type="http://schemas.openxmlformats.org/officeDocument/2006/relationships/hyperlink" Target="https://www.youtube.com/watch?v=VDqAX3plBww" TargetMode="External"/><Relationship Id="rId1134" Type="http://schemas.openxmlformats.org/officeDocument/2006/relationships/hyperlink" Target="https://www.youtube.com/watch?v=aEAK6N982oQ" TargetMode="External"/><Relationship Id="rId1341" Type="http://schemas.openxmlformats.org/officeDocument/2006/relationships/hyperlink" Target="https://www.youtube.com/watch?v=lkDfIrZy2VY" TargetMode="External"/><Relationship Id="rId78" Type="http://schemas.openxmlformats.org/officeDocument/2006/relationships/hyperlink" Target="https://www.youtube.com/watch?v=iS7CE9mrtI4" TargetMode="External"/><Relationship Id="rId143" Type="http://schemas.openxmlformats.org/officeDocument/2006/relationships/hyperlink" Target="https://www.youtube.com/watch?v=MlTxtaiX1xI" TargetMode="External"/><Relationship Id="rId350" Type="http://schemas.openxmlformats.org/officeDocument/2006/relationships/hyperlink" Target="https://www.youtube.com/watch?v=57-MHC42i7g" TargetMode="External"/><Relationship Id="rId588" Type="http://schemas.openxmlformats.org/officeDocument/2006/relationships/hyperlink" Target="https://www.youtube.com/watch?v=yZ08CJsgurU" TargetMode="External"/><Relationship Id="rId795" Type="http://schemas.openxmlformats.org/officeDocument/2006/relationships/hyperlink" Target="https://www.youtube.com/watch?v=C3knBzrgTTY" TargetMode="External"/><Relationship Id="rId809" Type="http://schemas.openxmlformats.org/officeDocument/2006/relationships/hyperlink" Target="https://www.youtube.com/watch?v=c0qRokhkADI" TargetMode="External"/><Relationship Id="rId1201" Type="http://schemas.openxmlformats.org/officeDocument/2006/relationships/hyperlink" Target="https://www.youtube.com/watch?v=ZI3BJk08OWI" TargetMode="External"/><Relationship Id="rId1439" Type="http://schemas.openxmlformats.org/officeDocument/2006/relationships/hyperlink" Target="https://www.youtube.com/watch?v=sEg8fP2ckhI" TargetMode="External"/><Relationship Id="rId9" Type="http://schemas.openxmlformats.org/officeDocument/2006/relationships/hyperlink" Target="https://www.youtube.com/watch?v=7WsGnkGob7A" TargetMode="External"/><Relationship Id="rId210" Type="http://schemas.openxmlformats.org/officeDocument/2006/relationships/hyperlink" Target="https://www.youtube.com/watch?v=k_PhmmAyLFg" TargetMode="External"/><Relationship Id="rId448" Type="http://schemas.openxmlformats.org/officeDocument/2006/relationships/hyperlink" Target="https://www.youtube.com/watch?v=myyrtrylWQs" TargetMode="External"/><Relationship Id="rId655" Type="http://schemas.openxmlformats.org/officeDocument/2006/relationships/hyperlink" Target="https://www.youtube.com/watch?v=7bZemcM70W0" TargetMode="External"/><Relationship Id="rId862" Type="http://schemas.openxmlformats.org/officeDocument/2006/relationships/hyperlink" Target="https://www.youtube.com/watch?v=S2ePhtW_O5A" TargetMode="External"/><Relationship Id="rId1078" Type="http://schemas.openxmlformats.org/officeDocument/2006/relationships/hyperlink" Target="https://www.youtube.com/watch?v=a30EnICYBUA" TargetMode="External"/><Relationship Id="rId1285" Type="http://schemas.openxmlformats.org/officeDocument/2006/relationships/hyperlink" Target="https://www.youtube.com/watch?v=Yb0AWtlb8-g" TargetMode="External"/><Relationship Id="rId1492" Type="http://schemas.openxmlformats.org/officeDocument/2006/relationships/hyperlink" Target="https://www.youtube.com/watch?v=wfQX8QWcWgI" TargetMode="External"/><Relationship Id="rId1506" Type="http://schemas.openxmlformats.org/officeDocument/2006/relationships/hyperlink" Target="https://www.youtube.com/watch?v=ahKeSqFT0Nk" TargetMode="External"/><Relationship Id="rId294" Type="http://schemas.openxmlformats.org/officeDocument/2006/relationships/hyperlink" Target="https://www.youtube.com/watch?v=cKIAV15AZcI" TargetMode="External"/><Relationship Id="rId308" Type="http://schemas.openxmlformats.org/officeDocument/2006/relationships/hyperlink" Target="https://www.youtube.com/watch?v=R7mzbp-9vbk" TargetMode="External"/><Relationship Id="rId515" Type="http://schemas.openxmlformats.org/officeDocument/2006/relationships/hyperlink" Target="https://www.youtube.com/watch?v=qGie_-i1j6o" TargetMode="External"/><Relationship Id="rId722" Type="http://schemas.openxmlformats.org/officeDocument/2006/relationships/hyperlink" Target="https://www.youtube.com/watch?v=QT3p6iGNrkU" TargetMode="External"/><Relationship Id="rId1145" Type="http://schemas.openxmlformats.org/officeDocument/2006/relationships/hyperlink" Target="https://www.youtube.com/watch?v=BsEY7XJTv70" TargetMode="External"/><Relationship Id="rId1352" Type="http://schemas.openxmlformats.org/officeDocument/2006/relationships/hyperlink" Target="https://www.youtube.com/watch?v=bD-uUsBgY-w" TargetMode="External"/><Relationship Id="rId89" Type="http://schemas.openxmlformats.org/officeDocument/2006/relationships/hyperlink" Target="https://www.youtube.com/watch?v=FndfcBhZklU" TargetMode="External"/><Relationship Id="rId154" Type="http://schemas.openxmlformats.org/officeDocument/2006/relationships/hyperlink" Target="https://www.youtube.com/watch?v=FNqQxPkLmPI" TargetMode="External"/><Relationship Id="rId361" Type="http://schemas.openxmlformats.org/officeDocument/2006/relationships/hyperlink" Target="https://www.youtube.com/watch?v=qsCWK-TQVsk" TargetMode="External"/><Relationship Id="rId599" Type="http://schemas.openxmlformats.org/officeDocument/2006/relationships/hyperlink" Target="https://www.youtube.com/watch?v=OHn7cvWw5gE" TargetMode="External"/><Relationship Id="rId1005" Type="http://schemas.openxmlformats.org/officeDocument/2006/relationships/hyperlink" Target="https://www.youtube.com/watch?v=qEJJIhs02cI" TargetMode="External"/><Relationship Id="rId1212" Type="http://schemas.openxmlformats.org/officeDocument/2006/relationships/hyperlink" Target="https://www.youtube.com/watch?v=DrTFGS7SoCg" TargetMode="External"/><Relationship Id="rId459" Type="http://schemas.openxmlformats.org/officeDocument/2006/relationships/hyperlink" Target="https://www.youtube.com/watch?v=Cs9JbmZ0poM" TargetMode="External"/><Relationship Id="rId666" Type="http://schemas.openxmlformats.org/officeDocument/2006/relationships/hyperlink" Target="https://www.youtube.com/watch?v=afXofZLlzB4" TargetMode="External"/><Relationship Id="rId873" Type="http://schemas.openxmlformats.org/officeDocument/2006/relationships/hyperlink" Target="https://www.youtube.com/watch?v=o-395A-OrOQ" TargetMode="External"/><Relationship Id="rId1089" Type="http://schemas.openxmlformats.org/officeDocument/2006/relationships/hyperlink" Target="https://www.youtube.com/watch?v=Aivw6qVhabo" TargetMode="External"/><Relationship Id="rId1296" Type="http://schemas.openxmlformats.org/officeDocument/2006/relationships/hyperlink" Target="https://www.youtube.com/watch?v=F2WG7neA31s" TargetMode="External"/><Relationship Id="rId16" Type="http://schemas.openxmlformats.org/officeDocument/2006/relationships/hyperlink" Target="https://www.youtube.com/watch?v=mjFek0gF97s" TargetMode="External"/><Relationship Id="rId221" Type="http://schemas.openxmlformats.org/officeDocument/2006/relationships/hyperlink" Target="https://www.youtube.com/watch?v=61LvuBJ6Ojs" TargetMode="External"/><Relationship Id="rId319" Type="http://schemas.openxmlformats.org/officeDocument/2006/relationships/hyperlink" Target="https://www.youtube.com/watch?v=Y1SUVA0PU1o" TargetMode="External"/><Relationship Id="rId526" Type="http://schemas.openxmlformats.org/officeDocument/2006/relationships/hyperlink" Target="https://www.youtube.com/watch?v=ziCW-l-SXRM" TargetMode="External"/><Relationship Id="rId1156" Type="http://schemas.openxmlformats.org/officeDocument/2006/relationships/hyperlink" Target="https://www.youtube.com/watch?v=wEalKzas5Ig" TargetMode="External"/><Relationship Id="rId1363" Type="http://schemas.openxmlformats.org/officeDocument/2006/relationships/hyperlink" Target="https://www.youtube.com/watch?v=iwaHs0-q9l8" TargetMode="External"/><Relationship Id="rId733" Type="http://schemas.openxmlformats.org/officeDocument/2006/relationships/hyperlink" Target="https://www.youtube.com/watch?v=qY5oQOirve4" TargetMode="External"/><Relationship Id="rId940" Type="http://schemas.openxmlformats.org/officeDocument/2006/relationships/hyperlink" Target="https://www.youtube.com/watch?v=GiNhw1WJNXc" TargetMode="External"/><Relationship Id="rId1016" Type="http://schemas.openxmlformats.org/officeDocument/2006/relationships/hyperlink" Target="https://www.youtube.com/watch?v=ll-fhgVbj1I" TargetMode="External"/><Relationship Id="rId165" Type="http://schemas.openxmlformats.org/officeDocument/2006/relationships/hyperlink" Target="https://www.youtube.com/watch?v=3pxgnl2fHZg" TargetMode="External"/><Relationship Id="rId372" Type="http://schemas.openxmlformats.org/officeDocument/2006/relationships/hyperlink" Target="https://www.youtube.com/watch?v=oeFU8Lk35BI" TargetMode="External"/><Relationship Id="rId677" Type="http://schemas.openxmlformats.org/officeDocument/2006/relationships/hyperlink" Target="https://www.youtube.com/watch?v=LkTTH9gGQwA" TargetMode="External"/><Relationship Id="rId800" Type="http://schemas.openxmlformats.org/officeDocument/2006/relationships/hyperlink" Target="https://www.youtube.com/watch?v=1-5q-Da6EHQ" TargetMode="External"/><Relationship Id="rId1223" Type="http://schemas.openxmlformats.org/officeDocument/2006/relationships/hyperlink" Target="https://www.youtube.com/watch?v=r0tSX3M-7oM&amp;t=41s" TargetMode="External"/><Relationship Id="rId1430" Type="http://schemas.openxmlformats.org/officeDocument/2006/relationships/hyperlink" Target="https://www.youtube.com/watch?v=1wYg5d-4aVg" TargetMode="External"/><Relationship Id="rId232" Type="http://schemas.openxmlformats.org/officeDocument/2006/relationships/hyperlink" Target="https://www.youtube.com/watch?v=vnw9dW2QgYk" TargetMode="External"/><Relationship Id="rId884" Type="http://schemas.openxmlformats.org/officeDocument/2006/relationships/hyperlink" Target="https://www.youtube.com/watch?v=glBt8I5y1b8" TargetMode="External"/><Relationship Id="rId27" Type="http://schemas.openxmlformats.org/officeDocument/2006/relationships/hyperlink" Target="https://www.youtube.com/watch?v=Smd_3o5vtLo" TargetMode="External"/><Relationship Id="rId537" Type="http://schemas.openxmlformats.org/officeDocument/2006/relationships/hyperlink" Target="https://www.youtube.com/watch?v=k6dsew1B6SE" TargetMode="External"/><Relationship Id="rId744" Type="http://schemas.openxmlformats.org/officeDocument/2006/relationships/hyperlink" Target="https://www.youtube.com/watch?v=kKbQvD24QPY" TargetMode="External"/><Relationship Id="rId951" Type="http://schemas.openxmlformats.org/officeDocument/2006/relationships/hyperlink" Target="https://www.youtube.com/watch?v=Hqx5Pfe-4NI" TargetMode="External"/><Relationship Id="rId1167" Type="http://schemas.openxmlformats.org/officeDocument/2006/relationships/hyperlink" Target="https://www.youtube.com/watch?v=sGXLoCpynsU" TargetMode="External"/><Relationship Id="rId1374" Type="http://schemas.openxmlformats.org/officeDocument/2006/relationships/hyperlink" Target="https://www.youtube.com/watch?v=Fb11XAvWeyE" TargetMode="External"/><Relationship Id="rId80" Type="http://schemas.openxmlformats.org/officeDocument/2006/relationships/hyperlink" Target="https://www.youtube.com/watch?v=THua8SMPtK4" TargetMode="External"/><Relationship Id="rId176" Type="http://schemas.openxmlformats.org/officeDocument/2006/relationships/hyperlink" Target="https://www.youtube.com/watch?v=lXmhJr1LDyI" TargetMode="External"/><Relationship Id="rId383" Type="http://schemas.openxmlformats.org/officeDocument/2006/relationships/hyperlink" Target="https://www.youtube.com/watch?v=EWnc9FdyP7s" TargetMode="External"/><Relationship Id="rId590" Type="http://schemas.openxmlformats.org/officeDocument/2006/relationships/hyperlink" Target="https://www.youtube.com/watch?v=c13ZN5rYckE" TargetMode="External"/><Relationship Id="rId604" Type="http://schemas.openxmlformats.org/officeDocument/2006/relationships/hyperlink" Target="https://www.youtube.com/watch?v=tNKCTknE59M" TargetMode="External"/><Relationship Id="rId811" Type="http://schemas.openxmlformats.org/officeDocument/2006/relationships/hyperlink" Target="https://www.youtube.com/watch?v=AcHVZjv6cAs" TargetMode="External"/><Relationship Id="rId1027" Type="http://schemas.openxmlformats.org/officeDocument/2006/relationships/hyperlink" Target="https://www.youtube.com/watch?v=wYCmU0vaKvc" TargetMode="External"/><Relationship Id="rId1234" Type="http://schemas.openxmlformats.org/officeDocument/2006/relationships/hyperlink" Target="https://www.youtube.com/watch?v=SNAHZpRl3go" TargetMode="External"/><Relationship Id="rId1441" Type="http://schemas.openxmlformats.org/officeDocument/2006/relationships/hyperlink" Target="https://www.youtube.com/watch?v=tmCFtpj6IZc" TargetMode="External"/><Relationship Id="rId243" Type="http://schemas.openxmlformats.org/officeDocument/2006/relationships/hyperlink" Target="https://www.youtube.com/watch?v=67Y76FPHZ-g" TargetMode="External"/><Relationship Id="rId450" Type="http://schemas.openxmlformats.org/officeDocument/2006/relationships/hyperlink" Target="https://www.youtube.com/watch?v=v6x52noLJOo" TargetMode="External"/><Relationship Id="rId688" Type="http://schemas.openxmlformats.org/officeDocument/2006/relationships/hyperlink" Target="https://www.youtube.com/watch?v=Uk3mD3cAFXg" TargetMode="External"/><Relationship Id="rId895" Type="http://schemas.openxmlformats.org/officeDocument/2006/relationships/hyperlink" Target="https://www.youtube.com/watch?v=2U1DVGO8vo4" TargetMode="External"/><Relationship Id="rId909" Type="http://schemas.openxmlformats.org/officeDocument/2006/relationships/hyperlink" Target="https://www.youtube.com/watch?v=Cuelsn9VyZQ" TargetMode="External"/><Relationship Id="rId1080" Type="http://schemas.openxmlformats.org/officeDocument/2006/relationships/hyperlink" Target="https://www.youtube.com/watch?v=Wr_CIMPuH3I" TargetMode="External"/><Relationship Id="rId1301" Type="http://schemas.openxmlformats.org/officeDocument/2006/relationships/hyperlink" Target="https://www.youtube.com/watch?v=9FgUTz996bs" TargetMode="External"/><Relationship Id="rId38" Type="http://schemas.openxmlformats.org/officeDocument/2006/relationships/hyperlink" Target="https://www.youtube.com/watch?v=Wpkt3HpzBTs" TargetMode="External"/><Relationship Id="rId103" Type="http://schemas.openxmlformats.org/officeDocument/2006/relationships/hyperlink" Target="https://www.youtube.com/watch?v=-udb2VYB5uo" TargetMode="External"/><Relationship Id="rId310" Type="http://schemas.openxmlformats.org/officeDocument/2006/relationships/hyperlink" Target="https://www.youtube.com/watch?v=ucgD3lqwZX0" TargetMode="External"/><Relationship Id="rId548" Type="http://schemas.openxmlformats.org/officeDocument/2006/relationships/hyperlink" Target="https://www.youtube.com/watch?v=m9xF54UZFuY" TargetMode="External"/><Relationship Id="rId755" Type="http://schemas.openxmlformats.org/officeDocument/2006/relationships/hyperlink" Target="https://www.youtube.com/watch?v=FQmwAFcJSpw" TargetMode="External"/><Relationship Id="rId962" Type="http://schemas.openxmlformats.org/officeDocument/2006/relationships/hyperlink" Target="https://www.youtube.com/watch?v=-HWLO-7d98U" TargetMode="External"/><Relationship Id="rId1178" Type="http://schemas.openxmlformats.org/officeDocument/2006/relationships/hyperlink" Target="https://www.youtube.com/watch?v=9qgkONu6nbk" TargetMode="External"/><Relationship Id="rId1385" Type="http://schemas.openxmlformats.org/officeDocument/2006/relationships/hyperlink" Target="https://www.youtube.com/watch?v=7AYmPqY5iF4" TargetMode="External"/><Relationship Id="rId91" Type="http://schemas.openxmlformats.org/officeDocument/2006/relationships/hyperlink" Target="https://www.youtube.com/watch?v=20u8yHim1tM" TargetMode="External"/><Relationship Id="rId187" Type="http://schemas.openxmlformats.org/officeDocument/2006/relationships/hyperlink" Target="https://www.youtube.com/watch?v=fjD9BVlmPoA" TargetMode="External"/><Relationship Id="rId394" Type="http://schemas.openxmlformats.org/officeDocument/2006/relationships/hyperlink" Target="https://www.youtube.com/watch?v=wm8QHjKcDf8" TargetMode="External"/><Relationship Id="rId408" Type="http://schemas.openxmlformats.org/officeDocument/2006/relationships/hyperlink" Target="https://www.youtube.com/watch?v=182HueOxCaU" TargetMode="External"/><Relationship Id="rId615" Type="http://schemas.openxmlformats.org/officeDocument/2006/relationships/hyperlink" Target="https://www.youtube.com/watch?v=2RlQdQoP4mE" TargetMode="External"/><Relationship Id="rId822" Type="http://schemas.openxmlformats.org/officeDocument/2006/relationships/hyperlink" Target="https://www.youtube.com/watch?v=F4X3ljkLFP8" TargetMode="External"/><Relationship Id="rId1038" Type="http://schemas.openxmlformats.org/officeDocument/2006/relationships/hyperlink" Target="https://www.youtube.com/watch?v=EfHkupTL5wU" TargetMode="External"/><Relationship Id="rId1245" Type="http://schemas.openxmlformats.org/officeDocument/2006/relationships/hyperlink" Target="https://www.youtube.com/watch?v=HzuZ57Y3-VQ" TargetMode="External"/><Relationship Id="rId1452" Type="http://schemas.openxmlformats.org/officeDocument/2006/relationships/hyperlink" Target="https://www.youtube.com/watch?v=5IYA6g6rNW0" TargetMode="External"/><Relationship Id="rId254" Type="http://schemas.openxmlformats.org/officeDocument/2006/relationships/hyperlink" Target="https://www.youtube.com/watch?v=08Xwx9vsy6w" TargetMode="External"/><Relationship Id="rId699" Type="http://schemas.openxmlformats.org/officeDocument/2006/relationships/hyperlink" Target="https://www.youtube.com/watch?v=zKr-cYKprD8" TargetMode="External"/><Relationship Id="rId1091" Type="http://schemas.openxmlformats.org/officeDocument/2006/relationships/hyperlink" Target="https://www.youtube.com/watch?v=av1BWeMbl1Q" TargetMode="External"/><Relationship Id="rId1105" Type="http://schemas.openxmlformats.org/officeDocument/2006/relationships/hyperlink" Target="https://www.youtube.com/watch?v=R6bvpvI1_uY" TargetMode="External"/><Relationship Id="rId1312" Type="http://schemas.openxmlformats.org/officeDocument/2006/relationships/hyperlink" Target="https://www.youtube.com/watch?v=mScbp58xwJE" TargetMode="External"/><Relationship Id="rId49" Type="http://schemas.openxmlformats.org/officeDocument/2006/relationships/hyperlink" Target="https://www.youtube.com/watch?v=gbWoqwJKhbM" TargetMode="External"/><Relationship Id="rId114" Type="http://schemas.openxmlformats.org/officeDocument/2006/relationships/hyperlink" Target="https://www.youtube.com/watch?v=TGgYE0Ui0co" TargetMode="External"/><Relationship Id="rId461" Type="http://schemas.openxmlformats.org/officeDocument/2006/relationships/hyperlink" Target="https://www.youtube.com/watch?v=xGvABG6vfLg" TargetMode="External"/><Relationship Id="rId559" Type="http://schemas.openxmlformats.org/officeDocument/2006/relationships/hyperlink" Target="https://www.youtube.com/watch?v=EHQ6eLHDs78" TargetMode="External"/><Relationship Id="rId766" Type="http://schemas.openxmlformats.org/officeDocument/2006/relationships/hyperlink" Target="https://www.youtube.com/watch?v=4fTC0cZiBus" TargetMode="External"/><Relationship Id="rId1189" Type="http://schemas.openxmlformats.org/officeDocument/2006/relationships/hyperlink" Target="https://www.youtube.com/watch?v=YtD-Ro9OJRQ" TargetMode="External"/><Relationship Id="rId1396" Type="http://schemas.openxmlformats.org/officeDocument/2006/relationships/hyperlink" Target="https://www.youtube.com/watch?v=vmOlaD1O5rg" TargetMode="External"/><Relationship Id="rId198" Type="http://schemas.openxmlformats.org/officeDocument/2006/relationships/hyperlink" Target="https://www.youtube.com/watch?v=91dtNzk71IA" TargetMode="External"/><Relationship Id="rId321" Type="http://schemas.openxmlformats.org/officeDocument/2006/relationships/hyperlink" Target="https://www.youtube.com/watch?v=yaOVnZ7W-Qc" TargetMode="External"/><Relationship Id="rId419" Type="http://schemas.openxmlformats.org/officeDocument/2006/relationships/hyperlink" Target="https://www.youtube.com/watch?v=zVH1ZOi2_yk" TargetMode="External"/><Relationship Id="rId626" Type="http://schemas.openxmlformats.org/officeDocument/2006/relationships/hyperlink" Target="https://www.youtube.com/watch?v=kpktr2ml8m8" TargetMode="External"/><Relationship Id="rId973" Type="http://schemas.openxmlformats.org/officeDocument/2006/relationships/hyperlink" Target="https://www.youtube.com/watch?v=FTdLV7hcCvI" TargetMode="External"/><Relationship Id="rId1049" Type="http://schemas.openxmlformats.org/officeDocument/2006/relationships/hyperlink" Target="https://www.youtube.com/watch?v=vOOkxcKaZEo" TargetMode="External"/><Relationship Id="rId1256" Type="http://schemas.openxmlformats.org/officeDocument/2006/relationships/hyperlink" Target="https://www.youtube.com/watch?v=lnII4AH2rHw" TargetMode="External"/><Relationship Id="rId833" Type="http://schemas.openxmlformats.org/officeDocument/2006/relationships/hyperlink" Target="https://www.youtube.com/watch?v=bF-3L4O8Nq8" TargetMode="External"/><Relationship Id="rId1116" Type="http://schemas.openxmlformats.org/officeDocument/2006/relationships/hyperlink" Target="https://www.youtube.com/watch?v=n0Ekb7yhf18" TargetMode="External"/><Relationship Id="rId1463" Type="http://schemas.openxmlformats.org/officeDocument/2006/relationships/hyperlink" Target="https://www.youtube.com/watch?v=lyiuoR-2E6I" TargetMode="External"/><Relationship Id="rId265" Type="http://schemas.openxmlformats.org/officeDocument/2006/relationships/hyperlink" Target="https://www.youtube.com/watch?v=kQP4pUPNjqs" TargetMode="External"/><Relationship Id="rId472" Type="http://schemas.openxmlformats.org/officeDocument/2006/relationships/hyperlink" Target="https://www.youtube.com/watch?v=DoYL7K2djDY" TargetMode="External"/><Relationship Id="rId900" Type="http://schemas.openxmlformats.org/officeDocument/2006/relationships/hyperlink" Target="https://www.youtube.com/watch?v=lJLoAHZxMWE" TargetMode="External"/><Relationship Id="rId1323" Type="http://schemas.openxmlformats.org/officeDocument/2006/relationships/hyperlink" Target="https://www.youtube.com/watch?v=Ih4StVOa0Qs" TargetMode="External"/><Relationship Id="rId125" Type="http://schemas.openxmlformats.org/officeDocument/2006/relationships/hyperlink" Target="https://www.youtube.com/watch?v=-3rtVbNkNNQ" TargetMode="External"/><Relationship Id="rId332" Type="http://schemas.openxmlformats.org/officeDocument/2006/relationships/hyperlink" Target="https://www.youtube.com/watch?v=itgdRwuvtN0" TargetMode="External"/><Relationship Id="rId777" Type="http://schemas.openxmlformats.org/officeDocument/2006/relationships/hyperlink" Target="https://www.youtube.com/watch?v=gL_j5YKKN38" TargetMode="External"/><Relationship Id="rId984" Type="http://schemas.openxmlformats.org/officeDocument/2006/relationships/hyperlink" Target="https://www.youtube.com/watch?v=9fu_xDvkBMk" TargetMode="External"/><Relationship Id="rId637" Type="http://schemas.openxmlformats.org/officeDocument/2006/relationships/hyperlink" Target="https://www.youtube.com/watch?v=fwbLw9W9GC8" TargetMode="External"/><Relationship Id="rId844" Type="http://schemas.openxmlformats.org/officeDocument/2006/relationships/hyperlink" Target="https://www.youtube.com/watch?v=mK5DuxKw-I8" TargetMode="External"/><Relationship Id="rId1267" Type="http://schemas.openxmlformats.org/officeDocument/2006/relationships/hyperlink" Target="https://www.youtube.com/watch?v=GP0JLpTLOWU" TargetMode="External"/><Relationship Id="rId1474" Type="http://schemas.openxmlformats.org/officeDocument/2006/relationships/hyperlink" Target="https://www.youtube.com/watch?v=qIQN0DtO2Z8" TargetMode="External"/><Relationship Id="rId276" Type="http://schemas.openxmlformats.org/officeDocument/2006/relationships/hyperlink" Target="https://www.youtube.com/watch?v=agP31XI_FxA" TargetMode="External"/><Relationship Id="rId483" Type="http://schemas.openxmlformats.org/officeDocument/2006/relationships/hyperlink" Target="https://www.youtube.com/watch?v=7WA-8QBd5Tk" TargetMode="External"/><Relationship Id="rId690" Type="http://schemas.openxmlformats.org/officeDocument/2006/relationships/hyperlink" Target="https://www.youtube.com/watch?v=spEEA-o1zlE" TargetMode="External"/><Relationship Id="rId704" Type="http://schemas.openxmlformats.org/officeDocument/2006/relationships/hyperlink" Target="https://www.youtube.com/watch?v=8xbYHg11ROo" TargetMode="External"/><Relationship Id="rId911" Type="http://schemas.openxmlformats.org/officeDocument/2006/relationships/hyperlink" Target="https://www.youtube.com/watch?v=IQCY6tVgZ9s" TargetMode="External"/><Relationship Id="rId1127" Type="http://schemas.openxmlformats.org/officeDocument/2006/relationships/hyperlink" Target="https://www.youtube.com/watch?v=udkwSpjJnGk" TargetMode="External"/><Relationship Id="rId1334" Type="http://schemas.openxmlformats.org/officeDocument/2006/relationships/hyperlink" Target="https://www.youtube.com/watch?v=XfaMChybaCc" TargetMode="External"/><Relationship Id="rId40" Type="http://schemas.openxmlformats.org/officeDocument/2006/relationships/hyperlink" Target="https://www.youtube.com/watch?v=_IcfDP-ezpo" TargetMode="External"/><Relationship Id="rId136" Type="http://schemas.openxmlformats.org/officeDocument/2006/relationships/hyperlink" Target="https://www.youtube.com/watch?v=IAmXafhUmYc" TargetMode="External"/><Relationship Id="rId343" Type="http://schemas.openxmlformats.org/officeDocument/2006/relationships/hyperlink" Target="https://www.youtube.com/watch?v=Au_HvuB2IQc" TargetMode="External"/><Relationship Id="rId550" Type="http://schemas.openxmlformats.org/officeDocument/2006/relationships/hyperlink" Target="https://www.youtube.com/watch?v=srr9jTynwdo" TargetMode="External"/><Relationship Id="rId788" Type="http://schemas.openxmlformats.org/officeDocument/2006/relationships/hyperlink" Target="https://www.youtube.com/watch?v=dlfE6JbvIYI" TargetMode="External"/><Relationship Id="rId995" Type="http://schemas.openxmlformats.org/officeDocument/2006/relationships/hyperlink" Target="https://www.youtube.com/watch?v=KStzrk3h76o" TargetMode="External"/><Relationship Id="rId1180" Type="http://schemas.openxmlformats.org/officeDocument/2006/relationships/hyperlink" Target="https://www.youtube.com/watch?v=k8zAYJDE01E" TargetMode="External"/><Relationship Id="rId1401" Type="http://schemas.openxmlformats.org/officeDocument/2006/relationships/hyperlink" Target="https://www.youtube.com/watch?v=MC9pK4dCHAs" TargetMode="External"/><Relationship Id="rId203" Type="http://schemas.openxmlformats.org/officeDocument/2006/relationships/hyperlink" Target="https://www.youtube.com/watch?v=NPNImjeRrF8" TargetMode="External"/><Relationship Id="rId648" Type="http://schemas.openxmlformats.org/officeDocument/2006/relationships/hyperlink" Target="https://www.youtube.com/watch?v=jQ47l4DT1BY" TargetMode="External"/><Relationship Id="rId855" Type="http://schemas.openxmlformats.org/officeDocument/2006/relationships/hyperlink" Target="https://www.youtube.com/watch?v=aASsLwbe6kY" TargetMode="External"/><Relationship Id="rId1040" Type="http://schemas.openxmlformats.org/officeDocument/2006/relationships/hyperlink" Target="https://www.youtube.com/watch?v=4pkD8CkJiIQ" TargetMode="External"/><Relationship Id="rId1278" Type="http://schemas.openxmlformats.org/officeDocument/2006/relationships/hyperlink" Target="https://www.youtube.com/watch?v=Iz3TO-dXkSI" TargetMode="External"/><Relationship Id="rId1485" Type="http://schemas.openxmlformats.org/officeDocument/2006/relationships/hyperlink" Target="https://www.youtube.com/watch?v=sy6xQyjX7qg" TargetMode="External"/><Relationship Id="rId287" Type="http://schemas.openxmlformats.org/officeDocument/2006/relationships/hyperlink" Target="https://www.youtube.com/watch?v=q1K9wPDzMjU" TargetMode="External"/><Relationship Id="rId410" Type="http://schemas.openxmlformats.org/officeDocument/2006/relationships/hyperlink" Target="https://www.youtube.com/watch?v=t63m6GCrKbw" TargetMode="External"/><Relationship Id="rId494" Type="http://schemas.openxmlformats.org/officeDocument/2006/relationships/hyperlink" Target="https://www.youtube.com/watch?v=jaw4U_s24zo" TargetMode="External"/><Relationship Id="rId508" Type="http://schemas.openxmlformats.org/officeDocument/2006/relationships/hyperlink" Target="https://www.youtube.com/watch?v=xjZO-uNelDI" TargetMode="External"/><Relationship Id="rId715" Type="http://schemas.openxmlformats.org/officeDocument/2006/relationships/hyperlink" Target="https://www.youtube.com/watch?v=dgXtHzSngX0" TargetMode="External"/><Relationship Id="rId922" Type="http://schemas.openxmlformats.org/officeDocument/2006/relationships/hyperlink" Target="https://www.youtube.com/watch?v=9Zummy0j6Ws" TargetMode="External"/><Relationship Id="rId1138" Type="http://schemas.openxmlformats.org/officeDocument/2006/relationships/hyperlink" Target="https://www.youtube.com/watch?v=i24adZlRCZk" TargetMode="External"/><Relationship Id="rId1345" Type="http://schemas.openxmlformats.org/officeDocument/2006/relationships/hyperlink" Target="https://www.youtube.com/watch?v=vzoIHUTieE0" TargetMode="External"/><Relationship Id="rId147" Type="http://schemas.openxmlformats.org/officeDocument/2006/relationships/hyperlink" Target="https://www.youtube.com/watch?v=YFmL65VsWdk" TargetMode="External"/><Relationship Id="rId354" Type="http://schemas.openxmlformats.org/officeDocument/2006/relationships/hyperlink" Target="https://www.youtube.com/watch?v=17Jnr2hr0ro" TargetMode="External"/><Relationship Id="rId799" Type="http://schemas.openxmlformats.org/officeDocument/2006/relationships/hyperlink" Target="https://www.youtube.com/watch?v=1-5q-Da6EHQ" TargetMode="External"/><Relationship Id="rId1191" Type="http://schemas.openxmlformats.org/officeDocument/2006/relationships/hyperlink" Target="https://www.youtube.com/watch?v=m1RnPcyk_e0" TargetMode="External"/><Relationship Id="rId1205" Type="http://schemas.openxmlformats.org/officeDocument/2006/relationships/hyperlink" Target="https://www.youtube.com/watch?v=sLe31yV0Fb4" TargetMode="External"/><Relationship Id="rId51" Type="http://schemas.openxmlformats.org/officeDocument/2006/relationships/hyperlink" Target="https://www.youtube.com/watch?v=RdBz1kIwrqo" TargetMode="External"/><Relationship Id="rId561" Type="http://schemas.openxmlformats.org/officeDocument/2006/relationships/hyperlink" Target="https://www.youtube.com/watch?v=-cC-ErXYdnI" TargetMode="External"/><Relationship Id="rId659" Type="http://schemas.openxmlformats.org/officeDocument/2006/relationships/hyperlink" Target="https://www.youtube.com/watch?v=322EiuTqg7w" TargetMode="External"/><Relationship Id="rId866" Type="http://schemas.openxmlformats.org/officeDocument/2006/relationships/hyperlink" Target="https://www.youtube.com/watch?v=tRgTeYpgv8c" TargetMode="External"/><Relationship Id="rId1289" Type="http://schemas.openxmlformats.org/officeDocument/2006/relationships/hyperlink" Target="https://www.youtube.com/watch?v=-pDxEjRprYM" TargetMode="External"/><Relationship Id="rId1412" Type="http://schemas.openxmlformats.org/officeDocument/2006/relationships/hyperlink" Target="https://www.youtube.com/watch?v=KCUZ6hBgxc0" TargetMode="External"/><Relationship Id="rId1496" Type="http://schemas.openxmlformats.org/officeDocument/2006/relationships/hyperlink" Target="https://www.youtube.com/watch?v=Bx9ffGtMMxo" TargetMode="External"/><Relationship Id="rId214" Type="http://schemas.openxmlformats.org/officeDocument/2006/relationships/hyperlink" Target="https://www.youtube.com/watch?v=Vf5BOYF0S3Y" TargetMode="External"/><Relationship Id="rId298" Type="http://schemas.openxmlformats.org/officeDocument/2006/relationships/hyperlink" Target="https://www.youtube.com/watch?v=T0iutxik1Eg" TargetMode="External"/><Relationship Id="rId421" Type="http://schemas.openxmlformats.org/officeDocument/2006/relationships/hyperlink" Target="https://www.youtube.com/watch?v=F-ZzB9uBQNs" TargetMode="External"/><Relationship Id="rId519" Type="http://schemas.openxmlformats.org/officeDocument/2006/relationships/hyperlink" Target="https://www.youtube.com/watch?v=WQObFfIG62Q" TargetMode="External"/><Relationship Id="rId1051" Type="http://schemas.openxmlformats.org/officeDocument/2006/relationships/hyperlink" Target="https://www.youtube.com/watch?v=aRzq_l_Rmcc" TargetMode="External"/><Relationship Id="rId1149" Type="http://schemas.openxmlformats.org/officeDocument/2006/relationships/hyperlink" Target="https://www.youtube.com/watch?v=C6XbkLOcyVs" TargetMode="External"/><Relationship Id="rId1356" Type="http://schemas.openxmlformats.org/officeDocument/2006/relationships/hyperlink" Target="https://www.youtube.com/watch?v=edQr4IJQuEg" TargetMode="External"/><Relationship Id="rId158" Type="http://schemas.openxmlformats.org/officeDocument/2006/relationships/hyperlink" Target="https://www.youtube.com/watch?v=uDANJcQm-So" TargetMode="External"/><Relationship Id="rId726" Type="http://schemas.openxmlformats.org/officeDocument/2006/relationships/hyperlink" Target="https://www.youtube.com/watch?v=Lg0JLlBHCgA" TargetMode="External"/><Relationship Id="rId933" Type="http://schemas.openxmlformats.org/officeDocument/2006/relationships/hyperlink" Target="https://www.youtube.com/watch?v=_vKbwIOfXy0" TargetMode="External"/><Relationship Id="rId1009" Type="http://schemas.openxmlformats.org/officeDocument/2006/relationships/hyperlink" Target="https://www.youtube.com/watch?v=REfOblHmn6Q" TargetMode="External"/><Relationship Id="rId62" Type="http://schemas.openxmlformats.org/officeDocument/2006/relationships/hyperlink" Target="https://www.youtube.com/watch?v=elqL0Sr_sVU" TargetMode="External"/><Relationship Id="rId365" Type="http://schemas.openxmlformats.org/officeDocument/2006/relationships/hyperlink" Target="https://www.youtube.com/watch?v=MFVzVjuj90E" TargetMode="External"/><Relationship Id="rId572" Type="http://schemas.openxmlformats.org/officeDocument/2006/relationships/hyperlink" Target="https://www.youtube.com/watch?v=Uxcvh2BQu1g" TargetMode="External"/><Relationship Id="rId1216" Type="http://schemas.openxmlformats.org/officeDocument/2006/relationships/hyperlink" Target="https://www.youtube.com/watch?v=1jVMegap8Ws" TargetMode="External"/><Relationship Id="rId1423" Type="http://schemas.openxmlformats.org/officeDocument/2006/relationships/hyperlink" Target="https://www.youtube.com/watch?v=sI2xSENomQY" TargetMode="External"/><Relationship Id="rId225" Type="http://schemas.openxmlformats.org/officeDocument/2006/relationships/hyperlink" Target="https://www.youtube.com/watch?v=myZqody8PTw" TargetMode="External"/><Relationship Id="rId432" Type="http://schemas.openxmlformats.org/officeDocument/2006/relationships/hyperlink" Target="https://www.youtube.com/watch?v=2p91-Fy5A6Q" TargetMode="External"/><Relationship Id="rId877" Type="http://schemas.openxmlformats.org/officeDocument/2006/relationships/hyperlink" Target="https://www.youtube.com/watch?v=-JT1qlD0wPQ" TargetMode="External"/><Relationship Id="rId1062" Type="http://schemas.openxmlformats.org/officeDocument/2006/relationships/hyperlink" Target="https://www.youtube.com/watch?v=log0y9fRklc" TargetMode="External"/><Relationship Id="rId737" Type="http://schemas.openxmlformats.org/officeDocument/2006/relationships/hyperlink" Target="https://www.youtube.com/watch?v=XCXsh2mfb3M" TargetMode="External"/><Relationship Id="rId944" Type="http://schemas.openxmlformats.org/officeDocument/2006/relationships/hyperlink" Target="https://www.youtube.com/watch?v=gF2CbaL7t6g" TargetMode="External"/><Relationship Id="rId1367" Type="http://schemas.openxmlformats.org/officeDocument/2006/relationships/hyperlink" Target="https://www.youtube.com/watch?v=vaRCmUwpmNk" TargetMode="External"/><Relationship Id="rId73" Type="http://schemas.openxmlformats.org/officeDocument/2006/relationships/hyperlink" Target="https://www.youtube.com/watch?v=xANxZaCCD70" TargetMode="External"/><Relationship Id="rId169" Type="http://schemas.openxmlformats.org/officeDocument/2006/relationships/hyperlink" Target="https://www.youtube.com/watch?v=z1wT-GurohQ" TargetMode="External"/><Relationship Id="rId376" Type="http://schemas.openxmlformats.org/officeDocument/2006/relationships/hyperlink" Target="https://www.youtube.com/watch?v=uNPifASaoFM" TargetMode="External"/><Relationship Id="rId583" Type="http://schemas.openxmlformats.org/officeDocument/2006/relationships/hyperlink" Target="https://www.youtube.com/watch?v=-fhrU0xoCgk" TargetMode="External"/><Relationship Id="rId790" Type="http://schemas.openxmlformats.org/officeDocument/2006/relationships/hyperlink" Target="https://www.youtube.com/watch?v=1VZl4rtt2aU" TargetMode="External"/><Relationship Id="rId804" Type="http://schemas.openxmlformats.org/officeDocument/2006/relationships/hyperlink" Target="https://www.youtube.com/watch?v=3zpg3MGhmyI" TargetMode="External"/><Relationship Id="rId1227" Type="http://schemas.openxmlformats.org/officeDocument/2006/relationships/hyperlink" Target="https://www.youtube.com/watch?v=uiJHx80DJcw" TargetMode="External"/><Relationship Id="rId1434" Type="http://schemas.openxmlformats.org/officeDocument/2006/relationships/hyperlink" Target="https://www.youtube.com/watch?v=Owv0FewW5Bo" TargetMode="External"/><Relationship Id="rId4" Type="http://schemas.openxmlformats.org/officeDocument/2006/relationships/hyperlink" Target="https://www.youtube.com/watch?v=jKuCWHsoXmQ" TargetMode="External"/><Relationship Id="rId236" Type="http://schemas.openxmlformats.org/officeDocument/2006/relationships/hyperlink" Target="https://www.youtube.com/watch?v=nbZhVwfCRMU" TargetMode="External"/><Relationship Id="rId443" Type="http://schemas.openxmlformats.org/officeDocument/2006/relationships/hyperlink" Target="https://www.youtube.com/watch?v=cshbkDak_p0" TargetMode="External"/><Relationship Id="rId650" Type="http://schemas.openxmlformats.org/officeDocument/2006/relationships/hyperlink" Target="https://www.youtube.com/watch?v=WkR5PD16sCg" TargetMode="External"/><Relationship Id="rId888" Type="http://schemas.openxmlformats.org/officeDocument/2006/relationships/hyperlink" Target="https://www.youtube.com/watch?v=Kfqplhug-eA" TargetMode="External"/><Relationship Id="rId1073" Type="http://schemas.openxmlformats.org/officeDocument/2006/relationships/hyperlink" Target="https://www.youtube.com/watch?v=WzACbsbv3Mc" TargetMode="External"/><Relationship Id="rId1280" Type="http://schemas.openxmlformats.org/officeDocument/2006/relationships/hyperlink" Target="https://www.youtube.com/watch?v=5Qbkf3waru8" TargetMode="External"/><Relationship Id="rId1501" Type="http://schemas.openxmlformats.org/officeDocument/2006/relationships/hyperlink" Target="https://www.youtube.com/watch?v=GtSbmTRia5Y" TargetMode="External"/><Relationship Id="rId303" Type="http://schemas.openxmlformats.org/officeDocument/2006/relationships/hyperlink" Target="https://www.youtube.com/watch?v=vKGL9b0x_K8" TargetMode="External"/><Relationship Id="rId748" Type="http://schemas.openxmlformats.org/officeDocument/2006/relationships/hyperlink" Target="https://www.youtube.com/watch?v=wzPkggokfLg" TargetMode="External"/><Relationship Id="rId955" Type="http://schemas.openxmlformats.org/officeDocument/2006/relationships/hyperlink" Target="https://www.youtube.com/watch?v=47hxgUfQ8jo" TargetMode="External"/><Relationship Id="rId1140" Type="http://schemas.openxmlformats.org/officeDocument/2006/relationships/hyperlink" Target="https://www.youtube.com/watch?v=KYhdz2LiDLA" TargetMode="External"/><Relationship Id="rId1378" Type="http://schemas.openxmlformats.org/officeDocument/2006/relationships/hyperlink" Target="https://www.youtube.com/watch?v=kcbL1wC9PEg" TargetMode="External"/><Relationship Id="rId84" Type="http://schemas.openxmlformats.org/officeDocument/2006/relationships/hyperlink" Target="https://www.youtube.com/watch?v=LXrKKz7Mld8" TargetMode="External"/><Relationship Id="rId387" Type="http://schemas.openxmlformats.org/officeDocument/2006/relationships/hyperlink" Target="https://www.youtube.com/watch?v=yVdcSMOWtxM" TargetMode="External"/><Relationship Id="rId510" Type="http://schemas.openxmlformats.org/officeDocument/2006/relationships/hyperlink" Target="https://www.youtube.com/watch?v=6oKx_bFPSSA" TargetMode="External"/><Relationship Id="rId594" Type="http://schemas.openxmlformats.org/officeDocument/2006/relationships/hyperlink" Target="https://www.youtube.com/watch?v=FrXBeS9Vj40" TargetMode="External"/><Relationship Id="rId608" Type="http://schemas.openxmlformats.org/officeDocument/2006/relationships/hyperlink" Target="https://www.youtube.com/watch?v=59-D2X_vmlA" TargetMode="External"/><Relationship Id="rId815" Type="http://schemas.openxmlformats.org/officeDocument/2006/relationships/hyperlink" Target="https://www.youtube.com/watch?v=GDQ-FTObhak" TargetMode="External"/><Relationship Id="rId1238" Type="http://schemas.openxmlformats.org/officeDocument/2006/relationships/hyperlink" Target="https://www.youtube.com/watch?v=Vrv16kSoTLQ" TargetMode="External"/><Relationship Id="rId1445" Type="http://schemas.openxmlformats.org/officeDocument/2006/relationships/hyperlink" Target="https://www.youtube.com/watch?v=rP79c8rd-jE" TargetMode="External"/><Relationship Id="rId247" Type="http://schemas.openxmlformats.org/officeDocument/2006/relationships/hyperlink" Target="https://www.youtube.com/watch?v=BF7tCmPOjs4" TargetMode="External"/><Relationship Id="rId899" Type="http://schemas.openxmlformats.org/officeDocument/2006/relationships/hyperlink" Target="https://www.youtube.com/watch?v=lJLoAHZxMWE" TargetMode="External"/><Relationship Id="rId1000" Type="http://schemas.openxmlformats.org/officeDocument/2006/relationships/hyperlink" Target="https://www.youtube.com/watch?v=1UT4aCq24wA" TargetMode="External"/><Relationship Id="rId1084" Type="http://schemas.openxmlformats.org/officeDocument/2006/relationships/hyperlink" Target="https://www.youtube.com/watch?v=N20dY0-9Nio" TargetMode="External"/><Relationship Id="rId1305" Type="http://schemas.openxmlformats.org/officeDocument/2006/relationships/hyperlink" Target="https://www.youtube.com/watch?v=_D2sWZSHDqg&amp;t=834s" TargetMode="External"/><Relationship Id="rId107" Type="http://schemas.openxmlformats.org/officeDocument/2006/relationships/hyperlink" Target="https://www.youtube.com/watch?v=m3jwqSSyVkg" TargetMode="External"/><Relationship Id="rId454" Type="http://schemas.openxmlformats.org/officeDocument/2006/relationships/hyperlink" Target="https://www.youtube.com/watch?v=7RTlRYpr7o8" TargetMode="External"/><Relationship Id="rId661" Type="http://schemas.openxmlformats.org/officeDocument/2006/relationships/hyperlink" Target="https://www.youtube.com/watch?v=liKAbE7beNI" TargetMode="External"/><Relationship Id="rId759" Type="http://schemas.openxmlformats.org/officeDocument/2006/relationships/hyperlink" Target="https://www.youtube.com/watch?v=_OTzuNIDOOA" TargetMode="External"/><Relationship Id="rId966" Type="http://schemas.openxmlformats.org/officeDocument/2006/relationships/hyperlink" Target="https://www.youtube.com/watch?v=pIn71L7Kv9Q" TargetMode="External"/><Relationship Id="rId1291" Type="http://schemas.openxmlformats.org/officeDocument/2006/relationships/hyperlink" Target="https://www.youtube.com/watch?v=1P_XO3xfTCs" TargetMode="External"/><Relationship Id="rId1389" Type="http://schemas.openxmlformats.org/officeDocument/2006/relationships/hyperlink" Target="https://www.youtube.com/watch?v=OI3nL5YCIO8" TargetMode="External"/><Relationship Id="rId1512" Type="http://schemas.openxmlformats.org/officeDocument/2006/relationships/hyperlink" Target="https://www.youtube.com/watch?v=9QSUsKZfoQA&amp;t=156s" TargetMode="External"/><Relationship Id="rId11" Type="http://schemas.openxmlformats.org/officeDocument/2006/relationships/hyperlink" Target="https://www.youtube.com/watch?v=WU456HIXN5U" TargetMode="External"/><Relationship Id="rId314" Type="http://schemas.openxmlformats.org/officeDocument/2006/relationships/hyperlink" Target="https://www.youtube.com/watch?v=d9KgrM48iGg" TargetMode="External"/><Relationship Id="rId398" Type="http://schemas.openxmlformats.org/officeDocument/2006/relationships/hyperlink" Target="https://www.youtube.com/watch?v=ja-cxuo3ugc" TargetMode="External"/><Relationship Id="rId521" Type="http://schemas.openxmlformats.org/officeDocument/2006/relationships/hyperlink" Target="https://www.youtube.com/watch?v=CouNRYMLDmY" TargetMode="External"/><Relationship Id="rId619" Type="http://schemas.openxmlformats.org/officeDocument/2006/relationships/hyperlink" Target="https://www.youtube.com/watch?v=t5AEphve0P8" TargetMode="External"/><Relationship Id="rId1151" Type="http://schemas.openxmlformats.org/officeDocument/2006/relationships/hyperlink" Target="https://www.youtube.com/watch?v=ANDhhofT1w0" TargetMode="External"/><Relationship Id="rId1249" Type="http://schemas.openxmlformats.org/officeDocument/2006/relationships/hyperlink" Target="https://www.youtube.com/watch?v=6M1Mp5tvk-E" TargetMode="External"/><Relationship Id="rId95" Type="http://schemas.openxmlformats.org/officeDocument/2006/relationships/hyperlink" Target="https://www.youtube.com/watch?v=QEUeYDEFtsE" TargetMode="External"/><Relationship Id="rId160" Type="http://schemas.openxmlformats.org/officeDocument/2006/relationships/hyperlink" Target="https://www.youtube.com/watch?v=aXm-YqwVmbs" TargetMode="External"/><Relationship Id="rId826" Type="http://schemas.openxmlformats.org/officeDocument/2006/relationships/hyperlink" Target="https://www.youtube.com/watch?v=JDOBTQ94-S4" TargetMode="External"/><Relationship Id="rId1011" Type="http://schemas.openxmlformats.org/officeDocument/2006/relationships/hyperlink" Target="https://www.youtube.com/watch?v=8Fyp5gw_HGc&amp;t=19s" TargetMode="External"/><Relationship Id="rId1109" Type="http://schemas.openxmlformats.org/officeDocument/2006/relationships/hyperlink" Target="https://www.youtube.com/watch?v=3dYP3FhD3Po" TargetMode="External"/><Relationship Id="rId1456" Type="http://schemas.openxmlformats.org/officeDocument/2006/relationships/hyperlink" Target="https://www.youtube.com/watch?v=s9g49kgd9ao" TargetMode="External"/><Relationship Id="rId258" Type="http://schemas.openxmlformats.org/officeDocument/2006/relationships/hyperlink" Target="https://www.youtube.com/watch?v=SS0UQNsxhus" TargetMode="External"/><Relationship Id="rId465" Type="http://schemas.openxmlformats.org/officeDocument/2006/relationships/hyperlink" Target="https://www.youtube.com/watch?v=-rJtFWVJpjA" TargetMode="External"/><Relationship Id="rId672" Type="http://schemas.openxmlformats.org/officeDocument/2006/relationships/hyperlink" Target="https://www.youtube.com/watch?v=Xk3tQcQ1QcQ" TargetMode="External"/><Relationship Id="rId1095" Type="http://schemas.openxmlformats.org/officeDocument/2006/relationships/hyperlink" Target="https://www.youtube.com/watch?v=joPLKP546hk" TargetMode="External"/><Relationship Id="rId1316" Type="http://schemas.openxmlformats.org/officeDocument/2006/relationships/hyperlink" Target="https://www.youtube.com/watch?v=qzXGb7RIXmc" TargetMode="External"/><Relationship Id="rId22" Type="http://schemas.openxmlformats.org/officeDocument/2006/relationships/hyperlink" Target="https://www.youtube.com/watch?v=jMgGGixmfus" TargetMode="External"/><Relationship Id="rId118" Type="http://schemas.openxmlformats.org/officeDocument/2006/relationships/hyperlink" Target="https://www.youtube.com/watch?v=ByaheAphduQ" TargetMode="External"/><Relationship Id="rId325" Type="http://schemas.openxmlformats.org/officeDocument/2006/relationships/hyperlink" Target="https://www.youtube.com/watch?v=8iuVX1AkV_0" TargetMode="External"/><Relationship Id="rId532" Type="http://schemas.openxmlformats.org/officeDocument/2006/relationships/hyperlink" Target="https://www.youtube.com/watch?v=zyTsxv3NJzA" TargetMode="External"/><Relationship Id="rId977" Type="http://schemas.openxmlformats.org/officeDocument/2006/relationships/hyperlink" Target="https://www.youtube.com/watch?v=iGqKIfGTc-s" TargetMode="External"/><Relationship Id="rId1162" Type="http://schemas.openxmlformats.org/officeDocument/2006/relationships/hyperlink" Target="https://www.youtube.com/watch?v=vTz9mFEgYQU" TargetMode="External"/><Relationship Id="rId171" Type="http://schemas.openxmlformats.org/officeDocument/2006/relationships/hyperlink" Target="https://www.youtube.com/watch?v=f-XdG6v-RWk" TargetMode="External"/><Relationship Id="rId837" Type="http://schemas.openxmlformats.org/officeDocument/2006/relationships/hyperlink" Target="https://www.youtube.com/watch?v=KXamV4OZjYs" TargetMode="External"/><Relationship Id="rId1022" Type="http://schemas.openxmlformats.org/officeDocument/2006/relationships/hyperlink" Target="https://www.youtube.com/watch?v=NeCQOUox8zc" TargetMode="External"/><Relationship Id="rId1467" Type="http://schemas.openxmlformats.org/officeDocument/2006/relationships/hyperlink" Target="https://www.youtube.com/watch?v=8gCMYZ-alVw" TargetMode="External"/><Relationship Id="rId269" Type="http://schemas.openxmlformats.org/officeDocument/2006/relationships/hyperlink" Target="https://www.youtube.com/watch?v=7jIfpSOnmK8" TargetMode="External"/><Relationship Id="rId476" Type="http://schemas.openxmlformats.org/officeDocument/2006/relationships/hyperlink" Target="https://www.youtube.com/watch?v=QPVDHJcsv5U" TargetMode="External"/><Relationship Id="rId683" Type="http://schemas.openxmlformats.org/officeDocument/2006/relationships/hyperlink" Target="https://www.youtube.com/watch?v=vEdOCEkdY9Q" TargetMode="External"/><Relationship Id="rId890" Type="http://schemas.openxmlformats.org/officeDocument/2006/relationships/hyperlink" Target="https://www.youtube.com/watch?v=AgRVHML48XM" TargetMode="External"/><Relationship Id="rId904" Type="http://schemas.openxmlformats.org/officeDocument/2006/relationships/hyperlink" Target="https://www.youtube.com/watch?v=t5tjD9qq-98" TargetMode="External"/><Relationship Id="rId1327" Type="http://schemas.openxmlformats.org/officeDocument/2006/relationships/hyperlink" Target="https://www.youtube.com/watch?v=sZGlmV--sG4" TargetMode="External"/><Relationship Id="rId33" Type="http://schemas.openxmlformats.org/officeDocument/2006/relationships/hyperlink" Target="https://www.youtube.com/watch?v=tkF_3Ixn02I" TargetMode="External"/><Relationship Id="rId129" Type="http://schemas.openxmlformats.org/officeDocument/2006/relationships/hyperlink" Target="https://www.youtube.com/watch?v=28dLjjiriJA" TargetMode="External"/><Relationship Id="rId336" Type="http://schemas.openxmlformats.org/officeDocument/2006/relationships/hyperlink" Target="https://www.youtube.com/watch?v=UuJzHq-Ont4" TargetMode="External"/><Relationship Id="rId543" Type="http://schemas.openxmlformats.org/officeDocument/2006/relationships/hyperlink" Target="https://www.youtube.com/watch?v=s1VIjn0qPQg" TargetMode="External"/><Relationship Id="rId988" Type="http://schemas.openxmlformats.org/officeDocument/2006/relationships/hyperlink" Target="https://www.youtube.com/watch?v=C-AklzjB96w" TargetMode="External"/><Relationship Id="rId1173" Type="http://schemas.openxmlformats.org/officeDocument/2006/relationships/hyperlink" Target="https://www.youtube.com/watch?v=zNgyoAjVDhk" TargetMode="External"/><Relationship Id="rId1380" Type="http://schemas.openxmlformats.org/officeDocument/2006/relationships/hyperlink" Target="https://www.youtube.com/watch?v=qqDl6coS7wg" TargetMode="External"/><Relationship Id="rId182" Type="http://schemas.openxmlformats.org/officeDocument/2006/relationships/hyperlink" Target="https://www.youtube.com/watch?v=G3NpQQMh8jQ" TargetMode="External"/><Relationship Id="rId403" Type="http://schemas.openxmlformats.org/officeDocument/2006/relationships/hyperlink" Target="https://www.youtube.com/watch?v=5YuNKvTZtdM" TargetMode="External"/><Relationship Id="rId750" Type="http://schemas.openxmlformats.org/officeDocument/2006/relationships/hyperlink" Target="https://www.youtube.com/watch?v=dJ9wpyiJSSI" TargetMode="External"/><Relationship Id="rId848" Type="http://schemas.openxmlformats.org/officeDocument/2006/relationships/hyperlink" Target="https://www.youtube.com/watch?v=dzUx3zUv_yw" TargetMode="External"/><Relationship Id="rId1033" Type="http://schemas.openxmlformats.org/officeDocument/2006/relationships/hyperlink" Target="https://www.youtube.com/watch?v=S9RImbEoWYA" TargetMode="External"/><Relationship Id="rId1478" Type="http://schemas.openxmlformats.org/officeDocument/2006/relationships/hyperlink" Target="https://www.youtube.com/watch?v=ZyApm_PJ-W8&amp;t=65s" TargetMode="External"/><Relationship Id="rId487" Type="http://schemas.openxmlformats.org/officeDocument/2006/relationships/hyperlink" Target="https://www.youtube.com/watch?v=4gAHt9ki2xY" TargetMode="External"/><Relationship Id="rId610" Type="http://schemas.openxmlformats.org/officeDocument/2006/relationships/hyperlink" Target="https://www.youtube.com/watch?v=NhDs3OPqMQ4" TargetMode="External"/><Relationship Id="rId694" Type="http://schemas.openxmlformats.org/officeDocument/2006/relationships/hyperlink" Target="https://www.youtube.com/watch?v=M8Xez56Bg9c" TargetMode="External"/><Relationship Id="rId708" Type="http://schemas.openxmlformats.org/officeDocument/2006/relationships/hyperlink" Target="https://www.youtube.com/watch?v=JkoZriLo3fA" TargetMode="External"/><Relationship Id="rId915" Type="http://schemas.openxmlformats.org/officeDocument/2006/relationships/hyperlink" Target="https://www.youtube.com/watch?v=kZVT_WU4Pm4" TargetMode="External"/><Relationship Id="rId1240" Type="http://schemas.openxmlformats.org/officeDocument/2006/relationships/hyperlink" Target="https://www.youtube.com/watch?v=1k_PbRxkEqo" TargetMode="External"/><Relationship Id="rId1338" Type="http://schemas.openxmlformats.org/officeDocument/2006/relationships/hyperlink" Target="https://www.youtube.com/watch?v=rt5w2HzSWc0" TargetMode="External"/><Relationship Id="rId347" Type="http://schemas.openxmlformats.org/officeDocument/2006/relationships/hyperlink" Target="https://www.youtube.com/watch?v=MfzPrOKKZVo" TargetMode="External"/><Relationship Id="rId999" Type="http://schemas.openxmlformats.org/officeDocument/2006/relationships/hyperlink" Target="https://www.youtube.com/watch?v=1UT4aCq24wA" TargetMode="External"/><Relationship Id="rId1100" Type="http://schemas.openxmlformats.org/officeDocument/2006/relationships/hyperlink" Target="https://www.youtube.com/watch?v=N1wkN3CKqHY" TargetMode="External"/><Relationship Id="rId1184" Type="http://schemas.openxmlformats.org/officeDocument/2006/relationships/hyperlink" Target="https://www.youtube.com/watch?v=B3K5KRgT0oE" TargetMode="External"/><Relationship Id="rId1405" Type="http://schemas.openxmlformats.org/officeDocument/2006/relationships/hyperlink" Target="https://www.youtube.com/watch?v=lQph5joRdU8" TargetMode="External"/><Relationship Id="rId44" Type="http://schemas.openxmlformats.org/officeDocument/2006/relationships/hyperlink" Target="https://www.youtube.com/watch?v=Uq2PJjcHiqI" TargetMode="External"/><Relationship Id="rId554" Type="http://schemas.openxmlformats.org/officeDocument/2006/relationships/hyperlink" Target="https://www.youtube.com/watch?v=AuVaei10Du0" TargetMode="External"/><Relationship Id="rId761" Type="http://schemas.openxmlformats.org/officeDocument/2006/relationships/hyperlink" Target="https://www.youtube.com/watch?v=VJZ4LARPMJU&amp;t=79s" TargetMode="External"/><Relationship Id="rId859" Type="http://schemas.openxmlformats.org/officeDocument/2006/relationships/hyperlink" Target="https://www.youtube.com/watch?v=PWZrF-TGsWo" TargetMode="External"/><Relationship Id="rId1391" Type="http://schemas.openxmlformats.org/officeDocument/2006/relationships/hyperlink" Target="https://www.youtube.com/watch?v=_xxJKDZyRuE" TargetMode="External"/><Relationship Id="rId1489" Type="http://schemas.openxmlformats.org/officeDocument/2006/relationships/hyperlink" Target="https://www.youtube.com/watch?v=s4vjcCAXvVI" TargetMode="External"/><Relationship Id="rId193" Type="http://schemas.openxmlformats.org/officeDocument/2006/relationships/hyperlink" Target="https://www.youtube.com/watch?v=gmu_fBglk-A" TargetMode="External"/><Relationship Id="rId207" Type="http://schemas.openxmlformats.org/officeDocument/2006/relationships/hyperlink" Target="https://www.youtube.com/watch?v=MOkWSa69NKA" TargetMode="External"/><Relationship Id="rId414" Type="http://schemas.openxmlformats.org/officeDocument/2006/relationships/hyperlink" Target="https://www.youtube.com/watch?v=RKYffxIB9EM" TargetMode="External"/><Relationship Id="rId498" Type="http://schemas.openxmlformats.org/officeDocument/2006/relationships/hyperlink" Target="https://www.youtube.com/watch?v=d9iObjKR5yI" TargetMode="External"/><Relationship Id="rId621" Type="http://schemas.openxmlformats.org/officeDocument/2006/relationships/hyperlink" Target="https://www.youtube.com/watch?v=zm-fPGwlflY" TargetMode="External"/><Relationship Id="rId1044" Type="http://schemas.openxmlformats.org/officeDocument/2006/relationships/hyperlink" Target="https://www.youtube.com/watch?v=xkyySDtO5HU" TargetMode="External"/><Relationship Id="rId1251" Type="http://schemas.openxmlformats.org/officeDocument/2006/relationships/hyperlink" Target="https://www.youtube.com/watch?v=LAZPY_rTJLU" TargetMode="External"/><Relationship Id="rId1349" Type="http://schemas.openxmlformats.org/officeDocument/2006/relationships/hyperlink" Target="https://www.youtube.com/watch?v=1UnsEQPK3PQ" TargetMode="External"/><Relationship Id="rId260" Type="http://schemas.openxmlformats.org/officeDocument/2006/relationships/hyperlink" Target="https://www.youtube.com/watch?v=g-xyM5pVESg" TargetMode="External"/><Relationship Id="rId719" Type="http://schemas.openxmlformats.org/officeDocument/2006/relationships/hyperlink" Target="https://www.youtube.com/watch?v=I6Nwopg3FIw" TargetMode="External"/><Relationship Id="rId926" Type="http://schemas.openxmlformats.org/officeDocument/2006/relationships/hyperlink" Target="https://www.youtube.com/watch?v=ZwiLQGKP--A" TargetMode="External"/><Relationship Id="rId1111" Type="http://schemas.openxmlformats.org/officeDocument/2006/relationships/hyperlink" Target="https://www.youtube.com/watch?v=FgVpxhtCQdA" TargetMode="External"/><Relationship Id="rId55" Type="http://schemas.openxmlformats.org/officeDocument/2006/relationships/hyperlink" Target="https://www.youtube.com/watch?v=N0PD3TuLvoo" TargetMode="External"/><Relationship Id="rId120" Type="http://schemas.openxmlformats.org/officeDocument/2006/relationships/hyperlink" Target="https://www.youtube.com/watch?v=sc4OOSLMiQQ" TargetMode="External"/><Relationship Id="rId358" Type="http://schemas.openxmlformats.org/officeDocument/2006/relationships/hyperlink" Target="https://www.youtube.com/watch?v=MBzty84VgRo" TargetMode="External"/><Relationship Id="rId565" Type="http://schemas.openxmlformats.org/officeDocument/2006/relationships/hyperlink" Target="https://www.youtube.com/watch?v=O5i1SD7KFkI" TargetMode="External"/><Relationship Id="rId772" Type="http://schemas.openxmlformats.org/officeDocument/2006/relationships/hyperlink" Target="https://www.youtube.com/watch?v=yB7P6V4_zUw" TargetMode="External"/><Relationship Id="rId1195" Type="http://schemas.openxmlformats.org/officeDocument/2006/relationships/hyperlink" Target="https://www.youtube.com/watch?v=ZkrWcJXqbGA" TargetMode="External"/><Relationship Id="rId1209" Type="http://schemas.openxmlformats.org/officeDocument/2006/relationships/hyperlink" Target="https://www.youtube.com/watch?v=EKyX0QsZVJc" TargetMode="External"/><Relationship Id="rId1416" Type="http://schemas.openxmlformats.org/officeDocument/2006/relationships/hyperlink" Target="https://www.youtube.com/watch?v=DBYSIkWsAOI" TargetMode="External"/><Relationship Id="rId218" Type="http://schemas.openxmlformats.org/officeDocument/2006/relationships/hyperlink" Target="https://www.youtube.com/watch?v=apOba1F4MT4" TargetMode="External"/><Relationship Id="rId425" Type="http://schemas.openxmlformats.org/officeDocument/2006/relationships/hyperlink" Target="https://www.youtube.com/watch?v=8ZJ9Ubv74Fc" TargetMode="External"/><Relationship Id="rId632" Type="http://schemas.openxmlformats.org/officeDocument/2006/relationships/hyperlink" Target="https://www.youtube.com/watch?v=G-AjF_4Jc1I" TargetMode="External"/><Relationship Id="rId1055" Type="http://schemas.openxmlformats.org/officeDocument/2006/relationships/hyperlink" Target="https://www.youtube.com/watch?v=ozdJ_kTaZcc" TargetMode="External"/><Relationship Id="rId1262" Type="http://schemas.openxmlformats.org/officeDocument/2006/relationships/hyperlink" Target="https://www.youtube.com/watch?v=IS6hRiM7WuU" TargetMode="External"/><Relationship Id="rId271" Type="http://schemas.openxmlformats.org/officeDocument/2006/relationships/hyperlink" Target="https://www.youtube.com/watch?v=qd7yTtTb_Fc" TargetMode="External"/><Relationship Id="rId937" Type="http://schemas.openxmlformats.org/officeDocument/2006/relationships/hyperlink" Target="https://www.youtube.com/watch?v=Deab_JE4fv4" TargetMode="External"/><Relationship Id="rId1122" Type="http://schemas.openxmlformats.org/officeDocument/2006/relationships/hyperlink" Target="https://www.youtube.com/watch?v=NaCx35vC5wg" TargetMode="External"/><Relationship Id="rId66" Type="http://schemas.openxmlformats.org/officeDocument/2006/relationships/hyperlink" Target="https://www.youtube.com/watch?v=BEz8X5SUwjY" TargetMode="External"/><Relationship Id="rId131" Type="http://schemas.openxmlformats.org/officeDocument/2006/relationships/hyperlink" Target="https://www.youtube.com/watch?v=mhHQNrL_bkM" TargetMode="External"/><Relationship Id="rId369" Type="http://schemas.openxmlformats.org/officeDocument/2006/relationships/hyperlink" Target="https://www.youtube.com/watch?v=zqnotAbf-Cc" TargetMode="External"/><Relationship Id="rId576" Type="http://schemas.openxmlformats.org/officeDocument/2006/relationships/hyperlink" Target="https://www.youtube.com/watch?v=j84sUcOTBRM" TargetMode="External"/><Relationship Id="rId783" Type="http://schemas.openxmlformats.org/officeDocument/2006/relationships/hyperlink" Target="https://www.youtube.com/watch?v=orOA4dPxE98" TargetMode="External"/><Relationship Id="rId990" Type="http://schemas.openxmlformats.org/officeDocument/2006/relationships/hyperlink" Target="https://www.youtube.com/watch?v=CLCX0mlWjw0" TargetMode="External"/><Relationship Id="rId1427" Type="http://schemas.openxmlformats.org/officeDocument/2006/relationships/hyperlink" Target="https://www.youtube.com/watch?v=inDcB8LwlqI" TargetMode="External"/><Relationship Id="rId229" Type="http://schemas.openxmlformats.org/officeDocument/2006/relationships/hyperlink" Target="https://www.youtube.com/watch?v=eKtCOiQbVX0" TargetMode="External"/><Relationship Id="rId436" Type="http://schemas.openxmlformats.org/officeDocument/2006/relationships/hyperlink" Target="https://www.youtube.com/watch?v=nEEhdprZ-EE" TargetMode="External"/><Relationship Id="rId643" Type="http://schemas.openxmlformats.org/officeDocument/2006/relationships/hyperlink" Target="https://www.youtube.com/watch?v=RaNpNJVvWDI" TargetMode="External"/><Relationship Id="rId1066" Type="http://schemas.openxmlformats.org/officeDocument/2006/relationships/hyperlink" Target="https://www.youtube.com/watch?v=gzOZ5Lo3n9Y" TargetMode="External"/><Relationship Id="rId1273" Type="http://schemas.openxmlformats.org/officeDocument/2006/relationships/hyperlink" Target="https://www.youtube.com/watch?v=p08RUDejFXs" TargetMode="External"/><Relationship Id="rId1480" Type="http://schemas.openxmlformats.org/officeDocument/2006/relationships/hyperlink" Target="https://www.youtube.com/watch?v=VFJFvcNogFU" TargetMode="External"/><Relationship Id="rId850" Type="http://schemas.openxmlformats.org/officeDocument/2006/relationships/hyperlink" Target="https://www.youtube.com/watch?v=5iT09vIaZOU" TargetMode="External"/><Relationship Id="rId948" Type="http://schemas.openxmlformats.org/officeDocument/2006/relationships/hyperlink" Target="https://www.youtube.com/watch?v=AB0KeX_0T2I" TargetMode="External"/><Relationship Id="rId1133" Type="http://schemas.openxmlformats.org/officeDocument/2006/relationships/hyperlink" Target="https://www.youtube.com/watch?v=aEAK6N982oQ" TargetMode="External"/><Relationship Id="rId77" Type="http://schemas.openxmlformats.org/officeDocument/2006/relationships/hyperlink" Target="https://www.youtube.com/watch?v=iS7CE9mrtI4" TargetMode="External"/><Relationship Id="rId282" Type="http://schemas.openxmlformats.org/officeDocument/2006/relationships/hyperlink" Target="https://www.youtube.com/watch?v=OBViSvvLu-s" TargetMode="External"/><Relationship Id="rId503" Type="http://schemas.openxmlformats.org/officeDocument/2006/relationships/hyperlink" Target="https://www.youtube.com/watch?v=JNg9hu1QURw" TargetMode="External"/><Relationship Id="rId587" Type="http://schemas.openxmlformats.org/officeDocument/2006/relationships/hyperlink" Target="https://www.youtube.com/watch?v=yZ08CJsgurU" TargetMode="External"/><Relationship Id="rId710" Type="http://schemas.openxmlformats.org/officeDocument/2006/relationships/hyperlink" Target="https://www.youtube.com/watch?v=hPD7CW4JiSA" TargetMode="External"/><Relationship Id="rId808" Type="http://schemas.openxmlformats.org/officeDocument/2006/relationships/hyperlink" Target="https://www.youtube.com/watch?v=yCrftsxElf8" TargetMode="External"/><Relationship Id="rId1340" Type="http://schemas.openxmlformats.org/officeDocument/2006/relationships/hyperlink" Target="https://www.youtube.com/watch?v=kvEIBfEnwXM" TargetMode="External"/><Relationship Id="rId1438" Type="http://schemas.openxmlformats.org/officeDocument/2006/relationships/hyperlink" Target="https://www.youtube.com/watch?v=tPgOVeqnOcc" TargetMode="External"/><Relationship Id="rId8" Type="http://schemas.openxmlformats.org/officeDocument/2006/relationships/hyperlink" Target="https://www.youtube.com/watch?v=FytdS2vMJfU" TargetMode="External"/><Relationship Id="rId142" Type="http://schemas.openxmlformats.org/officeDocument/2006/relationships/hyperlink" Target="https://www.youtube.com/watch?v=OpsoPcAUMbw" TargetMode="External"/><Relationship Id="rId447" Type="http://schemas.openxmlformats.org/officeDocument/2006/relationships/hyperlink" Target="https://www.youtube.com/watch?v=myyrtrylWQs" TargetMode="External"/><Relationship Id="rId794" Type="http://schemas.openxmlformats.org/officeDocument/2006/relationships/hyperlink" Target="https://www.youtube.com/watch?v=BNly0XIZX6c" TargetMode="External"/><Relationship Id="rId1077" Type="http://schemas.openxmlformats.org/officeDocument/2006/relationships/hyperlink" Target="https://www.youtube.com/watch?v=a30EnICYBUA" TargetMode="External"/><Relationship Id="rId1200" Type="http://schemas.openxmlformats.org/officeDocument/2006/relationships/hyperlink" Target="https://www.youtube.com/watch?v=j53ZVDx4pYc" TargetMode="External"/><Relationship Id="rId654" Type="http://schemas.openxmlformats.org/officeDocument/2006/relationships/hyperlink" Target="https://www.youtube.com/watch?v=p4NkqPPh2fk" TargetMode="External"/><Relationship Id="rId861" Type="http://schemas.openxmlformats.org/officeDocument/2006/relationships/hyperlink" Target="https://www.youtube.com/watch?v=S2ePhtW_O5A" TargetMode="External"/><Relationship Id="rId959" Type="http://schemas.openxmlformats.org/officeDocument/2006/relationships/hyperlink" Target="https://www.youtube.com/watch?v=Xsq9jAEpAY8" TargetMode="External"/><Relationship Id="rId1284" Type="http://schemas.openxmlformats.org/officeDocument/2006/relationships/hyperlink" Target="https://www.youtube.com/watch?v=69M5XJQEYX4" TargetMode="External"/><Relationship Id="rId1491" Type="http://schemas.openxmlformats.org/officeDocument/2006/relationships/hyperlink" Target="https://www.youtube.com/watch?v=wfQX8QWcWgI" TargetMode="External"/><Relationship Id="rId1505" Type="http://schemas.openxmlformats.org/officeDocument/2006/relationships/hyperlink" Target="https://www.youtube.com/watch?v=ahKeSqFT0Nk" TargetMode="External"/><Relationship Id="rId293" Type="http://schemas.openxmlformats.org/officeDocument/2006/relationships/hyperlink" Target="https://www.youtube.com/watch?v=cKIAV15AZcI" TargetMode="External"/><Relationship Id="rId307" Type="http://schemas.openxmlformats.org/officeDocument/2006/relationships/hyperlink" Target="https://www.youtube.com/watch?v=R7mzbp-9vbk" TargetMode="External"/><Relationship Id="rId514" Type="http://schemas.openxmlformats.org/officeDocument/2006/relationships/hyperlink" Target="https://www.youtube.com/watch?v=_xIbCmTtK8s" TargetMode="External"/><Relationship Id="rId721" Type="http://schemas.openxmlformats.org/officeDocument/2006/relationships/hyperlink" Target="https://www.youtube.com/watch?v=QT3p6iGNrkU" TargetMode="External"/><Relationship Id="rId1144" Type="http://schemas.openxmlformats.org/officeDocument/2006/relationships/hyperlink" Target="https://www.youtube.com/watch?v=bGDeGR7DrFw" TargetMode="External"/><Relationship Id="rId1351" Type="http://schemas.openxmlformats.org/officeDocument/2006/relationships/hyperlink" Target="https://www.youtube.com/watch?v=bD-uUsBgY-w" TargetMode="External"/><Relationship Id="rId1449" Type="http://schemas.openxmlformats.org/officeDocument/2006/relationships/hyperlink" Target="https://www.youtube.com/watch?v=OmWUkxANoEk" TargetMode="External"/><Relationship Id="rId88" Type="http://schemas.openxmlformats.org/officeDocument/2006/relationships/hyperlink" Target="https://www.youtube.com/watch?v=rNhQIKC2jPM" TargetMode="External"/><Relationship Id="rId153" Type="http://schemas.openxmlformats.org/officeDocument/2006/relationships/hyperlink" Target="https://www.youtube.com/watch?v=FNqQxPkLmPI" TargetMode="External"/><Relationship Id="rId360" Type="http://schemas.openxmlformats.org/officeDocument/2006/relationships/hyperlink" Target="https://www.youtube.com/watch?v=nCmJgIvSqfU" TargetMode="External"/><Relationship Id="rId598" Type="http://schemas.openxmlformats.org/officeDocument/2006/relationships/hyperlink" Target="https://www.youtube.com/watch?v=fyMRRD_YeRI" TargetMode="External"/><Relationship Id="rId819" Type="http://schemas.openxmlformats.org/officeDocument/2006/relationships/hyperlink" Target="https://www.youtube.com/watch?v=OAcu0ZHtcXc" TargetMode="External"/><Relationship Id="rId1004" Type="http://schemas.openxmlformats.org/officeDocument/2006/relationships/hyperlink" Target="https://www.youtube.com/watch?v=a6bj2Qddmzk" TargetMode="External"/><Relationship Id="rId1211" Type="http://schemas.openxmlformats.org/officeDocument/2006/relationships/hyperlink" Target="https://www.youtube.com/watch?v=DrTFGS7SoCg" TargetMode="External"/><Relationship Id="rId220" Type="http://schemas.openxmlformats.org/officeDocument/2006/relationships/hyperlink" Target="https://www.youtube.com/watch?v=CtiARMXwI0Q" TargetMode="External"/><Relationship Id="rId458" Type="http://schemas.openxmlformats.org/officeDocument/2006/relationships/hyperlink" Target="https://www.youtube.com/watch?v=oYXPvuD_ejM" TargetMode="External"/><Relationship Id="rId665" Type="http://schemas.openxmlformats.org/officeDocument/2006/relationships/hyperlink" Target="https://www.youtube.com/watch?v=afXofZLlzB4" TargetMode="External"/><Relationship Id="rId872" Type="http://schemas.openxmlformats.org/officeDocument/2006/relationships/hyperlink" Target="https://www.youtube.com/watch?v=7gTT37SeSUc" TargetMode="External"/><Relationship Id="rId1088" Type="http://schemas.openxmlformats.org/officeDocument/2006/relationships/hyperlink" Target="https://www.youtube.com/watch?v=3dgPn1KOovw" TargetMode="External"/><Relationship Id="rId1295" Type="http://schemas.openxmlformats.org/officeDocument/2006/relationships/hyperlink" Target="https://www.youtube.com/watch?v=F2WG7neA31s" TargetMode="External"/><Relationship Id="rId1309" Type="http://schemas.openxmlformats.org/officeDocument/2006/relationships/hyperlink" Target="https://www.youtube.com/watch?v=N6IDjOR1OY0" TargetMode="External"/><Relationship Id="rId1516" Type="http://schemas.openxmlformats.org/officeDocument/2006/relationships/comments" Target="../comments1.xml"/><Relationship Id="rId15" Type="http://schemas.openxmlformats.org/officeDocument/2006/relationships/hyperlink" Target="https://www.youtube.com/watch?v=mjFek0gF97s" TargetMode="External"/><Relationship Id="rId318" Type="http://schemas.openxmlformats.org/officeDocument/2006/relationships/hyperlink" Target="https://www.youtube.com/watch?v=2uOiM67vK6A" TargetMode="External"/><Relationship Id="rId525" Type="http://schemas.openxmlformats.org/officeDocument/2006/relationships/hyperlink" Target="https://www.youtube.com/watch?v=ziCW-l-SXRM" TargetMode="External"/><Relationship Id="rId732" Type="http://schemas.openxmlformats.org/officeDocument/2006/relationships/hyperlink" Target="https://www.youtube.com/watch?v=w2e5eqI49cE" TargetMode="External"/><Relationship Id="rId1155" Type="http://schemas.openxmlformats.org/officeDocument/2006/relationships/hyperlink" Target="https://www.youtube.com/watch?v=wEalKzas5Ig" TargetMode="External"/><Relationship Id="rId1362" Type="http://schemas.openxmlformats.org/officeDocument/2006/relationships/hyperlink" Target="https://www.youtube.com/watch?v=_CKZQa18hcY" TargetMode="External"/><Relationship Id="rId99" Type="http://schemas.openxmlformats.org/officeDocument/2006/relationships/hyperlink" Target="https://www.youtube.com/watch?v=8qjQH_-WzyE" TargetMode="External"/><Relationship Id="rId164" Type="http://schemas.openxmlformats.org/officeDocument/2006/relationships/hyperlink" Target="https://www.youtube.com/watch?v=knJJGEYwaZw" TargetMode="External"/><Relationship Id="rId371" Type="http://schemas.openxmlformats.org/officeDocument/2006/relationships/hyperlink" Target="https://www.youtube.com/watch?v=oeFU8Lk35BI" TargetMode="External"/><Relationship Id="rId1015" Type="http://schemas.openxmlformats.org/officeDocument/2006/relationships/hyperlink" Target="https://www.youtube.com/watch?v=ll-fhgVbj1I" TargetMode="External"/><Relationship Id="rId1222" Type="http://schemas.openxmlformats.org/officeDocument/2006/relationships/hyperlink" Target="https://www.youtube.com/watch?v=RfiT3REVHxQ" TargetMode="External"/><Relationship Id="rId469" Type="http://schemas.openxmlformats.org/officeDocument/2006/relationships/hyperlink" Target="https://www.youtube.com/watch?v=KBA7GLExw3o" TargetMode="External"/><Relationship Id="rId676" Type="http://schemas.openxmlformats.org/officeDocument/2006/relationships/hyperlink" Target="https://www.youtube.com/watch?v=55sjF1l4Hu0" TargetMode="External"/><Relationship Id="rId883" Type="http://schemas.openxmlformats.org/officeDocument/2006/relationships/hyperlink" Target="https://www.youtube.com/watch?v=glBt8I5y1b8" TargetMode="External"/><Relationship Id="rId1099" Type="http://schemas.openxmlformats.org/officeDocument/2006/relationships/hyperlink" Target="https://www.youtube.com/watch?v=N1wkN3CKqHY" TargetMode="External"/><Relationship Id="rId26" Type="http://schemas.openxmlformats.org/officeDocument/2006/relationships/hyperlink" Target="https://www.youtube.com/watch?v=KVDRl_wLqdM" TargetMode="External"/><Relationship Id="rId231" Type="http://schemas.openxmlformats.org/officeDocument/2006/relationships/hyperlink" Target="https://www.youtube.com/watch?v=vnw9dW2QgYk" TargetMode="External"/><Relationship Id="rId329" Type="http://schemas.openxmlformats.org/officeDocument/2006/relationships/hyperlink" Target="https://www.youtube.com/watch?v=Um1LJAfSPoo" TargetMode="External"/><Relationship Id="rId536" Type="http://schemas.openxmlformats.org/officeDocument/2006/relationships/hyperlink" Target="https://www.youtube.com/watch?v=R_G2Gd70LiY" TargetMode="External"/><Relationship Id="rId1166" Type="http://schemas.openxmlformats.org/officeDocument/2006/relationships/hyperlink" Target="https://www.youtube.com/watch?v=nUfn2eRsHgo" TargetMode="External"/><Relationship Id="rId1373" Type="http://schemas.openxmlformats.org/officeDocument/2006/relationships/hyperlink" Target="https://www.youtube.com/watch?v=Fb11XAvWeyE" TargetMode="External"/><Relationship Id="rId175" Type="http://schemas.openxmlformats.org/officeDocument/2006/relationships/hyperlink" Target="https://www.youtube.com/watch?v=lXmhJr1LDyI" TargetMode="External"/><Relationship Id="rId743" Type="http://schemas.openxmlformats.org/officeDocument/2006/relationships/hyperlink" Target="https://www.youtube.com/watch?v=kKbQvD24QPY" TargetMode="External"/><Relationship Id="rId950" Type="http://schemas.openxmlformats.org/officeDocument/2006/relationships/hyperlink" Target="https://www.youtube.com/watch?v=VDqAX3plBww" TargetMode="External"/><Relationship Id="rId1026" Type="http://schemas.openxmlformats.org/officeDocument/2006/relationships/hyperlink" Target="https://www.youtube.com/watch?v=gPdm-EF13GU" TargetMode="External"/><Relationship Id="rId382" Type="http://schemas.openxmlformats.org/officeDocument/2006/relationships/hyperlink" Target="https://www.youtube.com/watch?v=pAHRrR6eeDU" TargetMode="External"/><Relationship Id="rId603" Type="http://schemas.openxmlformats.org/officeDocument/2006/relationships/hyperlink" Target="https://www.youtube.com/watch?v=tNKCTknE59M" TargetMode="External"/><Relationship Id="rId687" Type="http://schemas.openxmlformats.org/officeDocument/2006/relationships/hyperlink" Target="https://www.youtube.com/watch?v=Uk3mD3cAFXg" TargetMode="External"/><Relationship Id="rId810" Type="http://schemas.openxmlformats.org/officeDocument/2006/relationships/hyperlink" Target="https://www.youtube.com/watch?v=c0qRokhkADI" TargetMode="External"/><Relationship Id="rId908" Type="http://schemas.openxmlformats.org/officeDocument/2006/relationships/hyperlink" Target="https://www.youtube.com/watch?v=tpUBWJjtzrA" TargetMode="External"/><Relationship Id="rId1233" Type="http://schemas.openxmlformats.org/officeDocument/2006/relationships/hyperlink" Target="https://www.youtube.com/watch?v=SNAHZpRl3go" TargetMode="External"/><Relationship Id="rId1440" Type="http://schemas.openxmlformats.org/officeDocument/2006/relationships/hyperlink" Target="https://www.youtube.com/watch?v=sEg8fP2ckhI" TargetMode="External"/><Relationship Id="rId242" Type="http://schemas.openxmlformats.org/officeDocument/2006/relationships/hyperlink" Target="https://www.youtube.com/watch?v=vSLKEwGRgbY" TargetMode="External"/><Relationship Id="rId894" Type="http://schemas.openxmlformats.org/officeDocument/2006/relationships/hyperlink" Target="https://www.youtube.com/watch?v=xuKnWRKpLyM" TargetMode="External"/><Relationship Id="rId1177" Type="http://schemas.openxmlformats.org/officeDocument/2006/relationships/hyperlink" Target="https://www.youtube.com/watch?v=9qgkONu6nbk" TargetMode="External"/><Relationship Id="rId1300" Type="http://schemas.openxmlformats.org/officeDocument/2006/relationships/hyperlink" Target="https://www.youtube.com/watch?v=mcxquOK_mY8" TargetMode="External"/><Relationship Id="rId37" Type="http://schemas.openxmlformats.org/officeDocument/2006/relationships/hyperlink" Target="https://www.youtube.com/watch?v=Wpkt3HpzBTs" TargetMode="External"/><Relationship Id="rId102" Type="http://schemas.openxmlformats.org/officeDocument/2006/relationships/hyperlink" Target="https://www.youtube.com/watch?v=vHWsmGyjOk0" TargetMode="External"/><Relationship Id="rId547" Type="http://schemas.openxmlformats.org/officeDocument/2006/relationships/hyperlink" Target="https://www.youtube.com/watch?v=m9xF54UZFuY" TargetMode="External"/><Relationship Id="rId754" Type="http://schemas.openxmlformats.org/officeDocument/2006/relationships/hyperlink" Target="https://www.youtube.com/watch?v=AjEKOFHh4yM" TargetMode="External"/><Relationship Id="rId961" Type="http://schemas.openxmlformats.org/officeDocument/2006/relationships/hyperlink" Target="https://www.youtube.com/watch?v=-HWLO-7d98U" TargetMode="External"/><Relationship Id="rId1384" Type="http://schemas.openxmlformats.org/officeDocument/2006/relationships/hyperlink" Target="https://www.youtube.com/watch?v=gtJ9OzJIB_c" TargetMode="External"/><Relationship Id="rId90" Type="http://schemas.openxmlformats.org/officeDocument/2006/relationships/hyperlink" Target="https://www.youtube.com/watch?v=FndfcBhZklU" TargetMode="External"/><Relationship Id="rId186" Type="http://schemas.openxmlformats.org/officeDocument/2006/relationships/hyperlink" Target="https://www.youtube.com/watch?v=0uPW7Jf9y7o" TargetMode="External"/><Relationship Id="rId393" Type="http://schemas.openxmlformats.org/officeDocument/2006/relationships/hyperlink" Target="https://www.youtube.com/watch?v=wm8QHjKcDf8" TargetMode="External"/><Relationship Id="rId407" Type="http://schemas.openxmlformats.org/officeDocument/2006/relationships/hyperlink" Target="https://www.youtube.com/watch?v=182HueOxCaU" TargetMode="External"/><Relationship Id="rId614" Type="http://schemas.openxmlformats.org/officeDocument/2006/relationships/hyperlink" Target="https://www.youtube.com/watch?v=T-iBVjoTxpY" TargetMode="External"/><Relationship Id="rId821" Type="http://schemas.openxmlformats.org/officeDocument/2006/relationships/hyperlink" Target="https://www.youtube.com/watch?v=F4X3ljkLFP8" TargetMode="External"/><Relationship Id="rId1037" Type="http://schemas.openxmlformats.org/officeDocument/2006/relationships/hyperlink" Target="https://www.youtube.com/watch?v=EfHkupTL5wU" TargetMode="External"/><Relationship Id="rId1244" Type="http://schemas.openxmlformats.org/officeDocument/2006/relationships/hyperlink" Target="https://www.youtube.com/watch?v=-pTe3fDFF7U" TargetMode="External"/><Relationship Id="rId1451" Type="http://schemas.openxmlformats.org/officeDocument/2006/relationships/hyperlink" Target="https://www.youtube.com/watch?v=5IYA6g6rNW0" TargetMode="External"/><Relationship Id="rId253" Type="http://schemas.openxmlformats.org/officeDocument/2006/relationships/hyperlink" Target="https://www.youtube.com/watch?v=08Xwx9vsy6w" TargetMode="External"/><Relationship Id="rId460" Type="http://schemas.openxmlformats.org/officeDocument/2006/relationships/hyperlink" Target="https://www.youtube.com/watch?v=Cs9JbmZ0poM" TargetMode="External"/><Relationship Id="rId698" Type="http://schemas.openxmlformats.org/officeDocument/2006/relationships/hyperlink" Target="https://www.youtube.com/watch?v=fKsfq4rFzbA" TargetMode="External"/><Relationship Id="rId919" Type="http://schemas.openxmlformats.org/officeDocument/2006/relationships/hyperlink" Target="https://www.youtube.com/watch?v=KdiEMEbTV1M" TargetMode="External"/><Relationship Id="rId1090" Type="http://schemas.openxmlformats.org/officeDocument/2006/relationships/hyperlink" Target="https://www.youtube.com/watch?v=Aivw6qVhabo" TargetMode="External"/><Relationship Id="rId1104" Type="http://schemas.openxmlformats.org/officeDocument/2006/relationships/hyperlink" Target="https://www.youtube.com/watch?v=eVhJjqlSE8s" TargetMode="External"/><Relationship Id="rId1311" Type="http://schemas.openxmlformats.org/officeDocument/2006/relationships/hyperlink" Target="https://www.youtube.com/watch?v=mScbp58xwJE" TargetMode="External"/><Relationship Id="rId48" Type="http://schemas.openxmlformats.org/officeDocument/2006/relationships/hyperlink" Target="https://www.youtube.com/watch?v=LdrmgXtd_rs" TargetMode="External"/><Relationship Id="rId113" Type="http://schemas.openxmlformats.org/officeDocument/2006/relationships/hyperlink" Target="https://www.youtube.com/watch?v=TGgYE0Ui0co" TargetMode="External"/><Relationship Id="rId320" Type="http://schemas.openxmlformats.org/officeDocument/2006/relationships/hyperlink" Target="https://www.youtube.com/watch?v=Y1SUVA0PU1o" TargetMode="External"/><Relationship Id="rId558" Type="http://schemas.openxmlformats.org/officeDocument/2006/relationships/hyperlink" Target="https://www.youtube.com/watch?v=FKg_FjS3qZw" TargetMode="External"/><Relationship Id="rId765" Type="http://schemas.openxmlformats.org/officeDocument/2006/relationships/hyperlink" Target="https://www.youtube.com/watch?v=4fTC0cZiBus" TargetMode="External"/><Relationship Id="rId972" Type="http://schemas.openxmlformats.org/officeDocument/2006/relationships/hyperlink" Target="https://www.youtube.com/watch?v=G2ke7Higm-Y" TargetMode="External"/><Relationship Id="rId1188" Type="http://schemas.openxmlformats.org/officeDocument/2006/relationships/hyperlink" Target="https://www.youtube.com/watch?v=SmB_GUlrfzk" TargetMode="External"/><Relationship Id="rId1395" Type="http://schemas.openxmlformats.org/officeDocument/2006/relationships/hyperlink" Target="https://www.youtube.com/watch?v=vmOlaD1O5rg" TargetMode="External"/><Relationship Id="rId1409" Type="http://schemas.openxmlformats.org/officeDocument/2006/relationships/hyperlink" Target="https://www.youtube.com/watch?v=Zused4CGMw4" TargetMode="External"/><Relationship Id="rId197" Type="http://schemas.openxmlformats.org/officeDocument/2006/relationships/hyperlink" Target="https://www.youtube.com/watch?v=91dtNzk71IA" TargetMode="External"/><Relationship Id="rId418" Type="http://schemas.openxmlformats.org/officeDocument/2006/relationships/hyperlink" Target="https://www.youtube.com/watch?v=y-v-Ijc7W3Y" TargetMode="External"/><Relationship Id="rId625" Type="http://schemas.openxmlformats.org/officeDocument/2006/relationships/hyperlink" Target="https://www.youtube.com/watch?v=kpktr2ml8m8" TargetMode="External"/><Relationship Id="rId832" Type="http://schemas.openxmlformats.org/officeDocument/2006/relationships/hyperlink" Target="https://www.youtube.com/watch?v=o4_iAmYXDzg" TargetMode="External"/><Relationship Id="rId1048" Type="http://schemas.openxmlformats.org/officeDocument/2006/relationships/hyperlink" Target="https://www.youtube.com/watch?v=GCo89ggyUKw" TargetMode="External"/><Relationship Id="rId1255" Type="http://schemas.openxmlformats.org/officeDocument/2006/relationships/hyperlink" Target="https://www.youtube.com/watch?v=lnII4AH2rHw" TargetMode="External"/><Relationship Id="rId1462" Type="http://schemas.openxmlformats.org/officeDocument/2006/relationships/hyperlink" Target="https://www.youtube.com/watch?v=3Pat7agSMJU&amp;t=22s" TargetMode="External"/><Relationship Id="rId264" Type="http://schemas.openxmlformats.org/officeDocument/2006/relationships/hyperlink" Target="https://www.youtube.com/watch?v=3f7b_ZE5B1Y" TargetMode="External"/><Relationship Id="rId471" Type="http://schemas.openxmlformats.org/officeDocument/2006/relationships/hyperlink" Target="https://www.youtube.com/watch?v=DoYL7K2djDY" TargetMode="External"/><Relationship Id="rId1115" Type="http://schemas.openxmlformats.org/officeDocument/2006/relationships/hyperlink" Target="https://www.youtube.com/watch?v=n0Ekb7yhf18" TargetMode="External"/><Relationship Id="rId1322" Type="http://schemas.openxmlformats.org/officeDocument/2006/relationships/hyperlink" Target="https://www.youtube.com/watch?v=strZVEaixcs" TargetMode="External"/><Relationship Id="rId59" Type="http://schemas.openxmlformats.org/officeDocument/2006/relationships/hyperlink" Target="https://www.youtube.com/watch?v=dp7l5qmLHJI" TargetMode="External"/><Relationship Id="rId124" Type="http://schemas.openxmlformats.org/officeDocument/2006/relationships/hyperlink" Target="https://www.youtube.com/watch?v=s3LVHHEe2vc" TargetMode="External"/><Relationship Id="rId569" Type="http://schemas.openxmlformats.org/officeDocument/2006/relationships/hyperlink" Target="https://www.youtube.com/watch?v=JbxzX8kwig4" TargetMode="External"/><Relationship Id="rId776" Type="http://schemas.openxmlformats.org/officeDocument/2006/relationships/hyperlink" Target="https://www.youtube.com/watch?v=hFK3wIxZt3g" TargetMode="External"/><Relationship Id="rId983" Type="http://schemas.openxmlformats.org/officeDocument/2006/relationships/hyperlink" Target="https://www.youtube.com/watch?v=9fu_xDvkBMk" TargetMode="External"/><Relationship Id="rId1199" Type="http://schemas.openxmlformats.org/officeDocument/2006/relationships/hyperlink" Target="https://www.youtube.com/watch?v=j53ZVDx4pYc" TargetMode="External"/><Relationship Id="rId331" Type="http://schemas.openxmlformats.org/officeDocument/2006/relationships/hyperlink" Target="https://www.youtube.com/watch?v=itgdRwuvtN0" TargetMode="External"/><Relationship Id="rId429" Type="http://schemas.openxmlformats.org/officeDocument/2006/relationships/hyperlink" Target="https://www.youtube.com/watch?v=gKt4SG-pAmw" TargetMode="External"/><Relationship Id="rId636" Type="http://schemas.openxmlformats.org/officeDocument/2006/relationships/hyperlink" Target="https://www.youtube.com/watch?v=olQlPZuEWLY" TargetMode="External"/><Relationship Id="rId1059" Type="http://schemas.openxmlformats.org/officeDocument/2006/relationships/hyperlink" Target="https://www.youtube.com/watch?v=_nyKGkDh6WM" TargetMode="External"/><Relationship Id="rId1266" Type="http://schemas.openxmlformats.org/officeDocument/2006/relationships/hyperlink" Target="https://www.youtube.com/watch?v=6KN0GnYv6xQ" TargetMode="External"/><Relationship Id="rId1473" Type="http://schemas.openxmlformats.org/officeDocument/2006/relationships/hyperlink" Target="https://www.youtube.com/watch?v=qIQN0DtO2Z8" TargetMode="External"/><Relationship Id="rId843" Type="http://schemas.openxmlformats.org/officeDocument/2006/relationships/hyperlink" Target="https://www.youtube.com/watch?v=mK5DuxKw-I8" TargetMode="External"/><Relationship Id="rId1126" Type="http://schemas.openxmlformats.org/officeDocument/2006/relationships/hyperlink" Target="https://www.youtube.com/watch?v=4VaCcFKHkSY" TargetMode="External"/><Relationship Id="rId275" Type="http://schemas.openxmlformats.org/officeDocument/2006/relationships/hyperlink" Target="https://www.youtube.com/watch?v=agP31XI_FxA" TargetMode="External"/><Relationship Id="rId482" Type="http://schemas.openxmlformats.org/officeDocument/2006/relationships/hyperlink" Target="https://www.youtube.com/watch?v=bEc29vVNLOc" TargetMode="External"/><Relationship Id="rId703" Type="http://schemas.openxmlformats.org/officeDocument/2006/relationships/hyperlink" Target="https://www.youtube.com/watch?v=8xbYHg11ROo" TargetMode="External"/><Relationship Id="rId910" Type="http://schemas.openxmlformats.org/officeDocument/2006/relationships/hyperlink" Target="https://www.youtube.com/watch?v=Cuelsn9VyZQ" TargetMode="External"/><Relationship Id="rId1333" Type="http://schemas.openxmlformats.org/officeDocument/2006/relationships/hyperlink" Target="https://www.youtube.com/watch?v=XfaMChybaCc" TargetMode="External"/><Relationship Id="rId135" Type="http://schemas.openxmlformats.org/officeDocument/2006/relationships/hyperlink" Target="https://www.youtube.com/watch?v=IAmXafhUmYc" TargetMode="External"/><Relationship Id="rId342" Type="http://schemas.openxmlformats.org/officeDocument/2006/relationships/hyperlink" Target="https://www.youtube.com/watch?v=2Ew9deAuPwU" TargetMode="External"/><Relationship Id="rId787" Type="http://schemas.openxmlformats.org/officeDocument/2006/relationships/hyperlink" Target="https://www.youtube.com/watch?v=dlfE6JbvIYI" TargetMode="External"/><Relationship Id="rId994" Type="http://schemas.openxmlformats.org/officeDocument/2006/relationships/hyperlink" Target="https://www.youtube.com/watch?v=4xWwhXcAjhU" TargetMode="External"/><Relationship Id="rId1400" Type="http://schemas.openxmlformats.org/officeDocument/2006/relationships/hyperlink" Target="https://www.youtube.com/watch?v=SNpVBfgzPmo" TargetMode="External"/><Relationship Id="rId202" Type="http://schemas.openxmlformats.org/officeDocument/2006/relationships/hyperlink" Target="https://www.youtube.com/watch?v=nmbYnYYpa6g" TargetMode="External"/><Relationship Id="rId647" Type="http://schemas.openxmlformats.org/officeDocument/2006/relationships/hyperlink" Target="https://www.youtube.com/watch?v=jQ47l4DT1BY" TargetMode="External"/><Relationship Id="rId854" Type="http://schemas.openxmlformats.org/officeDocument/2006/relationships/hyperlink" Target="https://www.youtube.com/watch?v=wXoImJcJYxQ" TargetMode="External"/><Relationship Id="rId1277" Type="http://schemas.openxmlformats.org/officeDocument/2006/relationships/hyperlink" Target="https://www.youtube.com/watch?v=Iz3TO-dXkSI" TargetMode="External"/><Relationship Id="rId1484" Type="http://schemas.openxmlformats.org/officeDocument/2006/relationships/hyperlink" Target="https://www.youtube.com/watch?v=SPD35eCSgDk" TargetMode="External"/><Relationship Id="rId286" Type="http://schemas.openxmlformats.org/officeDocument/2006/relationships/hyperlink" Target="https://www.youtube.com/watch?v=vdwHHPZwNEo" TargetMode="External"/><Relationship Id="rId493" Type="http://schemas.openxmlformats.org/officeDocument/2006/relationships/hyperlink" Target="https://www.youtube.com/watch?v=jaw4U_s24zo" TargetMode="External"/><Relationship Id="rId507" Type="http://schemas.openxmlformats.org/officeDocument/2006/relationships/hyperlink" Target="https://www.youtube.com/watch?v=xjZO-uNelDI" TargetMode="External"/><Relationship Id="rId714" Type="http://schemas.openxmlformats.org/officeDocument/2006/relationships/hyperlink" Target="https://www.youtube.com/watch?v=dlQfycnk550" TargetMode="External"/><Relationship Id="rId921" Type="http://schemas.openxmlformats.org/officeDocument/2006/relationships/hyperlink" Target="https://www.youtube.com/watch?v=9Zummy0j6Ws" TargetMode="External"/><Relationship Id="rId1137" Type="http://schemas.openxmlformats.org/officeDocument/2006/relationships/hyperlink" Target="https://www.youtube.com/watch?v=i24adZlRCZk" TargetMode="External"/><Relationship Id="rId1344" Type="http://schemas.openxmlformats.org/officeDocument/2006/relationships/hyperlink" Target="https://www.youtube.com/watch?v=vB9JqlUiYUk" TargetMode="External"/><Relationship Id="rId50" Type="http://schemas.openxmlformats.org/officeDocument/2006/relationships/hyperlink" Target="https://www.youtube.com/watch?v=gbWoqwJKhbM" TargetMode="External"/><Relationship Id="rId146" Type="http://schemas.openxmlformats.org/officeDocument/2006/relationships/hyperlink" Target="https://www.youtube.com/watch?v=4yz6ZL-TC94" TargetMode="External"/><Relationship Id="rId353" Type="http://schemas.openxmlformats.org/officeDocument/2006/relationships/hyperlink" Target="https://www.youtube.com/watch?v=17Jnr2hr0ro" TargetMode="External"/><Relationship Id="rId560" Type="http://schemas.openxmlformats.org/officeDocument/2006/relationships/hyperlink" Target="https://www.youtube.com/watch?v=EHQ6eLHDs78" TargetMode="External"/><Relationship Id="rId798" Type="http://schemas.openxmlformats.org/officeDocument/2006/relationships/hyperlink" Target="https://www.youtube.com/watch?v=w1UAQGgnz4A" TargetMode="External"/><Relationship Id="rId1190" Type="http://schemas.openxmlformats.org/officeDocument/2006/relationships/hyperlink" Target="https://www.youtube.com/watch?v=YtD-Ro9OJRQ" TargetMode="External"/><Relationship Id="rId1204" Type="http://schemas.openxmlformats.org/officeDocument/2006/relationships/hyperlink" Target="https://www.youtube.com/watch?v=84agoVdaycE" TargetMode="External"/><Relationship Id="rId1411" Type="http://schemas.openxmlformats.org/officeDocument/2006/relationships/hyperlink" Target="https://www.youtube.com/watch?v=KCUZ6hBgxc0" TargetMode="External"/><Relationship Id="rId213" Type="http://schemas.openxmlformats.org/officeDocument/2006/relationships/hyperlink" Target="https://www.youtube.com/watch?v=Vf5BOYF0S3Y" TargetMode="External"/><Relationship Id="rId420" Type="http://schemas.openxmlformats.org/officeDocument/2006/relationships/hyperlink" Target="https://www.youtube.com/watch?v=zVH1ZOi2_yk" TargetMode="External"/><Relationship Id="rId658" Type="http://schemas.openxmlformats.org/officeDocument/2006/relationships/hyperlink" Target="https://www.youtube.com/watch?v=GpEk4HU0r2Y" TargetMode="External"/><Relationship Id="rId865" Type="http://schemas.openxmlformats.org/officeDocument/2006/relationships/hyperlink" Target="https://www.youtube.com/watch?v=tRgTeYpgv8c" TargetMode="External"/><Relationship Id="rId1050" Type="http://schemas.openxmlformats.org/officeDocument/2006/relationships/hyperlink" Target="https://www.youtube.com/watch?v=vOOkxcKaZEo" TargetMode="External"/><Relationship Id="rId1288" Type="http://schemas.openxmlformats.org/officeDocument/2006/relationships/hyperlink" Target="https://www.youtube.com/watch?v=1Gop0_4D5pE" TargetMode="External"/><Relationship Id="rId1495" Type="http://schemas.openxmlformats.org/officeDocument/2006/relationships/hyperlink" Target="https://www.youtube.com/watch?v=Bx9ffGtMMxo" TargetMode="External"/><Relationship Id="rId1509" Type="http://schemas.openxmlformats.org/officeDocument/2006/relationships/hyperlink" Target="https://www.youtube.com/watch?v=9jjsiAFVdXc" TargetMode="External"/><Relationship Id="rId297" Type="http://schemas.openxmlformats.org/officeDocument/2006/relationships/hyperlink" Target="https://www.youtube.com/watch?v=T0iutxik1Eg" TargetMode="External"/><Relationship Id="rId518" Type="http://schemas.openxmlformats.org/officeDocument/2006/relationships/hyperlink" Target="https://www.youtube.com/watch?v=VwTbkm1NN4Y" TargetMode="External"/><Relationship Id="rId725" Type="http://schemas.openxmlformats.org/officeDocument/2006/relationships/hyperlink" Target="https://www.youtube.com/watch?v=Lg0JLlBHCgA" TargetMode="External"/><Relationship Id="rId932" Type="http://schemas.openxmlformats.org/officeDocument/2006/relationships/hyperlink" Target="https://www.youtube.com/watch?v=WfJvOgXp9SM" TargetMode="External"/><Relationship Id="rId1148" Type="http://schemas.openxmlformats.org/officeDocument/2006/relationships/hyperlink" Target="https://www.youtube.com/watch?v=Kfvmj7QyAfQ" TargetMode="External"/><Relationship Id="rId1355" Type="http://schemas.openxmlformats.org/officeDocument/2006/relationships/hyperlink" Target="https://www.youtube.com/watch?v=edQr4IJQuEg" TargetMode="External"/><Relationship Id="rId157" Type="http://schemas.openxmlformats.org/officeDocument/2006/relationships/hyperlink" Target="https://www.youtube.com/watch?v=uDANJcQm-So" TargetMode="External"/><Relationship Id="rId364" Type="http://schemas.openxmlformats.org/officeDocument/2006/relationships/hyperlink" Target="https://www.youtube.com/watch?v=r5r1yU9O2ag" TargetMode="External"/><Relationship Id="rId1008" Type="http://schemas.openxmlformats.org/officeDocument/2006/relationships/hyperlink" Target="https://www.youtube.com/watch?v=v2dy-2T9kRE" TargetMode="External"/><Relationship Id="rId1215" Type="http://schemas.openxmlformats.org/officeDocument/2006/relationships/hyperlink" Target="https://www.youtube.com/watch?v=1jVMegap8Ws" TargetMode="External"/><Relationship Id="rId1422" Type="http://schemas.openxmlformats.org/officeDocument/2006/relationships/hyperlink" Target="https://www.youtube.com/watch?v=wKoUB00RmE0" TargetMode="External"/><Relationship Id="rId61" Type="http://schemas.openxmlformats.org/officeDocument/2006/relationships/hyperlink" Target="https://www.youtube.com/watch?v=elqL0Sr_sVU" TargetMode="External"/><Relationship Id="rId571" Type="http://schemas.openxmlformats.org/officeDocument/2006/relationships/hyperlink" Target="https://www.youtube.com/watch?v=Uxcvh2BQu1g" TargetMode="External"/><Relationship Id="rId669" Type="http://schemas.openxmlformats.org/officeDocument/2006/relationships/hyperlink" Target="https://www.youtube.com/watch?v=zgOMSgegwGk" TargetMode="External"/><Relationship Id="rId876" Type="http://schemas.openxmlformats.org/officeDocument/2006/relationships/hyperlink" Target="https://www.youtube.com/watch?v=qYA9DVNkOCA" TargetMode="External"/><Relationship Id="rId1299" Type="http://schemas.openxmlformats.org/officeDocument/2006/relationships/hyperlink" Target="https://www.youtube.com/watch?v=mcxquOK_mY8" TargetMode="External"/><Relationship Id="rId19" Type="http://schemas.openxmlformats.org/officeDocument/2006/relationships/hyperlink" Target="https://www.youtube.com/watch?v=Kxuiy8OL30w" TargetMode="External"/><Relationship Id="rId224" Type="http://schemas.openxmlformats.org/officeDocument/2006/relationships/hyperlink" Target="https://www.youtube.com/watch?v=nQhpJFt2KG8" TargetMode="External"/><Relationship Id="rId431" Type="http://schemas.openxmlformats.org/officeDocument/2006/relationships/hyperlink" Target="https://www.youtube.com/watch?v=2p91-Fy5A6Q" TargetMode="External"/><Relationship Id="rId529" Type="http://schemas.openxmlformats.org/officeDocument/2006/relationships/hyperlink" Target="https://www.youtube.com/watch?v=hH3jbt-s4aY" TargetMode="External"/><Relationship Id="rId736" Type="http://schemas.openxmlformats.org/officeDocument/2006/relationships/hyperlink" Target="https://www.youtube.com/watch?v=yMRw4TF7CAk" TargetMode="External"/><Relationship Id="rId1061" Type="http://schemas.openxmlformats.org/officeDocument/2006/relationships/hyperlink" Target="https://www.youtube.com/watch?v=log0y9fRklc" TargetMode="External"/><Relationship Id="rId1159" Type="http://schemas.openxmlformats.org/officeDocument/2006/relationships/hyperlink" Target="https://www.youtube.com/watch?v=HmKETjjGv0E" TargetMode="External"/><Relationship Id="rId1366" Type="http://schemas.openxmlformats.org/officeDocument/2006/relationships/hyperlink" Target="https://www.youtube.com/watch?v=lkO1JaN7BoQ" TargetMode="External"/><Relationship Id="rId168" Type="http://schemas.openxmlformats.org/officeDocument/2006/relationships/hyperlink" Target="https://www.youtube.com/watch?v=TEUt7CVuFbI" TargetMode="External"/><Relationship Id="rId943" Type="http://schemas.openxmlformats.org/officeDocument/2006/relationships/hyperlink" Target="https://www.youtube.com/watch?v=gF2CbaL7t6g" TargetMode="External"/><Relationship Id="rId1019" Type="http://schemas.openxmlformats.org/officeDocument/2006/relationships/hyperlink" Target="https://www.youtube.com/watch?v=NMCXHN1fW9k" TargetMode="External"/><Relationship Id="rId72" Type="http://schemas.openxmlformats.org/officeDocument/2006/relationships/hyperlink" Target="https://www.youtube.com/watch?v=ycnvyB8pDEM" TargetMode="External"/><Relationship Id="rId375" Type="http://schemas.openxmlformats.org/officeDocument/2006/relationships/hyperlink" Target="https://www.youtube.com/watch?v=uNPifASaoFM" TargetMode="External"/><Relationship Id="rId582" Type="http://schemas.openxmlformats.org/officeDocument/2006/relationships/hyperlink" Target="https://www.youtube.com/watch?v=fzzIeVO7-qk" TargetMode="External"/><Relationship Id="rId803" Type="http://schemas.openxmlformats.org/officeDocument/2006/relationships/hyperlink" Target="https://www.youtube.com/watch?v=3zpg3MGhmyI" TargetMode="External"/><Relationship Id="rId1226" Type="http://schemas.openxmlformats.org/officeDocument/2006/relationships/hyperlink" Target="https://www.youtube.com/watch?v=9hi4MG3BU0Y" TargetMode="External"/><Relationship Id="rId1433" Type="http://schemas.openxmlformats.org/officeDocument/2006/relationships/hyperlink" Target="https://www.youtube.com/watch?v=Owv0FewW5Bo" TargetMode="External"/><Relationship Id="rId3" Type="http://schemas.openxmlformats.org/officeDocument/2006/relationships/hyperlink" Target="https://www.youtube.com/watch?v=jKuCWHsoXmQ" TargetMode="External"/><Relationship Id="rId235" Type="http://schemas.openxmlformats.org/officeDocument/2006/relationships/hyperlink" Target="https://www.youtube.com/watch?v=nbZhVwfCRMU" TargetMode="External"/><Relationship Id="rId442" Type="http://schemas.openxmlformats.org/officeDocument/2006/relationships/hyperlink" Target="https://www.youtube.com/watch?v=mLEhBqCBBYE" TargetMode="External"/><Relationship Id="rId887" Type="http://schemas.openxmlformats.org/officeDocument/2006/relationships/hyperlink" Target="https://www.youtube.com/watch?v=Kfqplhug-eA" TargetMode="External"/><Relationship Id="rId1072" Type="http://schemas.openxmlformats.org/officeDocument/2006/relationships/hyperlink" Target="https://www.youtube.com/watch?v=bMOOUhzJreA" TargetMode="External"/><Relationship Id="rId1500" Type="http://schemas.openxmlformats.org/officeDocument/2006/relationships/hyperlink" Target="https://www.youtube.com/watch?v=dHQ-HMVdPyE" TargetMode="External"/><Relationship Id="rId302" Type="http://schemas.openxmlformats.org/officeDocument/2006/relationships/hyperlink" Target="https://www.youtube.com/watch?v=HdBCunbR_jE" TargetMode="External"/><Relationship Id="rId747" Type="http://schemas.openxmlformats.org/officeDocument/2006/relationships/hyperlink" Target="https://www.youtube.com/watch?v=wzPkggokfLg" TargetMode="External"/><Relationship Id="rId954" Type="http://schemas.openxmlformats.org/officeDocument/2006/relationships/hyperlink" Target="https://www.youtube.com/watch?v=rAWCL2ENS90" TargetMode="External"/><Relationship Id="rId1377" Type="http://schemas.openxmlformats.org/officeDocument/2006/relationships/hyperlink" Target="https://www.youtube.com/watch?v=kcbL1wC9PEg" TargetMode="External"/><Relationship Id="rId83" Type="http://schemas.openxmlformats.org/officeDocument/2006/relationships/hyperlink" Target="https://www.youtube.com/watch?v=LXrKKz7Mld8" TargetMode="External"/><Relationship Id="rId179" Type="http://schemas.openxmlformats.org/officeDocument/2006/relationships/hyperlink" Target="https://www.youtube.com/watch?v=O0wEzvYOTJw" TargetMode="External"/><Relationship Id="rId386" Type="http://schemas.openxmlformats.org/officeDocument/2006/relationships/hyperlink" Target="https://www.youtube.com/watch?v=LI3VwCn-0WI" TargetMode="External"/><Relationship Id="rId593" Type="http://schemas.openxmlformats.org/officeDocument/2006/relationships/hyperlink" Target="https://www.youtube.com/watch?v=FrXBeS9Vj40" TargetMode="External"/><Relationship Id="rId607" Type="http://schemas.openxmlformats.org/officeDocument/2006/relationships/hyperlink" Target="https://www.youtube.com/watch?v=59-D2X_vmlA" TargetMode="External"/><Relationship Id="rId814" Type="http://schemas.openxmlformats.org/officeDocument/2006/relationships/hyperlink" Target="https://www.youtube.com/watch?v=P1Eurn7tEJM" TargetMode="External"/><Relationship Id="rId1237" Type="http://schemas.openxmlformats.org/officeDocument/2006/relationships/hyperlink" Target="https://www.youtube.com/watch?v=Vrv16kSoTLQ" TargetMode="External"/><Relationship Id="rId1444" Type="http://schemas.openxmlformats.org/officeDocument/2006/relationships/hyperlink" Target="https://www.youtube.com/watch?v=Ul-faWS75vA" TargetMode="External"/><Relationship Id="rId246" Type="http://schemas.openxmlformats.org/officeDocument/2006/relationships/hyperlink" Target="https://www.youtube.com/watch?v=qDcBHNXLxdc" TargetMode="External"/><Relationship Id="rId453" Type="http://schemas.openxmlformats.org/officeDocument/2006/relationships/hyperlink" Target="https://www.youtube.com/watch?v=7RTlRYpr7o8" TargetMode="External"/><Relationship Id="rId660" Type="http://schemas.openxmlformats.org/officeDocument/2006/relationships/hyperlink" Target="https://www.youtube.com/watch?v=322EiuTqg7w" TargetMode="External"/><Relationship Id="rId898" Type="http://schemas.openxmlformats.org/officeDocument/2006/relationships/hyperlink" Target="https://www.youtube.com/watch?v=xhcu0nbcfy0" TargetMode="External"/><Relationship Id="rId1083" Type="http://schemas.openxmlformats.org/officeDocument/2006/relationships/hyperlink" Target="https://www.youtube.com/watch?v=N20dY0-9Nio" TargetMode="External"/><Relationship Id="rId1290" Type="http://schemas.openxmlformats.org/officeDocument/2006/relationships/hyperlink" Target="https://www.youtube.com/watch?v=-pDxEjRprYM" TargetMode="External"/><Relationship Id="rId1304" Type="http://schemas.openxmlformats.org/officeDocument/2006/relationships/hyperlink" Target="https://www.youtube.com/watch?v=DVcN5QXGA_w" TargetMode="External"/><Relationship Id="rId1511" Type="http://schemas.openxmlformats.org/officeDocument/2006/relationships/hyperlink" Target="https://www.youtube.com/watch?v=9QSUsKZfoQA&amp;t=156s"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youtube.com/watch?v=ByaheAphduQ" TargetMode="External"/><Relationship Id="rId671" Type="http://schemas.openxmlformats.org/officeDocument/2006/relationships/hyperlink" Target="https://www.youtube.com/watch?v=Xk3tQcQ1QcQ" TargetMode="External"/><Relationship Id="rId769" Type="http://schemas.openxmlformats.org/officeDocument/2006/relationships/hyperlink" Target="https://www.youtube.com/watch?v=Ly_KKukp01g" TargetMode="External"/><Relationship Id="rId976" Type="http://schemas.openxmlformats.org/officeDocument/2006/relationships/hyperlink" Target="https://www.youtube.com/watch?v=FQ3dpY5j5y8" TargetMode="External"/><Relationship Id="rId1399" Type="http://schemas.openxmlformats.org/officeDocument/2006/relationships/hyperlink" Target="https://www.youtube.com/watch?v=SNpVBfgzPmo" TargetMode="External"/><Relationship Id="rId21" Type="http://schemas.openxmlformats.org/officeDocument/2006/relationships/hyperlink" Target="https://www.youtube.com/watch?v=jMgGGixmfus" TargetMode="External"/><Relationship Id="rId324" Type="http://schemas.openxmlformats.org/officeDocument/2006/relationships/hyperlink" Target="https://www.youtube.com/watch?v=hgdVPIrlSPU" TargetMode="External"/><Relationship Id="rId531" Type="http://schemas.openxmlformats.org/officeDocument/2006/relationships/hyperlink" Target="https://www.youtube.com/watch?v=zyTsxv3NJzA" TargetMode="External"/><Relationship Id="rId629" Type="http://schemas.openxmlformats.org/officeDocument/2006/relationships/hyperlink" Target="https://www.youtube.com/watch?v=r2uhf3x6oH8" TargetMode="External"/><Relationship Id="rId1161" Type="http://schemas.openxmlformats.org/officeDocument/2006/relationships/hyperlink" Target="https://www.youtube.com/watch?v=vTz9mFEgYQU" TargetMode="External"/><Relationship Id="rId1259" Type="http://schemas.openxmlformats.org/officeDocument/2006/relationships/hyperlink" Target="https://www.youtube.com/watch?v=_zmgXM40afU" TargetMode="External"/><Relationship Id="rId1466" Type="http://schemas.openxmlformats.org/officeDocument/2006/relationships/hyperlink" Target="https://www.youtube.com/watch?v=h4ZgKKlmUl0&amp;t=481s" TargetMode="External"/><Relationship Id="rId170" Type="http://schemas.openxmlformats.org/officeDocument/2006/relationships/hyperlink" Target="https://www.youtube.com/watch?v=z1wT-GurohQ" TargetMode="External"/><Relationship Id="rId836" Type="http://schemas.openxmlformats.org/officeDocument/2006/relationships/hyperlink" Target="https://www.youtube.com/watch?v=5c75GXSIdlM" TargetMode="External"/><Relationship Id="rId1021" Type="http://schemas.openxmlformats.org/officeDocument/2006/relationships/hyperlink" Target="https://www.youtube.com/watch?v=NeCQOUox8zc" TargetMode="External"/><Relationship Id="rId1119" Type="http://schemas.openxmlformats.org/officeDocument/2006/relationships/hyperlink" Target="https://www.youtube.com/watch?v=fZLoHeGF4XI" TargetMode="External"/><Relationship Id="rId268" Type="http://schemas.openxmlformats.org/officeDocument/2006/relationships/hyperlink" Target="https://www.youtube.com/watch?v=hWBzG7eVqVg" TargetMode="External"/><Relationship Id="rId475" Type="http://schemas.openxmlformats.org/officeDocument/2006/relationships/hyperlink" Target="https://www.youtube.com/watch?v=QPVDHJcsv5U" TargetMode="External"/><Relationship Id="rId682" Type="http://schemas.openxmlformats.org/officeDocument/2006/relationships/hyperlink" Target="https://www.youtube.com/watch?v=oeJfmsvMRBs" TargetMode="External"/><Relationship Id="rId903" Type="http://schemas.openxmlformats.org/officeDocument/2006/relationships/hyperlink" Target="https://www.youtube.com/watch?v=t5tjD9qq-98" TargetMode="External"/><Relationship Id="rId1326" Type="http://schemas.openxmlformats.org/officeDocument/2006/relationships/hyperlink" Target="https://www.youtube.com/watch?v=LIl0C87tzGE" TargetMode="External"/><Relationship Id="rId32" Type="http://schemas.openxmlformats.org/officeDocument/2006/relationships/hyperlink" Target="https://www.youtube.com/watch?v=NCOKqHoIW7M" TargetMode="External"/><Relationship Id="rId128" Type="http://schemas.openxmlformats.org/officeDocument/2006/relationships/hyperlink" Target="https://www.youtube.com/watch?v=ytrFjytVgtk" TargetMode="External"/><Relationship Id="rId335" Type="http://schemas.openxmlformats.org/officeDocument/2006/relationships/hyperlink" Target="https://www.youtube.com/watch?v=UuJzHq-Ont4" TargetMode="External"/><Relationship Id="rId542" Type="http://schemas.openxmlformats.org/officeDocument/2006/relationships/hyperlink" Target="https://www.youtube.com/watch?v=_OWY_haNDNI" TargetMode="External"/><Relationship Id="rId987" Type="http://schemas.openxmlformats.org/officeDocument/2006/relationships/hyperlink" Target="https://www.youtube.com/watch?v=C-AklzjB96w" TargetMode="External"/><Relationship Id="rId1172" Type="http://schemas.openxmlformats.org/officeDocument/2006/relationships/hyperlink" Target="https://www.youtube.com/watch?v=EfQbirNpLM8" TargetMode="External"/><Relationship Id="rId181" Type="http://schemas.openxmlformats.org/officeDocument/2006/relationships/hyperlink" Target="https://www.youtube.com/watch?v=G3NpQQMh8jQ" TargetMode="External"/><Relationship Id="rId402" Type="http://schemas.openxmlformats.org/officeDocument/2006/relationships/hyperlink" Target="https://www.youtube.com/watch?v=9IzjjqFO5c8" TargetMode="External"/><Relationship Id="rId847" Type="http://schemas.openxmlformats.org/officeDocument/2006/relationships/hyperlink" Target="https://www.youtube.com/watch?v=dzUx3zUv_yw" TargetMode="External"/><Relationship Id="rId1032" Type="http://schemas.openxmlformats.org/officeDocument/2006/relationships/hyperlink" Target="https://www.youtube.com/watch?v=6ufhk6JL8x8" TargetMode="External"/><Relationship Id="rId1477" Type="http://schemas.openxmlformats.org/officeDocument/2006/relationships/hyperlink" Target="https://www.youtube.com/watch?v=ZyApm_PJ-W8&amp;t=65s" TargetMode="External"/><Relationship Id="rId279" Type="http://schemas.openxmlformats.org/officeDocument/2006/relationships/hyperlink" Target="https://www.youtube.com/watch?v=ANSSQQ6ZauM" TargetMode="External"/><Relationship Id="rId486" Type="http://schemas.openxmlformats.org/officeDocument/2006/relationships/hyperlink" Target="https://www.youtube.com/watch?v=3asYCknfoMo" TargetMode="External"/><Relationship Id="rId693" Type="http://schemas.openxmlformats.org/officeDocument/2006/relationships/hyperlink" Target="https://www.youtube.com/watch?v=M8Xez56Bg9c" TargetMode="External"/><Relationship Id="rId707" Type="http://schemas.openxmlformats.org/officeDocument/2006/relationships/hyperlink" Target="https://www.youtube.com/watch?v=JkoZriLo3fA" TargetMode="External"/><Relationship Id="rId914" Type="http://schemas.openxmlformats.org/officeDocument/2006/relationships/hyperlink" Target="https://www.youtube.com/watch?v=xVrbpqr1LEE" TargetMode="External"/><Relationship Id="rId1337" Type="http://schemas.openxmlformats.org/officeDocument/2006/relationships/hyperlink" Target="https://www.youtube.com/watch?v=rt5w2HzSWc0" TargetMode="External"/><Relationship Id="rId43" Type="http://schemas.openxmlformats.org/officeDocument/2006/relationships/hyperlink" Target="https://www.youtube.com/watch?v=Uq2PJjcHiqI" TargetMode="External"/><Relationship Id="rId139" Type="http://schemas.openxmlformats.org/officeDocument/2006/relationships/hyperlink" Target="https://www.youtube.com/watch?v=J5mYtIH7Pho" TargetMode="External"/><Relationship Id="rId346" Type="http://schemas.openxmlformats.org/officeDocument/2006/relationships/hyperlink" Target="https://www.youtube.com/watch?v=t_J24YUQNK4" TargetMode="External"/><Relationship Id="rId553" Type="http://schemas.openxmlformats.org/officeDocument/2006/relationships/hyperlink" Target="https://www.youtube.com/watch?v=AuVaei10Du0" TargetMode="External"/><Relationship Id="rId760" Type="http://schemas.openxmlformats.org/officeDocument/2006/relationships/hyperlink" Target="https://www.youtube.com/watch?v=_OTzuNIDOOA" TargetMode="External"/><Relationship Id="rId998" Type="http://schemas.openxmlformats.org/officeDocument/2006/relationships/hyperlink" Target="https://www.youtube.com/watch?v=udY03G3fVJQ" TargetMode="External"/><Relationship Id="rId1183" Type="http://schemas.openxmlformats.org/officeDocument/2006/relationships/hyperlink" Target="https://www.youtube.com/watch?v=B3K5KRgT0oE" TargetMode="External"/><Relationship Id="rId1390" Type="http://schemas.openxmlformats.org/officeDocument/2006/relationships/hyperlink" Target="https://www.youtube.com/watch?v=OI3nL5YCIO8" TargetMode="External"/><Relationship Id="rId1404" Type="http://schemas.openxmlformats.org/officeDocument/2006/relationships/hyperlink" Target="https://www.youtube.com/watch?v=g8GW7DlPr4g" TargetMode="External"/><Relationship Id="rId192" Type="http://schemas.openxmlformats.org/officeDocument/2006/relationships/hyperlink" Target="https://www.youtube.com/watch?v=schP-IZS5Sw" TargetMode="External"/><Relationship Id="rId206" Type="http://schemas.openxmlformats.org/officeDocument/2006/relationships/hyperlink" Target="https://www.youtube.com/watch?v=8RSu4ymCgp4" TargetMode="External"/><Relationship Id="rId413" Type="http://schemas.openxmlformats.org/officeDocument/2006/relationships/hyperlink" Target="https://www.youtube.com/watch?v=RKYffxIB9EM" TargetMode="External"/><Relationship Id="rId858" Type="http://schemas.openxmlformats.org/officeDocument/2006/relationships/hyperlink" Target="https://www.youtube.com/watch?v=bFIqLn3c85c" TargetMode="External"/><Relationship Id="rId1043" Type="http://schemas.openxmlformats.org/officeDocument/2006/relationships/hyperlink" Target="https://www.youtube.com/watch?v=xkyySDtO5HU" TargetMode="External"/><Relationship Id="rId1488" Type="http://schemas.openxmlformats.org/officeDocument/2006/relationships/hyperlink" Target="https://www.youtube.com/watch?v=xCLLCYBg7Zc" TargetMode="External"/><Relationship Id="rId497" Type="http://schemas.openxmlformats.org/officeDocument/2006/relationships/hyperlink" Target="https://www.youtube.com/watch?v=d9iObjKR5yI" TargetMode="External"/><Relationship Id="rId620" Type="http://schemas.openxmlformats.org/officeDocument/2006/relationships/hyperlink" Target="https://www.youtube.com/watch?v=t5AEphve0P8" TargetMode="External"/><Relationship Id="rId718" Type="http://schemas.openxmlformats.org/officeDocument/2006/relationships/hyperlink" Target="https://www.youtube.com/watch?v=Xml5nVm8bg0" TargetMode="External"/><Relationship Id="rId925" Type="http://schemas.openxmlformats.org/officeDocument/2006/relationships/hyperlink" Target="https://www.youtube.com/watch?v=ZwiLQGKP--A" TargetMode="External"/><Relationship Id="rId1250" Type="http://schemas.openxmlformats.org/officeDocument/2006/relationships/hyperlink" Target="https://www.youtube.com/watch?v=6M1Mp5tvk-E" TargetMode="External"/><Relationship Id="rId1348" Type="http://schemas.openxmlformats.org/officeDocument/2006/relationships/hyperlink" Target="https://www.youtube.com/watch?v=eKSuEJqn2NI" TargetMode="External"/><Relationship Id="rId357" Type="http://schemas.openxmlformats.org/officeDocument/2006/relationships/hyperlink" Target="https://www.youtube.com/watch?v=MBzty84VgRo" TargetMode="External"/><Relationship Id="rId1110" Type="http://schemas.openxmlformats.org/officeDocument/2006/relationships/hyperlink" Target="https://www.youtube.com/watch?v=3dYP3FhD3Po" TargetMode="External"/><Relationship Id="rId1194" Type="http://schemas.openxmlformats.org/officeDocument/2006/relationships/hyperlink" Target="https://www.youtube.com/watch?v=MFeGLeUGf6Q" TargetMode="External"/><Relationship Id="rId1208" Type="http://schemas.openxmlformats.org/officeDocument/2006/relationships/hyperlink" Target="https://www.youtube.com/watch?v=0gtyqapBB3A" TargetMode="External"/><Relationship Id="rId1415" Type="http://schemas.openxmlformats.org/officeDocument/2006/relationships/hyperlink" Target="https://www.youtube.com/watch?v=DBYSIkWsAOI" TargetMode="External"/><Relationship Id="rId54" Type="http://schemas.openxmlformats.org/officeDocument/2006/relationships/hyperlink" Target="https://www.youtube.com/watch?v=WsjxXfklatk" TargetMode="External"/><Relationship Id="rId217" Type="http://schemas.openxmlformats.org/officeDocument/2006/relationships/hyperlink" Target="https://www.youtube.com/watch?v=apOba1F4MT4" TargetMode="External"/><Relationship Id="rId564" Type="http://schemas.openxmlformats.org/officeDocument/2006/relationships/hyperlink" Target="https://www.youtube.com/watch?v=dZCZp5udJeI" TargetMode="External"/><Relationship Id="rId771" Type="http://schemas.openxmlformats.org/officeDocument/2006/relationships/hyperlink" Target="https://www.youtube.com/watch?v=yB7P6V4_zUw" TargetMode="External"/><Relationship Id="rId869" Type="http://schemas.openxmlformats.org/officeDocument/2006/relationships/hyperlink" Target="https://www.youtube.com/watch?v=AefxKKTqv5I" TargetMode="External"/><Relationship Id="rId1499" Type="http://schemas.openxmlformats.org/officeDocument/2006/relationships/hyperlink" Target="https://www.youtube.com/watch?v=dHQ-HMVdPyE" TargetMode="External"/><Relationship Id="rId424" Type="http://schemas.openxmlformats.org/officeDocument/2006/relationships/hyperlink" Target="https://www.youtube.com/watch?v=AOQPqjRx-0c" TargetMode="External"/><Relationship Id="rId631" Type="http://schemas.openxmlformats.org/officeDocument/2006/relationships/hyperlink" Target="https://www.youtube.com/watch?v=G-AjF_4Jc1I" TargetMode="External"/><Relationship Id="rId729" Type="http://schemas.openxmlformats.org/officeDocument/2006/relationships/hyperlink" Target="https://www.youtube.com/watch?v=xA9TKhOjY24" TargetMode="External"/><Relationship Id="rId1054" Type="http://schemas.openxmlformats.org/officeDocument/2006/relationships/hyperlink" Target="https://www.youtube.com/watch?v=iZ6Xk9YCaaY" TargetMode="External"/><Relationship Id="rId1261" Type="http://schemas.openxmlformats.org/officeDocument/2006/relationships/hyperlink" Target="https://www.youtube.com/watch?v=IS6hRiM7WuU" TargetMode="External"/><Relationship Id="rId1359" Type="http://schemas.openxmlformats.org/officeDocument/2006/relationships/hyperlink" Target="https://www.youtube.com/watch?v=BlNY-1vmqvA" TargetMode="External"/><Relationship Id="rId270" Type="http://schemas.openxmlformats.org/officeDocument/2006/relationships/hyperlink" Target="https://www.youtube.com/watch?v=7jIfpSOnmK8" TargetMode="External"/><Relationship Id="rId936" Type="http://schemas.openxmlformats.org/officeDocument/2006/relationships/hyperlink" Target="https://www.youtube.com/watch?v=NNu6sJz2cPI" TargetMode="External"/><Relationship Id="rId1121" Type="http://schemas.openxmlformats.org/officeDocument/2006/relationships/hyperlink" Target="https://www.youtube.com/watch?v=NaCx35vC5wg" TargetMode="External"/><Relationship Id="rId1219" Type="http://schemas.openxmlformats.org/officeDocument/2006/relationships/hyperlink" Target="https://www.youtube.com/watch?v=8usGAaPq-WY" TargetMode="External"/><Relationship Id="rId65" Type="http://schemas.openxmlformats.org/officeDocument/2006/relationships/hyperlink" Target="https://www.youtube.com/watch?v=BEz8X5SUwjY" TargetMode="External"/><Relationship Id="rId130" Type="http://schemas.openxmlformats.org/officeDocument/2006/relationships/hyperlink" Target="https://www.youtube.com/watch?v=28dLjjiriJA" TargetMode="External"/><Relationship Id="rId368" Type="http://schemas.openxmlformats.org/officeDocument/2006/relationships/hyperlink" Target="https://www.youtube.com/watch?v=Wu9WbgwxgjI" TargetMode="External"/><Relationship Id="rId575" Type="http://schemas.openxmlformats.org/officeDocument/2006/relationships/hyperlink" Target="https://www.youtube.com/watch?v=j84sUcOTBRM" TargetMode="External"/><Relationship Id="rId782" Type="http://schemas.openxmlformats.org/officeDocument/2006/relationships/hyperlink" Target="https://www.youtube.com/watch?v=ebsBucPcYoU" TargetMode="External"/><Relationship Id="rId1426" Type="http://schemas.openxmlformats.org/officeDocument/2006/relationships/hyperlink" Target="https://www.youtube.com/watch?v=Ts09Fp7M53k" TargetMode="External"/><Relationship Id="rId228" Type="http://schemas.openxmlformats.org/officeDocument/2006/relationships/hyperlink" Target="https://www.youtube.com/watch?v=iFLc0n8RSAA" TargetMode="External"/><Relationship Id="rId435" Type="http://schemas.openxmlformats.org/officeDocument/2006/relationships/hyperlink" Target="https://www.youtube.com/watch?v=nEEhdprZ-EE" TargetMode="External"/><Relationship Id="rId642" Type="http://schemas.openxmlformats.org/officeDocument/2006/relationships/hyperlink" Target="https://www.youtube.com/watch?v=tD7VxQAIPLM" TargetMode="External"/><Relationship Id="rId1065" Type="http://schemas.openxmlformats.org/officeDocument/2006/relationships/hyperlink" Target="https://www.youtube.com/watch?v=gzOZ5Lo3n9Y" TargetMode="External"/><Relationship Id="rId1272" Type="http://schemas.openxmlformats.org/officeDocument/2006/relationships/hyperlink" Target="https://www.youtube.com/watch?v=ImpfhngYCCA" TargetMode="External"/><Relationship Id="rId281" Type="http://schemas.openxmlformats.org/officeDocument/2006/relationships/hyperlink" Target="https://www.youtube.com/watch?v=OBViSvvLu-s" TargetMode="External"/><Relationship Id="rId502" Type="http://schemas.openxmlformats.org/officeDocument/2006/relationships/hyperlink" Target="https://www.youtube.com/watch?v=yr_-UHm07rM" TargetMode="External"/><Relationship Id="rId947" Type="http://schemas.openxmlformats.org/officeDocument/2006/relationships/hyperlink" Target="https://www.youtube.com/watch?v=AB0KeX_0T2I" TargetMode="External"/><Relationship Id="rId1132" Type="http://schemas.openxmlformats.org/officeDocument/2006/relationships/hyperlink" Target="https://www.youtube.com/watch?v=tlCqUXsDwDc" TargetMode="External"/><Relationship Id="rId76" Type="http://schemas.openxmlformats.org/officeDocument/2006/relationships/hyperlink" Target="https://www.youtube.com/watch?v=VeR7IhIkDk0" TargetMode="External"/><Relationship Id="rId141" Type="http://schemas.openxmlformats.org/officeDocument/2006/relationships/hyperlink" Target="https://www.youtube.com/watch?v=OpsoPcAUMbw" TargetMode="External"/><Relationship Id="rId379" Type="http://schemas.openxmlformats.org/officeDocument/2006/relationships/hyperlink" Target="https://www.youtube.com/watch?v=yIUwgFjMrg8" TargetMode="External"/><Relationship Id="rId586" Type="http://schemas.openxmlformats.org/officeDocument/2006/relationships/hyperlink" Target="https://www.youtube.com/watch?v=OXYcMlprdL4" TargetMode="External"/><Relationship Id="rId793" Type="http://schemas.openxmlformats.org/officeDocument/2006/relationships/hyperlink" Target="https://www.youtube.com/watch?v=BNly0XIZX6c" TargetMode="External"/><Relationship Id="rId807" Type="http://schemas.openxmlformats.org/officeDocument/2006/relationships/hyperlink" Target="https://www.youtube.com/watch?v=yCrftsxElf8" TargetMode="External"/><Relationship Id="rId1437" Type="http://schemas.openxmlformats.org/officeDocument/2006/relationships/hyperlink" Target="https://www.youtube.com/watch?v=tPgOVeqnOcc" TargetMode="External"/><Relationship Id="rId7" Type="http://schemas.openxmlformats.org/officeDocument/2006/relationships/hyperlink" Target="https://www.youtube.com/watch?v=FytdS2vMJfU" TargetMode="External"/><Relationship Id="rId239" Type="http://schemas.openxmlformats.org/officeDocument/2006/relationships/hyperlink" Target="https://www.youtube.com/watch?v=v6It_CJ27bg" TargetMode="External"/><Relationship Id="rId446" Type="http://schemas.openxmlformats.org/officeDocument/2006/relationships/hyperlink" Target="https://www.youtube.com/watch?v=kmJLZRzZhUA" TargetMode="External"/><Relationship Id="rId653" Type="http://schemas.openxmlformats.org/officeDocument/2006/relationships/hyperlink" Target="https://www.youtube.com/watch?v=p4NkqPPh2fk" TargetMode="External"/><Relationship Id="rId1076" Type="http://schemas.openxmlformats.org/officeDocument/2006/relationships/hyperlink" Target="https://www.youtube.com/watch?v=0W0XxcsCH_0" TargetMode="External"/><Relationship Id="rId1283" Type="http://schemas.openxmlformats.org/officeDocument/2006/relationships/hyperlink" Target="https://www.youtube.com/watch?v=69M5XJQEYX4" TargetMode="External"/><Relationship Id="rId1490" Type="http://schemas.openxmlformats.org/officeDocument/2006/relationships/hyperlink" Target="https://www.youtube.com/watch?v=s4vjcCAXvVI" TargetMode="External"/><Relationship Id="rId1504" Type="http://schemas.openxmlformats.org/officeDocument/2006/relationships/hyperlink" Target="https://www.youtube.com/watch?v=dvcJI5yAd6M&amp;t=122s" TargetMode="External"/><Relationship Id="rId292" Type="http://schemas.openxmlformats.org/officeDocument/2006/relationships/hyperlink" Target="https://www.youtube.com/watch?v=p6HgGSKj2m8" TargetMode="External"/><Relationship Id="rId306" Type="http://schemas.openxmlformats.org/officeDocument/2006/relationships/hyperlink" Target="https://www.youtube.com/watch?v=5K-nmVDwXW0" TargetMode="External"/><Relationship Id="rId860" Type="http://schemas.openxmlformats.org/officeDocument/2006/relationships/hyperlink" Target="https://www.youtube.com/watch?v=PWZrF-TGsWo" TargetMode="External"/><Relationship Id="rId958" Type="http://schemas.openxmlformats.org/officeDocument/2006/relationships/hyperlink" Target="https://www.youtube.com/watch?v=EMznloyYysU" TargetMode="External"/><Relationship Id="rId1143" Type="http://schemas.openxmlformats.org/officeDocument/2006/relationships/hyperlink" Target="https://www.youtube.com/watch?v=bGDeGR7DrFw" TargetMode="External"/><Relationship Id="rId87" Type="http://schemas.openxmlformats.org/officeDocument/2006/relationships/hyperlink" Target="https://www.youtube.com/watch?v=rNhQIKC2jPM" TargetMode="External"/><Relationship Id="rId513" Type="http://schemas.openxmlformats.org/officeDocument/2006/relationships/hyperlink" Target="https://www.youtube.com/watch?v=_xIbCmTtK8s" TargetMode="External"/><Relationship Id="rId597" Type="http://schemas.openxmlformats.org/officeDocument/2006/relationships/hyperlink" Target="https://www.youtube.com/watch?v=fyMRRD_YeRI" TargetMode="External"/><Relationship Id="rId720" Type="http://schemas.openxmlformats.org/officeDocument/2006/relationships/hyperlink" Target="https://www.youtube.com/watch?v=I6Nwopg3FIw" TargetMode="External"/><Relationship Id="rId818" Type="http://schemas.openxmlformats.org/officeDocument/2006/relationships/hyperlink" Target="https://www.youtube.com/watch?v=5P0vjP1Hdvs" TargetMode="External"/><Relationship Id="rId1350" Type="http://schemas.openxmlformats.org/officeDocument/2006/relationships/hyperlink" Target="https://www.youtube.com/watch?v=1UnsEQPK3PQ" TargetMode="External"/><Relationship Id="rId1448" Type="http://schemas.openxmlformats.org/officeDocument/2006/relationships/hyperlink" Target="https://www.youtube.com/watch?v=4ej2lqB-kjM" TargetMode="External"/><Relationship Id="rId152" Type="http://schemas.openxmlformats.org/officeDocument/2006/relationships/hyperlink" Target="https://www.youtube.com/watch?v=y1fdkGgCt64" TargetMode="External"/><Relationship Id="rId457" Type="http://schemas.openxmlformats.org/officeDocument/2006/relationships/hyperlink" Target="https://www.youtube.com/watch?v=oYXPvuD_ejM" TargetMode="External"/><Relationship Id="rId1003" Type="http://schemas.openxmlformats.org/officeDocument/2006/relationships/hyperlink" Target="https://www.youtube.com/watch?v=a6bj2Qddmzk" TargetMode="External"/><Relationship Id="rId1087" Type="http://schemas.openxmlformats.org/officeDocument/2006/relationships/hyperlink" Target="https://www.youtube.com/watch?v=3dgPn1KOovw" TargetMode="External"/><Relationship Id="rId1210" Type="http://schemas.openxmlformats.org/officeDocument/2006/relationships/hyperlink" Target="https://www.youtube.com/watch?v=EKyX0QsZVJc" TargetMode="External"/><Relationship Id="rId1294" Type="http://schemas.openxmlformats.org/officeDocument/2006/relationships/hyperlink" Target="https://www.youtube.com/watch?v=Voaw-uef3Tw" TargetMode="External"/><Relationship Id="rId1308" Type="http://schemas.openxmlformats.org/officeDocument/2006/relationships/hyperlink" Target="https://www.youtube.com/watch?v=7-JbRtATwHQ" TargetMode="External"/><Relationship Id="rId664" Type="http://schemas.openxmlformats.org/officeDocument/2006/relationships/hyperlink" Target="https://www.youtube.com/watch?v=3eTjsY7w5kM" TargetMode="External"/><Relationship Id="rId871" Type="http://schemas.openxmlformats.org/officeDocument/2006/relationships/hyperlink" Target="https://www.youtube.com/watch?v=7gTT37SeSUc" TargetMode="External"/><Relationship Id="rId969" Type="http://schemas.openxmlformats.org/officeDocument/2006/relationships/hyperlink" Target="https://www.youtube.com/watch?v=ZhuUYD3QvB8" TargetMode="External"/><Relationship Id="rId1515" Type="http://schemas.openxmlformats.org/officeDocument/2006/relationships/printerSettings" Target="../printerSettings/printerSettings1.bin"/><Relationship Id="rId14" Type="http://schemas.openxmlformats.org/officeDocument/2006/relationships/hyperlink" Target="https://www.youtube.com/watch?v=PcNDlU0LyJk" TargetMode="External"/><Relationship Id="rId317" Type="http://schemas.openxmlformats.org/officeDocument/2006/relationships/hyperlink" Target="https://www.youtube.com/watch?v=2uOiM67vK6A" TargetMode="External"/><Relationship Id="rId524" Type="http://schemas.openxmlformats.org/officeDocument/2006/relationships/hyperlink" Target="https://www.youtube.com/watch?v=ZWkU2WQv4mM" TargetMode="External"/><Relationship Id="rId731" Type="http://schemas.openxmlformats.org/officeDocument/2006/relationships/hyperlink" Target="https://www.youtube.com/watch?v=w2e5eqI49cE" TargetMode="External"/><Relationship Id="rId1154" Type="http://schemas.openxmlformats.org/officeDocument/2006/relationships/hyperlink" Target="https://www.youtube.com/watch?v=qiir-ZWT6yI" TargetMode="External"/><Relationship Id="rId1361" Type="http://schemas.openxmlformats.org/officeDocument/2006/relationships/hyperlink" Target="https://www.youtube.com/watch?v=_CKZQa18hcY" TargetMode="External"/><Relationship Id="rId1459" Type="http://schemas.openxmlformats.org/officeDocument/2006/relationships/hyperlink" Target="https://www.youtube.com/watch?v=1CJb6PuWDqk" TargetMode="External"/><Relationship Id="rId98" Type="http://schemas.openxmlformats.org/officeDocument/2006/relationships/hyperlink" Target="https://www.youtube.com/watch?v=Yhp3rFuo5Cw" TargetMode="External"/><Relationship Id="rId163" Type="http://schemas.openxmlformats.org/officeDocument/2006/relationships/hyperlink" Target="https://www.youtube.com/watch?v=knJJGEYwaZw" TargetMode="External"/><Relationship Id="rId370" Type="http://schemas.openxmlformats.org/officeDocument/2006/relationships/hyperlink" Target="https://www.youtube.com/watch?v=zqnotAbf-Cc" TargetMode="External"/><Relationship Id="rId829" Type="http://schemas.openxmlformats.org/officeDocument/2006/relationships/hyperlink" Target="https://www.youtube.com/watch?v=61VsCIaQhX4" TargetMode="External"/><Relationship Id="rId1014" Type="http://schemas.openxmlformats.org/officeDocument/2006/relationships/hyperlink" Target="https://www.youtube.com/watch?v=xl6nyKVDNCQ" TargetMode="External"/><Relationship Id="rId1221" Type="http://schemas.openxmlformats.org/officeDocument/2006/relationships/hyperlink" Target="https://www.youtube.com/watch?v=RfiT3REVHxQ" TargetMode="External"/><Relationship Id="rId230" Type="http://schemas.openxmlformats.org/officeDocument/2006/relationships/hyperlink" Target="https://www.youtube.com/watch?v=eKtCOiQbVX0" TargetMode="External"/><Relationship Id="rId468" Type="http://schemas.openxmlformats.org/officeDocument/2006/relationships/hyperlink" Target="https://www.youtube.com/watch?v=iY88UCitwGY" TargetMode="External"/><Relationship Id="rId675" Type="http://schemas.openxmlformats.org/officeDocument/2006/relationships/hyperlink" Target="https://www.youtube.com/watch?v=55sjF1l4Hu0" TargetMode="External"/><Relationship Id="rId882" Type="http://schemas.openxmlformats.org/officeDocument/2006/relationships/hyperlink" Target="https://www.youtube.com/watch?v=adov37an6hU" TargetMode="External"/><Relationship Id="rId1098" Type="http://schemas.openxmlformats.org/officeDocument/2006/relationships/hyperlink" Target="https://www.youtube.com/watch?v=0ol6BUtHZu8" TargetMode="External"/><Relationship Id="rId1319" Type="http://schemas.openxmlformats.org/officeDocument/2006/relationships/hyperlink" Target="https://www.youtube.com/watch?v=C6sAuCIhIzA" TargetMode="External"/><Relationship Id="rId25" Type="http://schemas.openxmlformats.org/officeDocument/2006/relationships/hyperlink" Target="https://www.youtube.com/watch?v=KVDRl_wLqdM" TargetMode="External"/><Relationship Id="rId328" Type="http://schemas.openxmlformats.org/officeDocument/2006/relationships/hyperlink" Target="https://www.youtube.com/watch?v=wH8I0vSB-Os" TargetMode="External"/><Relationship Id="rId535" Type="http://schemas.openxmlformats.org/officeDocument/2006/relationships/hyperlink" Target="https://www.youtube.com/watch?v=R_G2Gd70LiY" TargetMode="External"/><Relationship Id="rId742" Type="http://schemas.openxmlformats.org/officeDocument/2006/relationships/hyperlink" Target="https://www.youtube.com/watch?v=VxI-y4zU4YE" TargetMode="External"/><Relationship Id="rId1165" Type="http://schemas.openxmlformats.org/officeDocument/2006/relationships/hyperlink" Target="https://www.youtube.com/watch?v=nUfn2eRsHgo" TargetMode="External"/><Relationship Id="rId1372" Type="http://schemas.openxmlformats.org/officeDocument/2006/relationships/hyperlink" Target="https://www.youtube.com/watch?v=4ZkNnR--tMY" TargetMode="External"/><Relationship Id="rId174" Type="http://schemas.openxmlformats.org/officeDocument/2006/relationships/hyperlink" Target="https://www.youtube.com/watch?v=BcDC-Op1hJc" TargetMode="External"/><Relationship Id="rId381" Type="http://schemas.openxmlformats.org/officeDocument/2006/relationships/hyperlink" Target="https://www.youtube.com/watch?v=pAHRrR6eeDU" TargetMode="External"/><Relationship Id="rId602" Type="http://schemas.openxmlformats.org/officeDocument/2006/relationships/hyperlink" Target="https://www.youtube.com/watch?v=tBf6vZKjL9w" TargetMode="External"/><Relationship Id="rId1025" Type="http://schemas.openxmlformats.org/officeDocument/2006/relationships/hyperlink" Target="https://www.youtube.com/watch?v=gPdm-EF13GU" TargetMode="External"/><Relationship Id="rId1232" Type="http://schemas.openxmlformats.org/officeDocument/2006/relationships/hyperlink" Target="https://www.youtube.com/watch?v=Y5sHrOViVq0" TargetMode="External"/><Relationship Id="rId241" Type="http://schemas.openxmlformats.org/officeDocument/2006/relationships/hyperlink" Target="https://www.youtube.com/watch?v=vSLKEwGRgbY" TargetMode="External"/><Relationship Id="rId479" Type="http://schemas.openxmlformats.org/officeDocument/2006/relationships/hyperlink" Target="https://www.youtube.com/watch?v=4H5piNrmsCU" TargetMode="External"/><Relationship Id="rId686" Type="http://schemas.openxmlformats.org/officeDocument/2006/relationships/hyperlink" Target="https://www.youtube.com/watch?v=Cv8kec-TugY" TargetMode="External"/><Relationship Id="rId893" Type="http://schemas.openxmlformats.org/officeDocument/2006/relationships/hyperlink" Target="https://www.youtube.com/watch?v=xuKnWRKpLyM" TargetMode="External"/><Relationship Id="rId907" Type="http://schemas.openxmlformats.org/officeDocument/2006/relationships/hyperlink" Target="https://www.youtube.com/watch?v=tpUBWJjtzrA" TargetMode="External"/><Relationship Id="rId36" Type="http://schemas.openxmlformats.org/officeDocument/2006/relationships/hyperlink" Target="https://www.youtube.com/watch?v=0Y3z-QStbk8" TargetMode="External"/><Relationship Id="rId339" Type="http://schemas.openxmlformats.org/officeDocument/2006/relationships/hyperlink" Target="https://www.youtube.com/watch?v=wgud4Fi47XA" TargetMode="External"/><Relationship Id="rId546" Type="http://schemas.openxmlformats.org/officeDocument/2006/relationships/hyperlink" Target="https://www.youtube.com/watch?v=NpqJHyWjh7A" TargetMode="External"/><Relationship Id="rId753" Type="http://schemas.openxmlformats.org/officeDocument/2006/relationships/hyperlink" Target="https://www.youtube.com/watch?v=AjEKOFHh4yM" TargetMode="External"/><Relationship Id="rId1176" Type="http://schemas.openxmlformats.org/officeDocument/2006/relationships/hyperlink" Target="https://www.youtube.com/watch?v=6WJO3QlTEpg" TargetMode="External"/><Relationship Id="rId1383" Type="http://schemas.openxmlformats.org/officeDocument/2006/relationships/hyperlink" Target="https://www.youtube.com/watch?v=gtJ9OzJIB_c" TargetMode="External"/><Relationship Id="rId101" Type="http://schemas.openxmlformats.org/officeDocument/2006/relationships/hyperlink" Target="https://www.youtube.com/watch?v=vHWsmGyjOk0" TargetMode="External"/><Relationship Id="rId185" Type="http://schemas.openxmlformats.org/officeDocument/2006/relationships/hyperlink" Target="https://www.youtube.com/watch?v=0uPW7Jf9y7o" TargetMode="External"/><Relationship Id="rId406" Type="http://schemas.openxmlformats.org/officeDocument/2006/relationships/hyperlink" Target="https://www.youtube.com/watch?v=XeCuvEX-tow" TargetMode="External"/><Relationship Id="rId960" Type="http://schemas.openxmlformats.org/officeDocument/2006/relationships/hyperlink" Target="https://www.youtube.com/watch?v=Xsq9jAEpAY8" TargetMode="External"/><Relationship Id="rId1036" Type="http://schemas.openxmlformats.org/officeDocument/2006/relationships/hyperlink" Target="https://www.youtube.com/watch?v=D7yIybTWmmU" TargetMode="External"/><Relationship Id="rId1243" Type="http://schemas.openxmlformats.org/officeDocument/2006/relationships/hyperlink" Target="https://www.youtube.com/watch?v=-pTe3fDFF7U" TargetMode="External"/><Relationship Id="rId392" Type="http://schemas.openxmlformats.org/officeDocument/2006/relationships/hyperlink" Target="https://www.youtube.com/watch?v=L2rJctVLi3M" TargetMode="External"/><Relationship Id="rId613" Type="http://schemas.openxmlformats.org/officeDocument/2006/relationships/hyperlink" Target="https://www.youtube.com/watch?v=T-iBVjoTxpY" TargetMode="External"/><Relationship Id="rId697" Type="http://schemas.openxmlformats.org/officeDocument/2006/relationships/hyperlink" Target="https://www.youtube.com/watch?v=fKsfq4rFzbA" TargetMode="External"/><Relationship Id="rId820" Type="http://schemas.openxmlformats.org/officeDocument/2006/relationships/hyperlink" Target="https://www.youtube.com/watch?v=OAcu0ZHtcXc" TargetMode="External"/><Relationship Id="rId918" Type="http://schemas.openxmlformats.org/officeDocument/2006/relationships/hyperlink" Target="https://www.youtube.com/watch?v=5HrBZvxcPmY" TargetMode="External"/><Relationship Id="rId1450" Type="http://schemas.openxmlformats.org/officeDocument/2006/relationships/hyperlink" Target="https://www.youtube.com/watch?v=OmWUkxANoEk" TargetMode="External"/><Relationship Id="rId252" Type="http://schemas.openxmlformats.org/officeDocument/2006/relationships/hyperlink" Target="https://www.youtube.com/watch?v=6LOxjxiZ3NQ" TargetMode="External"/><Relationship Id="rId1103" Type="http://schemas.openxmlformats.org/officeDocument/2006/relationships/hyperlink" Target="https://www.youtube.com/watch?v=eVhJjqlSE8s" TargetMode="External"/><Relationship Id="rId1187" Type="http://schemas.openxmlformats.org/officeDocument/2006/relationships/hyperlink" Target="https://www.youtube.com/watch?v=SmB_GUlrfzk" TargetMode="External"/><Relationship Id="rId1310" Type="http://schemas.openxmlformats.org/officeDocument/2006/relationships/hyperlink" Target="https://www.youtube.com/watch?v=N6IDjOR1OY0" TargetMode="External"/><Relationship Id="rId1408" Type="http://schemas.openxmlformats.org/officeDocument/2006/relationships/hyperlink" Target="https://www.youtube.com/watch?v=DMReaVWJGFE" TargetMode="External"/><Relationship Id="rId47" Type="http://schemas.openxmlformats.org/officeDocument/2006/relationships/hyperlink" Target="https://www.youtube.com/watch?v=LdrmgXtd_rs" TargetMode="External"/><Relationship Id="rId112" Type="http://schemas.openxmlformats.org/officeDocument/2006/relationships/hyperlink" Target="https://www.youtube.com/watch?v=JXjMYvGqqDE" TargetMode="External"/><Relationship Id="rId557" Type="http://schemas.openxmlformats.org/officeDocument/2006/relationships/hyperlink" Target="https://www.youtube.com/watch?v=FKg_FjS3qZw" TargetMode="External"/><Relationship Id="rId764" Type="http://schemas.openxmlformats.org/officeDocument/2006/relationships/hyperlink" Target="https://www.youtube.com/watch?v=V-N1KdB7QTg" TargetMode="External"/><Relationship Id="rId971" Type="http://schemas.openxmlformats.org/officeDocument/2006/relationships/hyperlink" Target="https://www.youtube.com/watch?v=G2ke7Higm-Y" TargetMode="External"/><Relationship Id="rId1394" Type="http://schemas.openxmlformats.org/officeDocument/2006/relationships/hyperlink" Target="https://www.youtube.com/watch?v=vhlPSbFlxPI" TargetMode="External"/><Relationship Id="rId196" Type="http://schemas.openxmlformats.org/officeDocument/2006/relationships/hyperlink" Target="https://www.youtube.com/watch?v=-WPYCv8jdJc" TargetMode="External"/><Relationship Id="rId417" Type="http://schemas.openxmlformats.org/officeDocument/2006/relationships/hyperlink" Target="https://www.youtube.com/watch?v=y-v-Ijc7W3Y" TargetMode="External"/><Relationship Id="rId624" Type="http://schemas.openxmlformats.org/officeDocument/2006/relationships/hyperlink" Target="https://www.youtube.com/watch?v=Iimv8qJijTE" TargetMode="External"/><Relationship Id="rId831" Type="http://schemas.openxmlformats.org/officeDocument/2006/relationships/hyperlink" Target="https://www.youtube.com/watch?v=o4_iAmYXDzg" TargetMode="External"/><Relationship Id="rId1047" Type="http://schemas.openxmlformats.org/officeDocument/2006/relationships/hyperlink" Target="https://www.youtube.com/watch?v=GCo89ggyUKw" TargetMode="External"/><Relationship Id="rId1254" Type="http://schemas.openxmlformats.org/officeDocument/2006/relationships/hyperlink" Target="https://www.youtube.com/watch?v=13shkRG4RMc" TargetMode="External"/><Relationship Id="rId1461" Type="http://schemas.openxmlformats.org/officeDocument/2006/relationships/hyperlink" Target="https://www.youtube.com/watch?v=3Pat7agSMJU&amp;t=22s" TargetMode="External"/><Relationship Id="rId263" Type="http://schemas.openxmlformats.org/officeDocument/2006/relationships/hyperlink" Target="https://www.youtube.com/watch?v=3f7b_ZE5B1Y" TargetMode="External"/><Relationship Id="rId470" Type="http://schemas.openxmlformats.org/officeDocument/2006/relationships/hyperlink" Target="https://www.youtube.com/watch?v=KBA7GLExw3o" TargetMode="External"/><Relationship Id="rId929" Type="http://schemas.openxmlformats.org/officeDocument/2006/relationships/hyperlink" Target="https://www.youtube.com/watch?v=ohUG8LIy7Cs" TargetMode="External"/><Relationship Id="rId1114" Type="http://schemas.openxmlformats.org/officeDocument/2006/relationships/hyperlink" Target="https://www.youtube.com/watch?v=07rLdtPRbEE" TargetMode="External"/><Relationship Id="rId1321" Type="http://schemas.openxmlformats.org/officeDocument/2006/relationships/hyperlink" Target="https://www.youtube.com/watch?v=strZVEaixcs" TargetMode="External"/><Relationship Id="rId58" Type="http://schemas.openxmlformats.org/officeDocument/2006/relationships/hyperlink" Target="https://www.youtube.com/watch?v=C3_6Ub1GnfA" TargetMode="External"/><Relationship Id="rId123" Type="http://schemas.openxmlformats.org/officeDocument/2006/relationships/hyperlink" Target="https://www.youtube.com/watch?v=s3LVHHEe2vc" TargetMode="External"/><Relationship Id="rId330" Type="http://schemas.openxmlformats.org/officeDocument/2006/relationships/hyperlink" Target="https://www.youtube.com/watch?v=Um1LJAfSPoo" TargetMode="External"/><Relationship Id="rId568" Type="http://schemas.openxmlformats.org/officeDocument/2006/relationships/hyperlink" Target="https://www.youtube.com/watch?v=Q3ZGmGasWfc" TargetMode="External"/><Relationship Id="rId775" Type="http://schemas.openxmlformats.org/officeDocument/2006/relationships/hyperlink" Target="https://www.youtube.com/watch?v=hFK3wIxZt3g" TargetMode="External"/><Relationship Id="rId982" Type="http://schemas.openxmlformats.org/officeDocument/2006/relationships/hyperlink" Target="https://www.youtube.com/watch?v=4PxIlOKBbng" TargetMode="External"/><Relationship Id="rId1198" Type="http://schemas.openxmlformats.org/officeDocument/2006/relationships/hyperlink" Target="https://www.youtube.com/watch?v=ZoDHsv06lNI" TargetMode="External"/><Relationship Id="rId1419" Type="http://schemas.openxmlformats.org/officeDocument/2006/relationships/hyperlink" Target="https://www.youtube.com/watch?v=uaTb9-4kT2Y" TargetMode="External"/><Relationship Id="rId428" Type="http://schemas.openxmlformats.org/officeDocument/2006/relationships/hyperlink" Target="https://www.youtube.com/watch?v=9ScY3DQ8lnM" TargetMode="External"/><Relationship Id="rId635" Type="http://schemas.openxmlformats.org/officeDocument/2006/relationships/hyperlink" Target="https://www.youtube.com/watch?v=olQlPZuEWLY" TargetMode="External"/><Relationship Id="rId842" Type="http://schemas.openxmlformats.org/officeDocument/2006/relationships/hyperlink" Target="https://www.youtube.com/watch?v=G6rcMSQ1UVE" TargetMode="External"/><Relationship Id="rId1058" Type="http://schemas.openxmlformats.org/officeDocument/2006/relationships/hyperlink" Target="https://www.youtube.com/watch?v=Q7TqlnXF3cA" TargetMode="External"/><Relationship Id="rId1265" Type="http://schemas.openxmlformats.org/officeDocument/2006/relationships/hyperlink" Target="https://www.youtube.com/watch?v=6KN0GnYv6xQ" TargetMode="External"/><Relationship Id="rId1472" Type="http://schemas.openxmlformats.org/officeDocument/2006/relationships/hyperlink" Target="https://www.youtube.com/watch?v=HQK8u4lh7y0" TargetMode="External"/><Relationship Id="rId274" Type="http://schemas.openxmlformats.org/officeDocument/2006/relationships/hyperlink" Target="https://www.youtube.com/watch?v=2WYZtS_LLog" TargetMode="External"/><Relationship Id="rId481" Type="http://schemas.openxmlformats.org/officeDocument/2006/relationships/hyperlink" Target="https://www.youtube.com/watch?v=bEc29vVNLOc" TargetMode="External"/><Relationship Id="rId702" Type="http://schemas.openxmlformats.org/officeDocument/2006/relationships/hyperlink" Target="https://www.youtube.com/watch?v=YHee5lF9yPc" TargetMode="External"/><Relationship Id="rId1125" Type="http://schemas.openxmlformats.org/officeDocument/2006/relationships/hyperlink" Target="https://www.youtube.com/watch?v=4VaCcFKHkSY" TargetMode="External"/><Relationship Id="rId1332" Type="http://schemas.openxmlformats.org/officeDocument/2006/relationships/hyperlink" Target="https://www.youtube.com/watch?v=EXkq2inhXiw" TargetMode="External"/><Relationship Id="rId69" Type="http://schemas.openxmlformats.org/officeDocument/2006/relationships/hyperlink" Target="https://www.youtube.com/watch?v=qCG2vqnaUx4" TargetMode="External"/><Relationship Id="rId134" Type="http://schemas.openxmlformats.org/officeDocument/2006/relationships/hyperlink" Target="https://www.youtube.com/watch?v=HZ6X5Xt1nS8" TargetMode="External"/><Relationship Id="rId579" Type="http://schemas.openxmlformats.org/officeDocument/2006/relationships/hyperlink" Target="https://www.youtube.com/watch?v=zILqg37PouM" TargetMode="External"/><Relationship Id="rId786" Type="http://schemas.openxmlformats.org/officeDocument/2006/relationships/hyperlink" Target="https://www.youtube.com/watch?v=go47jpA5M1A" TargetMode="External"/><Relationship Id="rId993" Type="http://schemas.openxmlformats.org/officeDocument/2006/relationships/hyperlink" Target="https://www.youtube.com/watch?v=4xWwhXcAjhU" TargetMode="External"/><Relationship Id="rId341" Type="http://schemas.openxmlformats.org/officeDocument/2006/relationships/hyperlink" Target="https://www.youtube.com/watch?v=2Ew9deAuPwU" TargetMode="External"/><Relationship Id="rId439" Type="http://schemas.openxmlformats.org/officeDocument/2006/relationships/hyperlink" Target="https://www.youtube.com/watch?v=YD-IKZbbHeU" TargetMode="External"/><Relationship Id="rId646" Type="http://schemas.openxmlformats.org/officeDocument/2006/relationships/hyperlink" Target="https://www.youtube.com/watch?v=sdUuukDpj9s" TargetMode="External"/><Relationship Id="rId1069" Type="http://schemas.openxmlformats.org/officeDocument/2006/relationships/hyperlink" Target="https://www.youtube.com/watch?v=Y3j3g76ggFE" TargetMode="External"/><Relationship Id="rId1276" Type="http://schemas.openxmlformats.org/officeDocument/2006/relationships/hyperlink" Target="https://www.youtube.com/watch?v=NpCmOPhka6g" TargetMode="External"/><Relationship Id="rId1483" Type="http://schemas.openxmlformats.org/officeDocument/2006/relationships/hyperlink" Target="https://www.youtube.com/watch?v=SPD35eCSgDk" TargetMode="External"/><Relationship Id="rId201" Type="http://schemas.openxmlformats.org/officeDocument/2006/relationships/hyperlink" Target="https://www.youtube.com/watch?v=nmbYnYYpa6g" TargetMode="External"/><Relationship Id="rId285" Type="http://schemas.openxmlformats.org/officeDocument/2006/relationships/hyperlink" Target="https://www.youtube.com/watch?v=vdwHHPZwNEo" TargetMode="External"/><Relationship Id="rId506" Type="http://schemas.openxmlformats.org/officeDocument/2006/relationships/hyperlink" Target="https://www.youtube.com/watch?v=11Ben3IvDQ0" TargetMode="External"/><Relationship Id="rId853" Type="http://schemas.openxmlformats.org/officeDocument/2006/relationships/hyperlink" Target="https://www.youtube.com/watch?v=wXoImJcJYxQ" TargetMode="External"/><Relationship Id="rId1136" Type="http://schemas.openxmlformats.org/officeDocument/2006/relationships/hyperlink" Target="https://www.youtube.com/watch?v=aBwX_u__31I" TargetMode="External"/><Relationship Id="rId492" Type="http://schemas.openxmlformats.org/officeDocument/2006/relationships/hyperlink" Target="https://www.youtube.com/watch?v=1_8y5fSSOlE" TargetMode="External"/><Relationship Id="rId713" Type="http://schemas.openxmlformats.org/officeDocument/2006/relationships/hyperlink" Target="https://www.youtube.com/watch?v=dlQfycnk550" TargetMode="External"/><Relationship Id="rId797" Type="http://schemas.openxmlformats.org/officeDocument/2006/relationships/hyperlink" Target="https://www.youtube.com/watch?v=w1UAQGgnz4A" TargetMode="External"/><Relationship Id="rId920" Type="http://schemas.openxmlformats.org/officeDocument/2006/relationships/hyperlink" Target="https://www.youtube.com/watch?v=KdiEMEbTV1M" TargetMode="External"/><Relationship Id="rId1343" Type="http://schemas.openxmlformats.org/officeDocument/2006/relationships/hyperlink" Target="https://www.youtube.com/watch?v=vB9JqlUiYUk" TargetMode="External"/><Relationship Id="rId145" Type="http://schemas.openxmlformats.org/officeDocument/2006/relationships/hyperlink" Target="https://www.youtube.com/watch?v=4yz6ZL-TC94" TargetMode="External"/><Relationship Id="rId352" Type="http://schemas.openxmlformats.org/officeDocument/2006/relationships/hyperlink" Target="https://www.youtube.com/watch?v=pO9qCeA640E" TargetMode="External"/><Relationship Id="rId1203" Type="http://schemas.openxmlformats.org/officeDocument/2006/relationships/hyperlink" Target="https://www.youtube.com/watch?v=84agoVdaycE" TargetMode="External"/><Relationship Id="rId1287" Type="http://schemas.openxmlformats.org/officeDocument/2006/relationships/hyperlink" Target="https://www.youtube.com/watch?v=1Gop0_4D5pE" TargetMode="External"/><Relationship Id="rId1410" Type="http://schemas.openxmlformats.org/officeDocument/2006/relationships/hyperlink" Target="https://www.youtube.com/watch?v=Zused4CGMw4" TargetMode="External"/><Relationship Id="rId1508" Type="http://schemas.openxmlformats.org/officeDocument/2006/relationships/hyperlink" Target="https://www.youtube.com/watch?v=JB_lc00AWIE" TargetMode="External"/><Relationship Id="rId212" Type="http://schemas.openxmlformats.org/officeDocument/2006/relationships/hyperlink" Target="https://www.youtube.com/watch?v=tUBrwCmKx8s" TargetMode="External"/><Relationship Id="rId657" Type="http://schemas.openxmlformats.org/officeDocument/2006/relationships/hyperlink" Target="https://www.youtube.com/watch?v=GpEk4HU0r2Y" TargetMode="External"/><Relationship Id="rId864" Type="http://schemas.openxmlformats.org/officeDocument/2006/relationships/hyperlink" Target="https://www.youtube.com/watch?v=6aJLKt2nXsg" TargetMode="External"/><Relationship Id="rId1494" Type="http://schemas.openxmlformats.org/officeDocument/2006/relationships/hyperlink" Target="https://www.youtube.com/watch?v=c50rfZlrNXU" TargetMode="External"/><Relationship Id="rId296" Type="http://schemas.openxmlformats.org/officeDocument/2006/relationships/hyperlink" Target="https://www.youtube.com/watch?v=sdhISUDYvX4" TargetMode="External"/><Relationship Id="rId517" Type="http://schemas.openxmlformats.org/officeDocument/2006/relationships/hyperlink" Target="https://www.youtube.com/watch?v=VwTbkm1NN4Y" TargetMode="External"/><Relationship Id="rId724" Type="http://schemas.openxmlformats.org/officeDocument/2006/relationships/hyperlink" Target="https://www.youtube.com/watch?v=DYtc95s7Kpc" TargetMode="External"/><Relationship Id="rId931" Type="http://schemas.openxmlformats.org/officeDocument/2006/relationships/hyperlink" Target="https://www.youtube.com/watch?v=WfJvOgXp9SM" TargetMode="External"/><Relationship Id="rId1147" Type="http://schemas.openxmlformats.org/officeDocument/2006/relationships/hyperlink" Target="https://www.youtube.com/watch?v=Kfvmj7QyAfQ" TargetMode="External"/><Relationship Id="rId1354" Type="http://schemas.openxmlformats.org/officeDocument/2006/relationships/hyperlink" Target="https://www.youtube.com/watch?v=Lrh5zQHEIk4" TargetMode="External"/><Relationship Id="rId60" Type="http://schemas.openxmlformats.org/officeDocument/2006/relationships/hyperlink" Target="https://www.youtube.com/watch?v=dp7l5qmLHJI" TargetMode="External"/><Relationship Id="rId156" Type="http://schemas.openxmlformats.org/officeDocument/2006/relationships/hyperlink" Target="https://www.youtube.com/watch?v=54lSHTtU68A" TargetMode="External"/><Relationship Id="rId363" Type="http://schemas.openxmlformats.org/officeDocument/2006/relationships/hyperlink" Target="https://www.youtube.com/watch?v=r5r1yU9O2ag" TargetMode="External"/><Relationship Id="rId570" Type="http://schemas.openxmlformats.org/officeDocument/2006/relationships/hyperlink" Target="https://www.youtube.com/watch?v=JbxzX8kwig4" TargetMode="External"/><Relationship Id="rId1007" Type="http://schemas.openxmlformats.org/officeDocument/2006/relationships/hyperlink" Target="https://www.youtube.com/watch?v=v2dy-2T9kRE" TargetMode="External"/><Relationship Id="rId1214" Type="http://schemas.openxmlformats.org/officeDocument/2006/relationships/hyperlink" Target="https://www.youtube.com/watch?v=J2Z6w1bXfYc" TargetMode="External"/><Relationship Id="rId1421" Type="http://schemas.openxmlformats.org/officeDocument/2006/relationships/hyperlink" Target="https://www.youtube.com/watch?v=wKoUB00RmE0" TargetMode="External"/><Relationship Id="rId223" Type="http://schemas.openxmlformats.org/officeDocument/2006/relationships/hyperlink" Target="https://www.youtube.com/watch?v=nQhpJFt2KG8" TargetMode="External"/><Relationship Id="rId430" Type="http://schemas.openxmlformats.org/officeDocument/2006/relationships/hyperlink" Target="https://www.youtube.com/watch?v=gKt4SG-pAmw" TargetMode="External"/><Relationship Id="rId668" Type="http://schemas.openxmlformats.org/officeDocument/2006/relationships/hyperlink" Target="https://www.youtube.com/watch?v=gtDa8NLyc74" TargetMode="External"/><Relationship Id="rId875" Type="http://schemas.openxmlformats.org/officeDocument/2006/relationships/hyperlink" Target="https://www.youtube.com/watch?v=qYA9DVNkOCA" TargetMode="External"/><Relationship Id="rId1060" Type="http://schemas.openxmlformats.org/officeDocument/2006/relationships/hyperlink" Target="https://www.youtube.com/watch?v=_nyKGkDh6WM" TargetMode="External"/><Relationship Id="rId1298" Type="http://schemas.openxmlformats.org/officeDocument/2006/relationships/hyperlink" Target="https://www.youtube.com/watch?v=n5lHU4Qyfbk" TargetMode="External"/><Relationship Id="rId18" Type="http://schemas.openxmlformats.org/officeDocument/2006/relationships/hyperlink" Target="https://www.youtube.com/watch?v=0_EJXPWJN4E" TargetMode="External"/><Relationship Id="rId528" Type="http://schemas.openxmlformats.org/officeDocument/2006/relationships/hyperlink" Target="https://www.youtube.com/watch?v=mNRX-8C-RmY" TargetMode="External"/><Relationship Id="rId735" Type="http://schemas.openxmlformats.org/officeDocument/2006/relationships/hyperlink" Target="https://www.youtube.com/watch?v=yMRw4TF7CAk" TargetMode="External"/><Relationship Id="rId942" Type="http://schemas.openxmlformats.org/officeDocument/2006/relationships/hyperlink" Target="https://www.youtube.com/watch?v=NRep5rGd_FU" TargetMode="External"/><Relationship Id="rId1158" Type="http://schemas.openxmlformats.org/officeDocument/2006/relationships/hyperlink" Target="https://www.youtube.com/watch?v=6PUBS8MXVzc" TargetMode="External"/><Relationship Id="rId1365" Type="http://schemas.openxmlformats.org/officeDocument/2006/relationships/hyperlink" Target="https://www.youtube.com/watch?v=lkO1JaN7BoQ" TargetMode="External"/><Relationship Id="rId167" Type="http://schemas.openxmlformats.org/officeDocument/2006/relationships/hyperlink" Target="https://www.youtube.com/watch?v=TEUt7CVuFbI" TargetMode="External"/><Relationship Id="rId374" Type="http://schemas.openxmlformats.org/officeDocument/2006/relationships/hyperlink" Target="https://www.youtube.com/watch?v=NfO_yqDrGWs" TargetMode="External"/><Relationship Id="rId581" Type="http://schemas.openxmlformats.org/officeDocument/2006/relationships/hyperlink" Target="https://www.youtube.com/watch?v=fzzIeVO7-qk" TargetMode="External"/><Relationship Id="rId1018" Type="http://schemas.openxmlformats.org/officeDocument/2006/relationships/hyperlink" Target="https://www.youtube.com/watch?v=1uNyxmccf1U" TargetMode="External"/><Relationship Id="rId1225" Type="http://schemas.openxmlformats.org/officeDocument/2006/relationships/hyperlink" Target="https://www.youtube.com/watch?v=9hi4MG3BU0Y" TargetMode="External"/><Relationship Id="rId1432" Type="http://schemas.openxmlformats.org/officeDocument/2006/relationships/hyperlink" Target="https://www.youtube.com/watch?v=oLCI7vQ7WFk" TargetMode="External"/><Relationship Id="rId71" Type="http://schemas.openxmlformats.org/officeDocument/2006/relationships/hyperlink" Target="https://www.youtube.com/watch?v=ycnvyB8pDEM" TargetMode="External"/><Relationship Id="rId234" Type="http://schemas.openxmlformats.org/officeDocument/2006/relationships/hyperlink" Target="https://www.youtube.com/watch?v=TxC_8Xllf-M" TargetMode="External"/><Relationship Id="rId679" Type="http://schemas.openxmlformats.org/officeDocument/2006/relationships/hyperlink" Target="https://www.youtube.com/watch?v=cuauchPBFCY" TargetMode="External"/><Relationship Id="rId802" Type="http://schemas.openxmlformats.org/officeDocument/2006/relationships/hyperlink" Target="https://www.youtube.com/watch?v=JcNaFHIozC4" TargetMode="External"/><Relationship Id="rId886" Type="http://schemas.openxmlformats.org/officeDocument/2006/relationships/hyperlink" Target="https://www.youtube.com/watch?v=a_HGSrmF_8w" TargetMode="External"/><Relationship Id="rId2" Type="http://schemas.openxmlformats.org/officeDocument/2006/relationships/hyperlink" Target="https://www.youtube.com/watch?v=RD7JpM4UrUA" TargetMode="External"/><Relationship Id="rId29" Type="http://schemas.openxmlformats.org/officeDocument/2006/relationships/hyperlink" Target="https://www.youtube.com/watch?v=iBwpK4_JtEw" TargetMode="External"/><Relationship Id="rId441" Type="http://schemas.openxmlformats.org/officeDocument/2006/relationships/hyperlink" Target="https://www.youtube.com/watch?v=mLEhBqCBBYE" TargetMode="External"/><Relationship Id="rId539" Type="http://schemas.openxmlformats.org/officeDocument/2006/relationships/hyperlink" Target="https://www.youtube.com/watch?v=X4TDNzwe3s4" TargetMode="External"/><Relationship Id="rId746" Type="http://schemas.openxmlformats.org/officeDocument/2006/relationships/hyperlink" Target="https://www.youtube.com/watch?v=A6j1KcojG0E" TargetMode="External"/><Relationship Id="rId1071" Type="http://schemas.openxmlformats.org/officeDocument/2006/relationships/hyperlink" Target="https://www.youtube.com/watch?v=bMOOUhzJreA" TargetMode="External"/><Relationship Id="rId1169" Type="http://schemas.openxmlformats.org/officeDocument/2006/relationships/hyperlink" Target="https://www.youtube.com/watch?v=Nattb-ZPK4g" TargetMode="External"/><Relationship Id="rId1376" Type="http://schemas.openxmlformats.org/officeDocument/2006/relationships/hyperlink" Target="https://www.youtube.com/watch?v=xAicQnL_abA" TargetMode="External"/><Relationship Id="rId178" Type="http://schemas.openxmlformats.org/officeDocument/2006/relationships/hyperlink" Target="https://www.youtube.com/watch?v=Wrs0XEoFHAM" TargetMode="External"/><Relationship Id="rId301" Type="http://schemas.openxmlformats.org/officeDocument/2006/relationships/hyperlink" Target="https://www.youtube.com/watch?v=HdBCunbR_jE" TargetMode="External"/><Relationship Id="rId953" Type="http://schemas.openxmlformats.org/officeDocument/2006/relationships/hyperlink" Target="https://www.youtube.com/watch?v=rAWCL2ENS90" TargetMode="External"/><Relationship Id="rId1029" Type="http://schemas.openxmlformats.org/officeDocument/2006/relationships/hyperlink" Target="https://www.youtube.com/watch?v=wu_ONpNjikY" TargetMode="External"/><Relationship Id="rId1236" Type="http://schemas.openxmlformats.org/officeDocument/2006/relationships/hyperlink" Target="https://www.youtube.com/watch?v=kDDNkLWPpUc" TargetMode="External"/><Relationship Id="rId82" Type="http://schemas.openxmlformats.org/officeDocument/2006/relationships/hyperlink" Target="https://www.youtube.com/watch?v=6_9IYK6ZlyY" TargetMode="External"/><Relationship Id="rId385" Type="http://schemas.openxmlformats.org/officeDocument/2006/relationships/hyperlink" Target="https://www.youtube.com/watch?v=LI3VwCn-0WI" TargetMode="External"/><Relationship Id="rId592" Type="http://schemas.openxmlformats.org/officeDocument/2006/relationships/hyperlink" Target="https://www.youtube.com/watch?v=p3i_mI87a3E" TargetMode="External"/><Relationship Id="rId606" Type="http://schemas.openxmlformats.org/officeDocument/2006/relationships/hyperlink" Target="https://www.youtube.com/watch?v=0DzUUFbFZHs" TargetMode="External"/><Relationship Id="rId813" Type="http://schemas.openxmlformats.org/officeDocument/2006/relationships/hyperlink" Target="https://www.youtube.com/watch?v=P1Eurn7tEJM" TargetMode="External"/><Relationship Id="rId1443" Type="http://schemas.openxmlformats.org/officeDocument/2006/relationships/hyperlink" Target="https://www.youtube.com/watch?v=Ul-faWS75vA" TargetMode="External"/><Relationship Id="rId245" Type="http://schemas.openxmlformats.org/officeDocument/2006/relationships/hyperlink" Target="https://www.youtube.com/watch?v=qDcBHNXLxdc" TargetMode="External"/><Relationship Id="rId452" Type="http://schemas.openxmlformats.org/officeDocument/2006/relationships/hyperlink" Target="https://www.youtube.com/watch?v=7zvf9bnLgs8" TargetMode="External"/><Relationship Id="rId897" Type="http://schemas.openxmlformats.org/officeDocument/2006/relationships/hyperlink" Target="https://www.youtube.com/watch?v=xhcu0nbcfy0" TargetMode="External"/><Relationship Id="rId1082" Type="http://schemas.openxmlformats.org/officeDocument/2006/relationships/hyperlink" Target="https://www.youtube.com/watch?v=w1panKQ58dU" TargetMode="External"/><Relationship Id="rId1303" Type="http://schemas.openxmlformats.org/officeDocument/2006/relationships/hyperlink" Target="https://www.youtube.com/watch?v=DVcN5QXGA_w" TargetMode="External"/><Relationship Id="rId1510" Type="http://schemas.openxmlformats.org/officeDocument/2006/relationships/hyperlink" Target="https://www.youtube.com/watch?v=9jjsiAFVdXc" TargetMode="External"/><Relationship Id="rId105" Type="http://schemas.openxmlformats.org/officeDocument/2006/relationships/hyperlink" Target="https://www.youtube.com/watch?v=f-MLHIb4dFU" TargetMode="External"/><Relationship Id="rId312" Type="http://schemas.openxmlformats.org/officeDocument/2006/relationships/hyperlink" Target="https://www.youtube.com/watch?v=5bAuJCTjg8s" TargetMode="External"/><Relationship Id="rId757" Type="http://schemas.openxmlformats.org/officeDocument/2006/relationships/hyperlink" Target="https://www.youtube.com/watch?v=Kg7UNGe9lik" TargetMode="External"/><Relationship Id="rId964" Type="http://schemas.openxmlformats.org/officeDocument/2006/relationships/hyperlink" Target="https://www.youtube.com/watch?v=xAx9rKxKjCk" TargetMode="External"/><Relationship Id="rId1387" Type="http://schemas.openxmlformats.org/officeDocument/2006/relationships/hyperlink" Target="https://www.youtube.com/watch?v=4iGdwJ3nQcs&amp;t=38s" TargetMode="External"/><Relationship Id="rId93" Type="http://schemas.openxmlformats.org/officeDocument/2006/relationships/hyperlink" Target="https://www.youtube.com/watch?v=K9s433rQloA" TargetMode="External"/><Relationship Id="rId189" Type="http://schemas.openxmlformats.org/officeDocument/2006/relationships/hyperlink" Target="https://www.youtube.com/watch?v=iGpYgqX-p8c" TargetMode="External"/><Relationship Id="rId396" Type="http://schemas.openxmlformats.org/officeDocument/2006/relationships/hyperlink" Target="https://www.youtube.com/watch?v=U37L8EPVc5s" TargetMode="External"/><Relationship Id="rId617" Type="http://schemas.openxmlformats.org/officeDocument/2006/relationships/hyperlink" Target="https://www.youtube.com/watch?v=9eSzra79z-I" TargetMode="External"/><Relationship Id="rId824" Type="http://schemas.openxmlformats.org/officeDocument/2006/relationships/hyperlink" Target="https://www.youtube.com/watch?v=_VfaX30ncIU" TargetMode="External"/><Relationship Id="rId1247" Type="http://schemas.openxmlformats.org/officeDocument/2006/relationships/hyperlink" Target="https://www.youtube.com/watch?v=b96t52xbmO8" TargetMode="External"/><Relationship Id="rId1454" Type="http://schemas.openxmlformats.org/officeDocument/2006/relationships/hyperlink" Target="https://www.youtube.com/watch?v=zEXu5K5eyCY" TargetMode="External"/><Relationship Id="rId256" Type="http://schemas.openxmlformats.org/officeDocument/2006/relationships/hyperlink" Target="https://www.youtube.com/watch?v=JErwMUETzvU" TargetMode="External"/><Relationship Id="rId463" Type="http://schemas.openxmlformats.org/officeDocument/2006/relationships/hyperlink" Target="https://www.youtube.com/watch?v=QfYz6BBYpWg" TargetMode="External"/><Relationship Id="rId670" Type="http://schemas.openxmlformats.org/officeDocument/2006/relationships/hyperlink" Target="https://www.youtube.com/watch?v=zgOMSgegwGk" TargetMode="External"/><Relationship Id="rId1093" Type="http://schemas.openxmlformats.org/officeDocument/2006/relationships/hyperlink" Target="https://www.youtube.com/watch?v=dLQSHM_T-jI" TargetMode="External"/><Relationship Id="rId1107" Type="http://schemas.openxmlformats.org/officeDocument/2006/relationships/hyperlink" Target="https://www.youtube.com/watch?v=WtWOT6Hj2vM" TargetMode="External"/><Relationship Id="rId1314" Type="http://schemas.openxmlformats.org/officeDocument/2006/relationships/hyperlink" Target="https://www.youtube.com/watch?v=eQBirhrwc3E" TargetMode="External"/><Relationship Id="rId116" Type="http://schemas.openxmlformats.org/officeDocument/2006/relationships/hyperlink" Target="https://www.youtube.com/watch?v=xtHzknvaS7s" TargetMode="External"/><Relationship Id="rId323" Type="http://schemas.openxmlformats.org/officeDocument/2006/relationships/hyperlink" Target="https://www.youtube.com/watch?v=hgdVPIrlSPU" TargetMode="External"/><Relationship Id="rId530" Type="http://schemas.openxmlformats.org/officeDocument/2006/relationships/hyperlink" Target="https://www.youtube.com/watch?v=hH3jbt-s4aY" TargetMode="External"/><Relationship Id="rId768" Type="http://schemas.openxmlformats.org/officeDocument/2006/relationships/hyperlink" Target="https://www.youtube.com/watch?v=G1vj3YNYQYg" TargetMode="External"/><Relationship Id="rId975" Type="http://schemas.openxmlformats.org/officeDocument/2006/relationships/hyperlink" Target="https://www.youtube.com/watch?v=FQ3dpY5j5y8" TargetMode="External"/><Relationship Id="rId1160" Type="http://schemas.openxmlformats.org/officeDocument/2006/relationships/hyperlink" Target="https://www.youtube.com/watch?v=HmKETjjGv0E" TargetMode="External"/><Relationship Id="rId1398" Type="http://schemas.openxmlformats.org/officeDocument/2006/relationships/hyperlink" Target="https://www.youtube.com/watch?v=WzgR7yTQNzY" TargetMode="External"/><Relationship Id="rId20" Type="http://schemas.openxmlformats.org/officeDocument/2006/relationships/hyperlink" Target="https://www.youtube.com/watch?v=Kxuiy8OL30w" TargetMode="External"/><Relationship Id="rId628" Type="http://schemas.openxmlformats.org/officeDocument/2006/relationships/hyperlink" Target="https://www.youtube.com/watch?v=jB9efRnouaI" TargetMode="External"/><Relationship Id="rId835" Type="http://schemas.openxmlformats.org/officeDocument/2006/relationships/hyperlink" Target="https://www.youtube.com/watch?v=5c75GXSIdlM" TargetMode="External"/><Relationship Id="rId1258" Type="http://schemas.openxmlformats.org/officeDocument/2006/relationships/hyperlink" Target="https://www.youtube.com/watch?v=az7GJp1YAXw" TargetMode="External"/><Relationship Id="rId1465" Type="http://schemas.openxmlformats.org/officeDocument/2006/relationships/hyperlink" Target="https://www.youtube.com/watch?v=h4ZgKKlmUl0&amp;t=481s" TargetMode="External"/><Relationship Id="rId267" Type="http://schemas.openxmlformats.org/officeDocument/2006/relationships/hyperlink" Target="https://www.youtube.com/watch?v=hWBzG7eVqVg" TargetMode="External"/><Relationship Id="rId474" Type="http://schemas.openxmlformats.org/officeDocument/2006/relationships/hyperlink" Target="https://www.youtube.com/watch?v=GajqTVRZzfE" TargetMode="External"/><Relationship Id="rId1020" Type="http://schemas.openxmlformats.org/officeDocument/2006/relationships/hyperlink" Target="https://www.youtube.com/watch?v=NMCXHN1fW9k" TargetMode="External"/><Relationship Id="rId1118" Type="http://schemas.openxmlformats.org/officeDocument/2006/relationships/hyperlink" Target="https://www.youtube.com/watch?v=Pe53dUS_mHE" TargetMode="External"/><Relationship Id="rId1325" Type="http://schemas.openxmlformats.org/officeDocument/2006/relationships/hyperlink" Target="https://www.youtube.com/watch?v=LIl0C87tzGE" TargetMode="External"/><Relationship Id="rId127" Type="http://schemas.openxmlformats.org/officeDocument/2006/relationships/hyperlink" Target="https://www.youtube.com/watch?v=ytrFjytVgtk" TargetMode="External"/><Relationship Id="rId681" Type="http://schemas.openxmlformats.org/officeDocument/2006/relationships/hyperlink" Target="https://www.youtube.com/watch?v=oeJfmsvMRBs" TargetMode="External"/><Relationship Id="rId779" Type="http://schemas.openxmlformats.org/officeDocument/2006/relationships/hyperlink" Target="https://www.youtube.com/watch?v=J2klGHwzFFo" TargetMode="External"/><Relationship Id="rId902" Type="http://schemas.openxmlformats.org/officeDocument/2006/relationships/hyperlink" Target="https://www.youtube.com/watch?v=dSKwv3KOvN8" TargetMode="External"/><Relationship Id="rId986" Type="http://schemas.openxmlformats.org/officeDocument/2006/relationships/hyperlink" Target="https://www.youtube.com/watch?v=s_eR4_6kip8" TargetMode="External"/><Relationship Id="rId31" Type="http://schemas.openxmlformats.org/officeDocument/2006/relationships/hyperlink" Target="https://www.youtube.com/watch?v=NCOKqHoIW7M" TargetMode="External"/><Relationship Id="rId334" Type="http://schemas.openxmlformats.org/officeDocument/2006/relationships/hyperlink" Target="https://www.youtube.com/watch?v=Z7B5IZZhoAI" TargetMode="External"/><Relationship Id="rId541" Type="http://schemas.openxmlformats.org/officeDocument/2006/relationships/hyperlink" Target="https://www.youtube.com/watch?v=_OWY_haNDNI" TargetMode="External"/><Relationship Id="rId639" Type="http://schemas.openxmlformats.org/officeDocument/2006/relationships/hyperlink" Target="https://www.youtube.com/watch?v=XcIm7eWfJ_M" TargetMode="External"/><Relationship Id="rId1171" Type="http://schemas.openxmlformats.org/officeDocument/2006/relationships/hyperlink" Target="https://www.youtube.com/watch?v=EfQbirNpLM8" TargetMode="External"/><Relationship Id="rId1269" Type="http://schemas.openxmlformats.org/officeDocument/2006/relationships/hyperlink" Target="https://www.youtube.com/watch?v=OdRuRzl5pwg" TargetMode="External"/><Relationship Id="rId1476" Type="http://schemas.openxmlformats.org/officeDocument/2006/relationships/hyperlink" Target="https://www.youtube.com/watch?v=ZErxsCxSQsA" TargetMode="External"/><Relationship Id="rId180" Type="http://schemas.openxmlformats.org/officeDocument/2006/relationships/hyperlink" Target="https://www.youtube.com/watch?v=O0wEzvYOTJw" TargetMode="External"/><Relationship Id="rId278" Type="http://schemas.openxmlformats.org/officeDocument/2006/relationships/hyperlink" Target="https://www.youtube.com/watch?v=7ZD3D4mAoaE" TargetMode="External"/><Relationship Id="rId401" Type="http://schemas.openxmlformats.org/officeDocument/2006/relationships/hyperlink" Target="https://www.youtube.com/watch?v=9IzjjqFO5c8" TargetMode="External"/><Relationship Id="rId846" Type="http://schemas.openxmlformats.org/officeDocument/2006/relationships/hyperlink" Target="https://www.youtube.com/watch?v=zV5AbsAy5m4" TargetMode="External"/><Relationship Id="rId1031" Type="http://schemas.openxmlformats.org/officeDocument/2006/relationships/hyperlink" Target="https://www.youtube.com/watch?v=6ufhk6JL8x8" TargetMode="External"/><Relationship Id="rId1129" Type="http://schemas.openxmlformats.org/officeDocument/2006/relationships/hyperlink" Target="https://www.youtube.com/watch?v=Z8Wd8i754cU" TargetMode="External"/><Relationship Id="rId485" Type="http://schemas.openxmlformats.org/officeDocument/2006/relationships/hyperlink" Target="https://www.youtube.com/watch?v=3asYCknfoMo" TargetMode="External"/><Relationship Id="rId692" Type="http://schemas.openxmlformats.org/officeDocument/2006/relationships/hyperlink" Target="https://www.youtube.com/watch?v=7cA62ZHlWx0" TargetMode="External"/><Relationship Id="rId706" Type="http://schemas.openxmlformats.org/officeDocument/2006/relationships/hyperlink" Target="https://www.youtube.com/watch?v=yp1ZVELrxIA" TargetMode="External"/><Relationship Id="rId913" Type="http://schemas.openxmlformats.org/officeDocument/2006/relationships/hyperlink" Target="https://www.youtube.com/watch?v=xVrbpqr1LEE" TargetMode="External"/><Relationship Id="rId1336" Type="http://schemas.openxmlformats.org/officeDocument/2006/relationships/hyperlink" Target="https://www.youtube.com/watch?v=D559dD7btfo" TargetMode="External"/><Relationship Id="rId42" Type="http://schemas.openxmlformats.org/officeDocument/2006/relationships/hyperlink" Target="https://www.youtube.com/watch?v=DMG2XD9_nTI" TargetMode="External"/><Relationship Id="rId138" Type="http://schemas.openxmlformats.org/officeDocument/2006/relationships/hyperlink" Target="https://www.youtube.com/watch?v=M-zdPqtp9Kk" TargetMode="External"/><Relationship Id="rId345" Type="http://schemas.openxmlformats.org/officeDocument/2006/relationships/hyperlink" Target="https://www.youtube.com/watch?v=t_J24YUQNK4" TargetMode="External"/><Relationship Id="rId552" Type="http://schemas.openxmlformats.org/officeDocument/2006/relationships/hyperlink" Target="https://www.youtube.com/watch?v=w5KPpzfrQQY" TargetMode="External"/><Relationship Id="rId997" Type="http://schemas.openxmlformats.org/officeDocument/2006/relationships/hyperlink" Target="https://www.youtube.com/watch?v=udY03G3fVJQ" TargetMode="External"/><Relationship Id="rId1182" Type="http://schemas.openxmlformats.org/officeDocument/2006/relationships/hyperlink" Target="https://www.youtube.com/watch?v=Qh0tc43apsI" TargetMode="External"/><Relationship Id="rId1403" Type="http://schemas.openxmlformats.org/officeDocument/2006/relationships/hyperlink" Target="https://www.youtube.com/watch?v=g8GW7DlPr4g" TargetMode="External"/><Relationship Id="rId191" Type="http://schemas.openxmlformats.org/officeDocument/2006/relationships/hyperlink" Target="https://www.youtube.com/watch?v=schP-IZS5Sw" TargetMode="External"/><Relationship Id="rId205" Type="http://schemas.openxmlformats.org/officeDocument/2006/relationships/hyperlink" Target="https://www.youtube.com/watch?v=8RSu4ymCgp4" TargetMode="External"/><Relationship Id="rId412" Type="http://schemas.openxmlformats.org/officeDocument/2006/relationships/hyperlink" Target="https://www.youtube.com/watch?v=Dymxd9hAemA" TargetMode="External"/><Relationship Id="rId857" Type="http://schemas.openxmlformats.org/officeDocument/2006/relationships/hyperlink" Target="https://www.youtube.com/watch?v=bFIqLn3c85c" TargetMode="External"/><Relationship Id="rId1042" Type="http://schemas.openxmlformats.org/officeDocument/2006/relationships/hyperlink" Target="https://www.youtube.com/watch?v=uTyoGVNa7FA" TargetMode="External"/><Relationship Id="rId1487" Type="http://schemas.openxmlformats.org/officeDocument/2006/relationships/hyperlink" Target="https://www.youtube.com/watch?v=xCLLCYBg7Zc" TargetMode="External"/><Relationship Id="rId289" Type="http://schemas.openxmlformats.org/officeDocument/2006/relationships/hyperlink" Target="https://www.youtube.com/watch?v=75OFJ9IX4tI" TargetMode="External"/><Relationship Id="rId496" Type="http://schemas.openxmlformats.org/officeDocument/2006/relationships/hyperlink" Target="https://www.youtube.com/watch?v=R2XPp4eJXLk" TargetMode="External"/><Relationship Id="rId717" Type="http://schemas.openxmlformats.org/officeDocument/2006/relationships/hyperlink" Target="https://www.youtube.com/watch?v=Xml5nVm8bg0" TargetMode="External"/><Relationship Id="rId924" Type="http://schemas.openxmlformats.org/officeDocument/2006/relationships/hyperlink" Target="https://www.youtube.com/watch?v=9VsQzAI5PLo" TargetMode="External"/><Relationship Id="rId1347" Type="http://schemas.openxmlformats.org/officeDocument/2006/relationships/hyperlink" Target="https://www.youtube.com/watch?v=eKSuEJqn2NI" TargetMode="External"/><Relationship Id="rId53" Type="http://schemas.openxmlformats.org/officeDocument/2006/relationships/hyperlink" Target="https://www.youtube.com/watch?v=WsjxXfklatk" TargetMode="External"/><Relationship Id="rId149" Type="http://schemas.openxmlformats.org/officeDocument/2006/relationships/hyperlink" Target="https://www.youtube.com/watch?v=29-xoooHPaw" TargetMode="External"/><Relationship Id="rId356" Type="http://schemas.openxmlformats.org/officeDocument/2006/relationships/hyperlink" Target="https://www.youtube.com/watch?v=cpZPvFvzNlc" TargetMode="External"/><Relationship Id="rId563" Type="http://schemas.openxmlformats.org/officeDocument/2006/relationships/hyperlink" Target="https://www.youtube.com/watch?v=dZCZp5udJeI" TargetMode="External"/><Relationship Id="rId770" Type="http://schemas.openxmlformats.org/officeDocument/2006/relationships/hyperlink" Target="https://www.youtube.com/watch?v=Ly_KKukp01g" TargetMode="External"/><Relationship Id="rId1193" Type="http://schemas.openxmlformats.org/officeDocument/2006/relationships/hyperlink" Target="https://www.youtube.com/watch?v=MFeGLeUGf6Q" TargetMode="External"/><Relationship Id="rId1207" Type="http://schemas.openxmlformats.org/officeDocument/2006/relationships/hyperlink" Target="https://www.youtube.com/watch?v=0gtyqapBB3A" TargetMode="External"/><Relationship Id="rId1414" Type="http://schemas.openxmlformats.org/officeDocument/2006/relationships/hyperlink" Target="https://www.youtube.com/watch?v=k0FNC9LuJoo&amp;t=4s" TargetMode="External"/><Relationship Id="rId216" Type="http://schemas.openxmlformats.org/officeDocument/2006/relationships/hyperlink" Target="https://www.youtube.com/watch?v=WMf0Mau2TzE" TargetMode="External"/><Relationship Id="rId423" Type="http://schemas.openxmlformats.org/officeDocument/2006/relationships/hyperlink" Target="https://www.youtube.com/watch?v=AOQPqjRx-0c" TargetMode="External"/><Relationship Id="rId868" Type="http://schemas.openxmlformats.org/officeDocument/2006/relationships/hyperlink" Target="https://www.youtube.com/watch?v=txsij6WXt8s" TargetMode="External"/><Relationship Id="rId1053" Type="http://schemas.openxmlformats.org/officeDocument/2006/relationships/hyperlink" Target="https://www.youtube.com/watch?v=iZ6Xk9YCaaY" TargetMode="External"/><Relationship Id="rId1260" Type="http://schemas.openxmlformats.org/officeDocument/2006/relationships/hyperlink" Target="https://www.youtube.com/watch?v=_zmgXM40afU" TargetMode="External"/><Relationship Id="rId1498" Type="http://schemas.openxmlformats.org/officeDocument/2006/relationships/hyperlink" Target="https://www.youtube.com/watch?v=DL5cLBZou3I" TargetMode="External"/><Relationship Id="rId630" Type="http://schemas.openxmlformats.org/officeDocument/2006/relationships/hyperlink" Target="https://www.youtube.com/watch?v=r2uhf3x6oH8" TargetMode="External"/><Relationship Id="rId728" Type="http://schemas.openxmlformats.org/officeDocument/2006/relationships/hyperlink" Target="https://www.youtube.com/watch?v=ZpdQsUkjwMc" TargetMode="External"/><Relationship Id="rId935" Type="http://schemas.openxmlformats.org/officeDocument/2006/relationships/hyperlink" Target="https://www.youtube.com/watch?v=NNu6sJz2cPI" TargetMode="External"/><Relationship Id="rId1358" Type="http://schemas.openxmlformats.org/officeDocument/2006/relationships/hyperlink" Target="https://www.youtube.com/watch?v=RJSsEA6fpJE" TargetMode="External"/><Relationship Id="rId64" Type="http://schemas.openxmlformats.org/officeDocument/2006/relationships/hyperlink" Target="https://www.youtube.com/watch?v=ryQMb29oX3s" TargetMode="External"/><Relationship Id="rId367" Type="http://schemas.openxmlformats.org/officeDocument/2006/relationships/hyperlink" Target="https://www.youtube.com/watch?v=Wu9WbgwxgjI" TargetMode="External"/><Relationship Id="rId574" Type="http://schemas.openxmlformats.org/officeDocument/2006/relationships/hyperlink" Target="https://www.youtube.com/watch?v=0-Ishanuvj8" TargetMode="External"/><Relationship Id="rId1120" Type="http://schemas.openxmlformats.org/officeDocument/2006/relationships/hyperlink" Target="https://www.youtube.com/watch?v=fZLoHeGF4XI" TargetMode="External"/><Relationship Id="rId1218" Type="http://schemas.openxmlformats.org/officeDocument/2006/relationships/hyperlink" Target="https://www.youtube.com/watch?v=4W3kmjNG_K8" TargetMode="External"/><Relationship Id="rId1425" Type="http://schemas.openxmlformats.org/officeDocument/2006/relationships/hyperlink" Target="https://www.youtube.com/watch?v=Ts09Fp7M53k" TargetMode="External"/><Relationship Id="rId227" Type="http://schemas.openxmlformats.org/officeDocument/2006/relationships/hyperlink" Target="https://www.youtube.com/watch?v=iFLc0n8RSAA" TargetMode="External"/><Relationship Id="rId781" Type="http://schemas.openxmlformats.org/officeDocument/2006/relationships/hyperlink" Target="https://www.youtube.com/watch?v=ebsBucPcYoU" TargetMode="External"/><Relationship Id="rId879" Type="http://schemas.openxmlformats.org/officeDocument/2006/relationships/hyperlink" Target="https://www.youtube.com/watch?v=kSNHRGhGt_Y" TargetMode="External"/><Relationship Id="rId434" Type="http://schemas.openxmlformats.org/officeDocument/2006/relationships/hyperlink" Target="https://www.youtube.com/watch?v=30958J1ez4k" TargetMode="External"/><Relationship Id="rId641" Type="http://schemas.openxmlformats.org/officeDocument/2006/relationships/hyperlink" Target="https://www.youtube.com/watch?v=tD7VxQAIPLM" TargetMode="External"/><Relationship Id="rId739" Type="http://schemas.openxmlformats.org/officeDocument/2006/relationships/hyperlink" Target="https://www.youtube.com/watch?v=sTYcLqa56Z4" TargetMode="External"/><Relationship Id="rId1064" Type="http://schemas.openxmlformats.org/officeDocument/2006/relationships/hyperlink" Target="https://www.youtube.com/watch?v=74BW9K7eGtY&amp;t=21s" TargetMode="External"/><Relationship Id="rId1271" Type="http://schemas.openxmlformats.org/officeDocument/2006/relationships/hyperlink" Target="https://www.youtube.com/watch?v=ImpfhngYCCA" TargetMode="External"/><Relationship Id="rId1369" Type="http://schemas.openxmlformats.org/officeDocument/2006/relationships/hyperlink" Target="https://www.youtube.com/watch?v=qY_yQIrKwRk" TargetMode="External"/><Relationship Id="rId280" Type="http://schemas.openxmlformats.org/officeDocument/2006/relationships/hyperlink" Target="https://www.youtube.com/watch?v=ANSSQQ6ZauM" TargetMode="External"/><Relationship Id="rId501" Type="http://schemas.openxmlformats.org/officeDocument/2006/relationships/hyperlink" Target="https://www.youtube.com/watch?v=yr_-UHm07rM" TargetMode="External"/><Relationship Id="rId946" Type="http://schemas.openxmlformats.org/officeDocument/2006/relationships/hyperlink" Target="https://www.youtube.com/watch?v=GB9g4sKWR0M" TargetMode="External"/><Relationship Id="rId1131" Type="http://schemas.openxmlformats.org/officeDocument/2006/relationships/hyperlink" Target="https://www.youtube.com/watch?v=tlCqUXsDwDc" TargetMode="External"/><Relationship Id="rId1229" Type="http://schemas.openxmlformats.org/officeDocument/2006/relationships/hyperlink" Target="https://www.youtube.com/watch?v=XWeFa6jUiPw" TargetMode="External"/><Relationship Id="rId75" Type="http://schemas.openxmlformats.org/officeDocument/2006/relationships/hyperlink" Target="https://www.youtube.com/watch?v=VeR7IhIkDk0" TargetMode="External"/><Relationship Id="rId140" Type="http://schemas.openxmlformats.org/officeDocument/2006/relationships/hyperlink" Target="https://www.youtube.com/watch?v=J5mYtIH7Pho" TargetMode="External"/><Relationship Id="rId378" Type="http://schemas.openxmlformats.org/officeDocument/2006/relationships/hyperlink" Target="https://www.youtube.com/watch?v=0-LZkVdXTnc" TargetMode="External"/><Relationship Id="rId585" Type="http://schemas.openxmlformats.org/officeDocument/2006/relationships/hyperlink" Target="https://www.youtube.com/watch?v=OXYcMlprdL4" TargetMode="External"/><Relationship Id="rId792" Type="http://schemas.openxmlformats.org/officeDocument/2006/relationships/hyperlink" Target="https://www.youtube.com/watch?v=cUULt5zHp0k" TargetMode="External"/><Relationship Id="rId806" Type="http://schemas.openxmlformats.org/officeDocument/2006/relationships/hyperlink" Target="https://www.youtube.com/watch?v=QrVLpFoGRb4" TargetMode="External"/><Relationship Id="rId1436" Type="http://schemas.openxmlformats.org/officeDocument/2006/relationships/hyperlink" Target="https://www.youtube.com/watch?v=3ytmTvor21A" TargetMode="External"/><Relationship Id="rId6" Type="http://schemas.openxmlformats.org/officeDocument/2006/relationships/hyperlink" Target="https://www.youtube.com/watch?v=21ZKFBL-Yc0" TargetMode="External"/><Relationship Id="rId238" Type="http://schemas.openxmlformats.org/officeDocument/2006/relationships/hyperlink" Target="https://www.youtube.com/watch?v=rdyZwjy8Wko" TargetMode="External"/><Relationship Id="rId445" Type="http://schemas.openxmlformats.org/officeDocument/2006/relationships/hyperlink" Target="https://www.youtube.com/watch?v=kmJLZRzZhUA" TargetMode="External"/><Relationship Id="rId652" Type="http://schemas.openxmlformats.org/officeDocument/2006/relationships/hyperlink" Target="https://www.youtube.com/watch?v=wXSD2PQznXI" TargetMode="External"/><Relationship Id="rId1075" Type="http://schemas.openxmlformats.org/officeDocument/2006/relationships/hyperlink" Target="https://www.youtube.com/watch?v=0W0XxcsCH_0" TargetMode="External"/><Relationship Id="rId1282" Type="http://schemas.openxmlformats.org/officeDocument/2006/relationships/hyperlink" Target="https://www.youtube.com/watch?v=0cvq3rbQ7Dw" TargetMode="External"/><Relationship Id="rId1503" Type="http://schemas.openxmlformats.org/officeDocument/2006/relationships/hyperlink" Target="https://www.youtube.com/watch?v=dvcJI5yAd6M&amp;t=122s" TargetMode="External"/><Relationship Id="rId291" Type="http://schemas.openxmlformats.org/officeDocument/2006/relationships/hyperlink" Target="https://www.youtube.com/watch?v=p6HgGSKj2m8" TargetMode="External"/><Relationship Id="rId305" Type="http://schemas.openxmlformats.org/officeDocument/2006/relationships/hyperlink" Target="https://www.youtube.com/watch?v=5K-nmVDwXW0" TargetMode="External"/><Relationship Id="rId512" Type="http://schemas.openxmlformats.org/officeDocument/2006/relationships/hyperlink" Target="https://www.youtube.com/watch?v=_Anq0CTYGt8" TargetMode="External"/><Relationship Id="rId957" Type="http://schemas.openxmlformats.org/officeDocument/2006/relationships/hyperlink" Target="https://www.youtube.com/watch?v=EMznloyYysU" TargetMode="External"/><Relationship Id="rId1142" Type="http://schemas.openxmlformats.org/officeDocument/2006/relationships/hyperlink" Target="https://www.youtube.com/watch?v=BKG8mWyOvuw" TargetMode="External"/><Relationship Id="rId86" Type="http://schemas.openxmlformats.org/officeDocument/2006/relationships/hyperlink" Target="https://www.youtube.com/watch?v=ufZ1BZcZzKI" TargetMode="External"/><Relationship Id="rId151" Type="http://schemas.openxmlformats.org/officeDocument/2006/relationships/hyperlink" Target="https://www.youtube.com/watch?v=y1fdkGgCt64" TargetMode="External"/><Relationship Id="rId389" Type="http://schemas.openxmlformats.org/officeDocument/2006/relationships/hyperlink" Target="https://www.youtube.com/watch?v=Yf6-fJ-LcU8" TargetMode="External"/><Relationship Id="rId596" Type="http://schemas.openxmlformats.org/officeDocument/2006/relationships/hyperlink" Target="https://www.youtube.com/watch?v=kaJQx-nXg6M" TargetMode="External"/><Relationship Id="rId817" Type="http://schemas.openxmlformats.org/officeDocument/2006/relationships/hyperlink" Target="https://www.youtube.com/watch?v=5P0vjP1Hdvs" TargetMode="External"/><Relationship Id="rId1002" Type="http://schemas.openxmlformats.org/officeDocument/2006/relationships/hyperlink" Target="https://www.youtube.com/watch?v=JkMKDP2BOlw&amp;t=169s" TargetMode="External"/><Relationship Id="rId1447" Type="http://schemas.openxmlformats.org/officeDocument/2006/relationships/hyperlink" Target="https://www.youtube.com/watch?v=4ej2lqB-kjM" TargetMode="External"/><Relationship Id="rId249" Type="http://schemas.openxmlformats.org/officeDocument/2006/relationships/hyperlink" Target="https://www.youtube.com/watch?v=UrWQfScMALY" TargetMode="External"/><Relationship Id="rId456" Type="http://schemas.openxmlformats.org/officeDocument/2006/relationships/hyperlink" Target="https://www.youtube.com/watch?v=Th1s8XrKhnk" TargetMode="External"/><Relationship Id="rId663" Type="http://schemas.openxmlformats.org/officeDocument/2006/relationships/hyperlink" Target="https://www.youtube.com/watch?v=3eTjsY7w5kM" TargetMode="External"/><Relationship Id="rId870" Type="http://schemas.openxmlformats.org/officeDocument/2006/relationships/hyperlink" Target="https://www.youtube.com/watch?v=AefxKKTqv5I" TargetMode="External"/><Relationship Id="rId1086" Type="http://schemas.openxmlformats.org/officeDocument/2006/relationships/hyperlink" Target="https://www.youtube.com/watch?v=mxQpJeckKaU" TargetMode="External"/><Relationship Id="rId1293" Type="http://schemas.openxmlformats.org/officeDocument/2006/relationships/hyperlink" Target="https://www.youtube.com/watch?v=Voaw-uef3Tw" TargetMode="External"/><Relationship Id="rId1307" Type="http://schemas.openxmlformats.org/officeDocument/2006/relationships/hyperlink" Target="https://www.youtube.com/watch?v=7-JbRtATwHQ" TargetMode="External"/><Relationship Id="rId1514" Type="http://schemas.openxmlformats.org/officeDocument/2006/relationships/hyperlink" Target="https://www.youtube.com/watch?v=79r5KYH0nBI" TargetMode="External"/><Relationship Id="rId13" Type="http://schemas.openxmlformats.org/officeDocument/2006/relationships/hyperlink" Target="https://www.youtube.com/watch?v=PcNDlU0LyJk" TargetMode="External"/><Relationship Id="rId109" Type="http://schemas.openxmlformats.org/officeDocument/2006/relationships/hyperlink" Target="https://www.youtube.com/watch?v=QWaXqmcxm94" TargetMode="External"/><Relationship Id="rId316" Type="http://schemas.openxmlformats.org/officeDocument/2006/relationships/hyperlink" Target="https://www.youtube.com/watch?v=4h6drLmYTr8" TargetMode="External"/><Relationship Id="rId523" Type="http://schemas.openxmlformats.org/officeDocument/2006/relationships/hyperlink" Target="https://www.youtube.com/watch?v=ZWkU2WQv4mM" TargetMode="External"/><Relationship Id="rId968" Type="http://schemas.openxmlformats.org/officeDocument/2006/relationships/hyperlink" Target="https://www.youtube.com/watch?v=9oRLNbl-DxI" TargetMode="External"/><Relationship Id="rId1153" Type="http://schemas.openxmlformats.org/officeDocument/2006/relationships/hyperlink" Target="https://www.youtube.com/watch?v=qiir-ZWT6yI" TargetMode="External"/><Relationship Id="rId97" Type="http://schemas.openxmlformats.org/officeDocument/2006/relationships/hyperlink" Target="https://www.youtube.com/watch?v=Yhp3rFuo5Cw" TargetMode="External"/><Relationship Id="rId730" Type="http://schemas.openxmlformats.org/officeDocument/2006/relationships/hyperlink" Target="https://www.youtube.com/watch?v=xA9TKhOjY24" TargetMode="External"/><Relationship Id="rId828" Type="http://schemas.openxmlformats.org/officeDocument/2006/relationships/hyperlink" Target="https://www.youtube.com/watch?v=5tMCiwnQlXM" TargetMode="External"/><Relationship Id="rId1013" Type="http://schemas.openxmlformats.org/officeDocument/2006/relationships/hyperlink" Target="https://www.youtube.com/watch?v=xl6nyKVDNCQ" TargetMode="External"/><Relationship Id="rId1360" Type="http://schemas.openxmlformats.org/officeDocument/2006/relationships/hyperlink" Target="https://www.youtube.com/watch?v=BlNY-1vmqvA" TargetMode="External"/><Relationship Id="rId1458" Type="http://schemas.openxmlformats.org/officeDocument/2006/relationships/hyperlink" Target="https://www.youtube.com/watch?v=7IXp156RgtQ" TargetMode="External"/><Relationship Id="rId162" Type="http://schemas.openxmlformats.org/officeDocument/2006/relationships/hyperlink" Target="https://www.youtube.com/watch?v=4eM5V0OXNNU" TargetMode="External"/><Relationship Id="rId467" Type="http://schemas.openxmlformats.org/officeDocument/2006/relationships/hyperlink" Target="https://www.youtube.com/watch?v=iY88UCitwGY" TargetMode="External"/><Relationship Id="rId1097" Type="http://schemas.openxmlformats.org/officeDocument/2006/relationships/hyperlink" Target="https://www.youtube.com/watch?v=0ol6BUtHZu8" TargetMode="External"/><Relationship Id="rId1220" Type="http://schemas.openxmlformats.org/officeDocument/2006/relationships/hyperlink" Target="https://www.youtube.com/watch?v=8usGAaPq-WY" TargetMode="External"/><Relationship Id="rId1318" Type="http://schemas.openxmlformats.org/officeDocument/2006/relationships/hyperlink" Target="https://www.youtube.com/watch?v=JjtvU2xQpaQ" TargetMode="External"/><Relationship Id="rId674" Type="http://schemas.openxmlformats.org/officeDocument/2006/relationships/hyperlink" Target="https://www.youtube.com/watch?v=MP4mGKSR2-0" TargetMode="External"/><Relationship Id="rId881" Type="http://schemas.openxmlformats.org/officeDocument/2006/relationships/hyperlink" Target="https://www.youtube.com/watch?v=adov37an6hU" TargetMode="External"/><Relationship Id="rId979" Type="http://schemas.openxmlformats.org/officeDocument/2006/relationships/hyperlink" Target="https://www.youtube.com/watch?v=ejkbEib1Otk" TargetMode="External"/><Relationship Id="rId24" Type="http://schemas.openxmlformats.org/officeDocument/2006/relationships/hyperlink" Target="https://www.youtube.com/watch?v=2UnJMns3fjs" TargetMode="External"/><Relationship Id="rId327" Type="http://schemas.openxmlformats.org/officeDocument/2006/relationships/hyperlink" Target="https://www.youtube.com/watch?v=wH8I0vSB-Os" TargetMode="External"/><Relationship Id="rId534" Type="http://schemas.openxmlformats.org/officeDocument/2006/relationships/hyperlink" Target="https://www.youtube.com/watch?v=yYhGJH2NjBA" TargetMode="External"/><Relationship Id="rId741" Type="http://schemas.openxmlformats.org/officeDocument/2006/relationships/hyperlink" Target="https://www.youtube.com/watch?v=VxI-y4zU4YE" TargetMode="External"/><Relationship Id="rId839" Type="http://schemas.openxmlformats.org/officeDocument/2006/relationships/hyperlink" Target="https://www.youtube.com/watch?v=rbrxzObExNc" TargetMode="External"/><Relationship Id="rId1164" Type="http://schemas.openxmlformats.org/officeDocument/2006/relationships/hyperlink" Target="https://www.youtube.com/watch?v=B1KtIwSP4_U" TargetMode="External"/><Relationship Id="rId1371" Type="http://schemas.openxmlformats.org/officeDocument/2006/relationships/hyperlink" Target="https://www.youtube.com/watch?v=4ZkNnR--tMY" TargetMode="External"/><Relationship Id="rId1469" Type="http://schemas.openxmlformats.org/officeDocument/2006/relationships/hyperlink" Target="https://www.youtube.com/watch?v=aPfBxS4huSc" TargetMode="External"/><Relationship Id="rId173" Type="http://schemas.openxmlformats.org/officeDocument/2006/relationships/hyperlink" Target="https://www.youtube.com/watch?v=BcDC-Op1hJc" TargetMode="External"/><Relationship Id="rId380" Type="http://schemas.openxmlformats.org/officeDocument/2006/relationships/hyperlink" Target="https://www.youtube.com/watch?v=yIUwgFjMrg8" TargetMode="External"/><Relationship Id="rId601" Type="http://schemas.openxmlformats.org/officeDocument/2006/relationships/hyperlink" Target="https://www.youtube.com/watch?v=tBf6vZKjL9w" TargetMode="External"/><Relationship Id="rId1024" Type="http://schemas.openxmlformats.org/officeDocument/2006/relationships/hyperlink" Target="https://www.youtube.com/watch?v=3vhgcNKVRgY" TargetMode="External"/><Relationship Id="rId1231" Type="http://schemas.openxmlformats.org/officeDocument/2006/relationships/hyperlink" Target="https://www.youtube.com/watch?v=Y5sHrOViVq0" TargetMode="External"/><Relationship Id="rId240" Type="http://schemas.openxmlformats.org/officeDocument/2006/relationships/hyperlink" Target="https://www.youtube.com/watch?v=v6It_CJ27bg" TargetMode="External"/><Relationship Id="rId478" Type="http://schemas.openxmlformats.org/officeDocument/2006/relationships/hyperlink" Target="https://www.youtube.com/watch?v=pfw-rEK12IA" TargetMode="External"/><Relationship Id="rId685" Type="http://schemas.openxmlformats.org/officeDocument/2006/relationships/hyperlink" Target="https://www.youtube.com/watch?v=Cv8kec-TugY" TargetMode="External"/><Relationship Id="rId892" Type="http://schemas.openxmlformats.org/officeDocument/2006/relationships/hyperlink" Target="https://www.youtube.com/watch?v=2Hmcjz_IH8I" TargetMode="External"/><Relationship Id="rId906" Type="http://schemas.openxmlformats.org/officeDocument/2006/relationships/hyperlink" Target="https://www.youtube.com/watch?v=LEotomBnsQk" TargetMode="External"/><Relationship Id="rId1329" Type="http://schemas.openxmlformats.org/officeDocument/2006/relationships/hyperlink" Target="https://www.youtube.com/watch?v=MAt3aD51sUM" TargetMode="External"/><Relationship Id="rId35" Type="http://schemas.openxmlformats.org/officeDocument/2006/relationships/hyperlink" Target="https://www.youtube.com/watch?v=0Y3z-QStbk8" TargetMode="External"/><Relationship Id="rId100" Type="http://schemas.openxmlformats.org/officeDocument/2006/relationships/hyperlink" Target="https://www.youtube.com/watch?v=8qjQH_-WzyE" TargetMode="External"/><Relationship Id="rId338" Type="http://schemas.openxmlformats.org/officeDocument/2006/relationships/hyperlink" Target="https://www.youtube.com/watch?v=fQxUVyFqzpA" TargetMode="External"/><Relationship Id="rId545" Type="http://schemas.openxmlformats.org/officeDocument/2006/relationships/hyperlink" Target="https://www.youtube.com/watch?v=NpqJHyWjh7A" TargetMode="External"/><Relationship Id="rId752" Type="http://schemas.openxmlformats.org/officeDocument/2006/relationships/hyperlink" Target="https://www.youtube.com/watch?v=0DBc4TKwgDc" TargetMode="External"/><Relationship Id="rId1175" Type="http://schemas.openxmlformats.org/officeDocument/2006/relationships/hyperlink" Target="https://www.youtube.com/watch?v=6WJO3QlTEpg" TargetMode="External"/><Relationship Id="rId1382" Type="http://schemas.openxmlformats.org/officeDocument/2006/relationships/hyperlink" Target="https://www.youtube.com/watch?v=0RYS6V76lRQ" TargetMode="External"/><Relationship Id="rId184" Type="http://schemas.openxmlformats.org/officeDocument/2006/relationships/hyperlink" Target="https://www.youtube.com/watch?v=VP5gPVW3XDM" TargetMode="External"/><Relationship Id="rId391" Type="http://schemas.openxmlformats.org/officeDocument/2006/relationships/hyperlink" Target="https://www.youtube.com/watch?v=L2rJctVLi3M" TargetMode="External"/><Relationship Id="rId405" Type="http://schemas.openxmlformats.org/officeDocument/2006/relationships/hyperlink" Target="https://www.youtube.com/watch?v=XeCuvEX-tow" TargetMode="External"/><Relationship Id="rId612" Type="http://schemas.openxmlformats.org/officeDocument/2006/relationships/hyperlink" Target="https://www.youtube.com/watch?v=7JNUG5Lyals" TargetMode="External"/><Relationship Id="rId1035" Type="http://schemas.openxmlformats.org/officeDocument/2006/relationships/hyperlink" Target="https://www.youtube.com/watch?v=D7yIybTWmmU" TargetMode="External"/><Relationship Id="rId1242" Type="http://schemas.openxmlformats.org/officeDocument/2006/relationships/hyperlink" Target="https://www.youtube.com/watch?v=JZ7LHVZfMwM" TargetMode="External"/><Relationship Id="rId251" Type="http://schemas.openxmlformats.org/officeDocument/2006/relationships/hyperlink" Target="https://www.youtube.com/watch?v=6LOxjxiZ3NQ" TargetMode="External"/><Relationship Id="rId489" Type="http://schemas.openxmlformats.org/officeDocument/2006/relationships/hyperlink" Target="https://www.youtube.com/watch?v=TbQkh6axHEM" TargetMode="External"/><Relationship Id="rId696" Type="http://schemas.openxmlformats.org/officeDocument/2006/relationships/hyperlink" Target="https://www.youtube.com/watch?v=5U64D5B9-O0" TargetMode="External"/><Relationship Id="rId917" Type="http://schemas.openxmlformats.org/officeDocument/2006/relationships/hyperlink" Target="https://www.youtube.com/watch?v=5HrBZvxcPmY" TargetMode="External"/><Relationship Id="rId1102" Type="http://schemas.openxmlformats.org/officeDocument/2006/relationships/hyperlink" Target="https://www.youtube.com/watch?v=Zr29r9gnq6A" TargetMode="External"/><Relationship Id="rId46" Type="http://schemas.openxmlformats.org/officeDocument/2006/relationships/hyperlink" Target="https://www.youtube.com/watch?v=5LJPOCxc3E8" TargetMode="External"/><Relationship Id="rId349" Type="http://schemas.openxmlformats.org/officeDocument/2006/relationships/hyperlink" Target="https://www.youtube.com/watch?v=57-MHC42i7g" TargetMode="External"/><Relationship Id="rId556" Type="http://schemas.openxmlformats.org/officeDocument/2006/relationships/hyperlink" Target="https://www.youtube.com/watch?v=1GLaXQ6Rgcg" TargetMode="External"/><Relationship Id="rId763" Type="http://schemas.openxmlformats.org/officeDocument/2006/relationships/hyperlink" Target="https://www.youtube.com/watch?v=V-N1KdB7QTg" TargetMode="External"/><Relationship Id="rId1186" Type="http://schemas.openxmlformats.org/officeDocument/2006/relationships/hyperlink" Target="https://www.youtube.com/watch?v=MqvZxu1TaSQ" TargetMode="External"/><Relationship Id="rId1393" Type="http://schemas.openxmlformats.org/officeDocument/2006/relationships/hyperlink" Target="https://www.youtube.com/watch?v=vhlPSbFlxPI" TargetMode="External"/><Relationship Id="rId1407" Type="http://schemas.openxmlformats.org/officeDocument/2006/relationships/hyperlink" Target="https://www.youtube.com/watch?v=DMReaVWJGFE" TargetMode="External"/><Relationship Id="rId111" Type="http://schemas.openxmlformats.org/officeDocument/2006/relationships/hyperlink" Target="https://www.youtube.com/watch?v=JXjMYvGqqDE" TargetMode="External"/><Relationship Id="rId195" Type="http://schemas.openxmlformats.org/officeDocument/2006/relationships/hyperlink" Target="https://www.youtube.com/watch?v=-WPYCv8jdJc" TargetMode="External"/><Relationship Id="rId209" Type="http://schemas.openxmlformats.org/officeDocument/2006/relationships/hyperlink" Target="https://www.youtube.com/watch?v=k_PhmmAyLFg" TargetMode="External"/><Relationship Id="rId416" Type="http://schemas.openxmlformats.org/officeDocument/2006/relationships/hyperlink" Target="https://www.youtube.com/watch?v=gU4jkSa9phY" TargetMode="External"/><Relationship Id="rId970" Type="http://schemas.openxmlformats.org/officeDocument/2006/relationships/hyperlink" Target="https://www.youtube.com/watch?v=ZhuUYD3QvB8" TargetMode="External"/><Relationship Id="rId1046" Type="http://schemas.openxmlformats.org/officeDocument/2006/relationships/hyperlink" Target="https://www.youtube.com/watch?v=VkyOIj4SQu4" TargetMode="External"/><Relationship Id="rId1253" Type="http://schemas.openxmlformats.org/officeDocument/2006/relationships/hyperlink" Target="https://www.youtube.com/watch?v=13shkRG4RMc" TargetMode="External"/><Relationship Id="rId623" Type="http://schemas.openxmlformats.org/officeDocument/2006/relationships/hyperlink" Target="https://www.youtube.com/watch?v=Iimv8qJijTE" TargetMode="External"/><Relationship Id="rId830" Type="http://schemas.openxmlformats.org/officeDocument/2006/relationships/hyperlink" Target="https://www.youtube.com/watch?v=61VsCIaQhX4" TargetMode="External"/><Relationship Id="rId928" Type="http://schemas.openxmlformats.org/officeDocument/2006/relationships/hyperlink" Target="https://www.youtube.com/watch?v=fmVDyQnLFe4" TargetMode="External"/><Relationship Id="rId1460" Type="http://schemas.openxmlformats.org/officeDocument/2006/relationships/hyperlink" Target="https://www.youtube.com/watch?v=1CJb6PuWDqk" TargetMode="External"/><Relationship Id="rId57" Type="http://schemas.openxmlformats.org/officeDocument/2006/relationships/hyperlink" Target="https://www.youtube.com/watch?v=C3_6Ub1GnfA" TargetMode="External"/><Relationship Id="rId262" Type="http://schemas.openxmlformats.org/officeDocument/2006/relationships/hyperlink" Target="https://www.youtube.com/watch?v=vHGejHQUoio" TargetMode="External"/><Relationship Id="rId567" Type="http://schemas.openxmlformats.org/officeDocument/2006/relationships/hyperlink" Target="https://www.youtube.com/watch?v=Q3ZGmGasWfc" TargetMode="External"/><Relationship Id="rId1113" Type="http://schemas.openxmlformats.org/officeDocument/2006/relationships/hyperlink" Target="https://www.youtube.com/watch?v=07rLdtPRbEE" TargetMode="External"/><Relationship Id="rId1197" Type="http://schemas.openxmlformats.org/officeDocument/2006/relationships/hyperlink" Target="https://www.youtube.com/watch?v=ZoDHsv06lNI" TargetMode="External"/><Relationship Id="rId1320" Type="http://schemas.openxmlformats.org/officeDocument/2006/relationships/hyperlink" Target="https://www.youtube.com/watch?v=C6sAuCIhIzA" TargetMode="External"/><Relationship Id="rId1418" Type="http://schemas.openxmlformats.org/officeDocument/2006/relationships/hyperlink" Target="https://www.youtube.com/watch?v=VKbVHIgKbbo" TargetMode="External"/><Relationship Id="rId122" Type="http://schemas.openxmlformats.org/officeDocument/2006/relationships/hyperlink" Target="https://www.youtube.com/watch?v=QZxRsM9xvK4" TargetMode="External"/><Relationship Id="rId774" Type="http://schemas.openxmlformats.org/officeDocument/2006/relationships/hyperlink" Target="https://www.youtube.com/watch?v=xjoBDX3u1Ys" TargetMode="External"/><Relationship Id="rId981" Type="http://schemas.openxmlformats.org/officeDocument/2006/relationships/hyperlink" Target="https://www.youtube.com/watch?v=4PxIlOKBbng" TargetMode="External"/><Relationship Id="rId1057" Type="http://schemas.openxmlformats.org/officeDocument/2006/relationships/hyperlink" Target="https://www.youtube.com/watch?v=Q7TqlnXF3cA" TargetMode="External"/><Relationship Id="rId427" Type="http://schemas.openxmlformats.org/officeDocument/2006/relationships/hyperlink" Target="https://www.youtube.com/watch?v=9ScY3DQ8lnM" TargetMode="External"/><Relationship Id="rId634" Type="http://schemas.openxmlformats.org/officeDocument/2006/relationships/hyperlink" Target="https://www.youtube.com/watch?v=hbcWYVaowqI" TargetMode="External"/><Relationship Id="rId841" Type="http://schemas.openxmlformats.org/officeDocument/2006/relationships/hyperlink" Target="https://www.youtube.com/watch?v=G6rcMSQ1UVE" TargetMode="External"/><Relationship Id="rId1264" Type="http://schemas.openxmlformats.org/officeDocument/2006/relationships/hyperlink" Target="https://www.youtube.com/watch?v=-c4KLljIDeo" TargetMode="External"/><Relationship Id="rId1471" Type="http://schemas.openxmlformats.org/officeDocument/2006/relationships/hyperlink" Target="https://www.youtube.com/watch?v=HQK8u4lh7y0" TargetMode="External"/><Relationship Id="rId273" Type="http://schemas.openxmlformats.org/officeDocument/2006/relationships/hyperlink" Target="https://www.youtube.com/watch?v=2WYZtS_LLog" TargetMode="External"/><Relationship Id="rId480" Type="http://schemas.openxmlformats.org/officeDocument/2006/relationships/hyperlink" Target="https://www.youtube.com/watch?v=4H5piNrmsCU" TargetMode="External"/><Relationship Id="rId701" Type="http://schemas.openxmlformats.org/officeDocument/2006/relationships/hyperlink" Target="https://www.youtube.com/watch?v=YHee5lF9yPc" TargetMode="External"/><Relationship Id="rId939" Type="http://schemas.openxmlformats.org/officeDocument/2006/relationships/hyperlink" Target="https://www.youtube.com/watch?v=GiNhw1WJNXc" TargetMode="External"/><Relationship Id="rId1124" Type="http://schemas.openxmlformats.org/officeDocument/2006/relationships/hyperlink" Target="https://www.youtube.com/watch?v=8M2LUwJGwHw" TargetMode="External"/><Relationship Id="rId1331" Type="http://schemas.openxmlformats.org/officeDocument/2006/relationships/hyperlink" Target="https://www.youtube.com/watch?v=EXkq2inhXiw" TargetMode="External"/><Relationship Id="rId68" Type="http://schemas.openxmlformats.org/officeDocument/2006/relationships/hyperlink" Target="https://www.youtube.com/watch?v=lzMEDrUFlpw" TargetMode="External"/><Relationship Id="rId133" Type="http://schemas.openxmlformats.org/officeDocument/2006/relationships/hyperlink" Target="https://www.youtube.com/watch?v=HZ6X5Xt1nS8" TargetMode="External"/><Relationship Id="rId340" Type="http://schemas.openxmlformats.org/officeDocument/2006/relationships/hyperlink" Target="https://www.youtube.com/watch?v=wgud4Fi47XA" TargetMode="External"/><Relationship Id="rId578" Type="http://schemas.openxmlformats.org/officeDocument/2006/relationships/hyperlink" Target="https://www.youtube.com/watch?v=NQUbNykwFG4" TargetMode="External"/><Relationship Id="rId785" Type="http://schemas.openxmlformats.org/officeDocument/2006/relationships/hyperlink" Target="https://www.youtube.com/watch?v=go47jpA5M1A" TargetMode="External"/><Relationship Id="rId992" Type="http://schemas.openxmlformats.org/officeDocument/2006/relationships/hyperlink" Target="https://www.youtube.com/watch?v=5XqO9FCH3Xk" TargetMode="External"/><Relationship Id="rId1429" Type="http://schemas.openxmlformats.org/officeDocument/2006/relationships/hyperlink" Target="https://www.youtube.com/watch?v=1wYg5d-4aVg" TargetMode="External"/><Relationship Id="rId200" Type="http://schemas.openxmlformats.org/officeDocument/2006/relationships/hyperlink" Target="https://www.youtube.com/watch?v=SrCfhdoTLfg" TargetMode="External"/><Relationship Id="rId438" Type="http://schemas.openxmlformats.org/officeDocument/2006/relationships/hyperlink" Target="https://www.youtube.com/watch?v=dXkhbNnOMy0" TargetMode="External"/><Relationship Id="rId645" Type="http://schemas.openxmlformats.org/officeDocument/2006/relationships/hyperlink" Target="https://www.youtube.com/watch?v=sdUuukDpj9s" TargetMode="External"/><Relationship Id="rId852" Type="http://schemas.openxmlformats.org/officeDocument/2006/relationships/hyperlink" Target="https://www.youtube.com/watch?v=inpmzGJn2LU" TargetMode="External"/><Relationship Id="rId1068" Type="http://schemas.openxmlformats.org/officeDocument/2006/relationships/hyperlink" Target="https://www.youtube.com/watch?v=2yRygpW0RYY" TargetMode="External"/><Relationship Id="rId1275" Type="http://schemas.openxmlformats.org/officeDocument/2006/relationships/hyperlink" Target="https://www.youtube.com/watch?v=NpCmOPhka6g" TargetMode="External"/><Relationship Id="rId1482" Type="http://schemas.openxmlformats.org/officeDocument/2006/relationships/hyperlink" Target="https://www.youtube.com/watch?v=JlEmX46IYNY" TargetMode="External"/><Relationship Id="rId284" Type="http://schemas.openxmlformats.org/officeDocument/2006/relationships/hyperlink" Target="https://www.youtube.com/watch?v=k54XQ5I1Nzo" TargetMode="External"/><Relationship Id="rId491" Type="http://schemas.openxmlformats.org/officeDocument/2006/relationships/hyperlink" Target="https://www.youtube.com/watch?v=1_8y5fSSOlE" TargetMode="External"/><Relationship Id="rId505" Type="http://schemas.openxmlformats.org/officeDocument/2006/relationships/hyperlink" Target="https://www.youtube.com/watch?v=11Ben3IvDQ0" TargetMode="External"/><Relationship Id="rId712" Type="http://schemas.openxmlformats.org/officeDocument/2006/relationships/hyperlink" Target="https://www.youtube.com/watch?v=wKE7d6nLsDM" TargetMode="External"/><Relationship Id="rId1135" Type="http://schemas.openxmlformats.org/officeDocument/2006/relationships/hyperlink" Target="https://www.youtube.com/watch?v=aBwX_u__31I" TargetMode="External"/><Relationship Id="rId1342" Type="http://schemas.openxmlformats.org/officeDocument/2006/relationships/hyperlink" Target="https://www.youtube.com/watch?v=lkDfIrZy2VY" TargetMode="External"/><Relationship Id="rId79" Type="http://schemas.openxmlformats.org/officeDocument/2006/relationships/hyperlink" Target="https://www.youtube.com/watch?v=THua8SMPtK4" TargetMode="External"/><Relationship Id="rId144" Type="http://schemas.openxmlformats.org/officeDocument/2006/relationships/hyperlink" Target="https://www.youtube.com/watch?v=MlTxtaiX1xI" TargetMode="External"/><Relationship Id="rId589" Type="http://schemas.openxmlformats.org/officeDocument/2006/relationships/hyperlink" Target="https://www.youtube.com/watch?v=c13ZN5rYckE" TargetMode="External"/><Relationship Id="rId796" Type="http://schemas.openxmlformats.org/officeDocument/2006/relationships/hyperlink" Target="https://www.youtube.com/watch?v=C3knBzrgTTY" TargetMode="External"/><Relationship Id="rId1202" Type="http://schemas.openxmlformats.org/officeDocument/2006/relationships/hyperlink" Target="https://www.youtube.com/watch?v=ZI3BJk08OWI" TargetMode="External"/><Relationship Id="rId351" Type="http://schemas.openxmlformats.org/officeDocument/2006/relationships/hyperlink" Target="https://www.youtube.com/watch?v=pO9qCeA640E" TargetMode="External"/><Relationship Id="rId449" Type="http://schemas.openxmlformats.org/officeDocument/2006/relationships/hyperlink" Target="https://www.youtube.com/watch?v=v6x52noLJOo" TargetMode="External"/><Relationship Id="rId656" Type="http://schemas.openxmlformats.org/officeDocument/2006/relationships/hyperlink" Target="https://www.youtube.com/watch?v=7bZemcM70W0" TargetMode="External"/><Relationship Id="rId863" Type="http://schemas.openxmlformats.org/officeDocument/2006/relationships/hyperlink" Target="https://www.youtube.com/watch?v=6aJLKt2nXsg" TargetMode="External"/><Relationship Id="rId1079" Type="http://schemas.openxmlformats.org/officeDocument/2006/relationships/hyperlink" Target="https://www.youtube.com/watch?v=Wr_CIMPuH3I" TargetMode="External"/><Relationship Id="rId1286" Type="http://schemas.openxmlformats.org/officeDocument/2006/relationships/hyperlink" Target="https://www.youtube.com/watch?v=Yb0AWtlb8-g" TargetMode="External"/><Relationship Id="rId1493" Type="http://schemas.openxmlformats.org/officeDocument/2006/relationships/hyperlink" Target="https://www.youtube.com/watch?v=c50rfZlrNXU" TargetMode="External"/><Relationship Id="rId1507" Type="http://schemas.openxmlformats.org/officeDocument/2006/relationships/hyperlink" Target="https://www.youtube.com/watch?v=JB_lc00AWIE" TargetMode="External"/><Relationship Id="rId211" Type="http://schemas.openxmlformats.org/officeDocument/2006/relationships/hyperlink" Target="https://www.youtube.com/watch?v=tUBrwCmKx8s" TargetMode="External"/><Relationship Id="rId295" Type="http://schemas.openxmlformats.org/officeDocument/2006/relationships/hyperlink" Target="https://www.youtube.com/watch?v=sdhISUDYvX4" TargetMode="External"/><Relationship Id="rId309" Type="http://schemas.openxmlformats.org/officeDocument/2006/relationships/hyperlink" Target="https://www.youtube.com/watch?v=ucgD3lqwZX0" TargetMode="External"/><Relationship Id="rId516" Type="http://schemas.openxmlformats.org/officeDocument/2006/relationships/hyperlink" Target="https://www.youtube.com/watch?v=qGie_-i1j6o" TargetMode="External"/><Relationship Id="rId1146" Type="http://schemas.openxmlformats.org/officeDocument/2006/relationships/hyperlink" Target="https://www.youtube.com/watch?v=BsEY7XJTv70" TargetMode="External"/><Relationship Id="rId723" Type="http://schemas.openxmlformats.org/officeDocument/2006/relationships/hyperlink" Target="https://www.youtube.com/watch?v=DYtc95s7Kpc" TargetMode="External"/><Relationship Id="rId930" Type="http://schemas.openxmlformats.org/officeDocument/2006/relationships/hyperlink" Target="https://www.youtube.com/watch?v=ohUG8LIy7Cs" TargetMode="External"/><Relationship Id="rId1006" Type="http://schemas.openxmlformats.org/officeDocument/2006/relationships/hyperlink" Target="https://www.youtube.com/watch?v=qEJJIhs02cI" TargetMode="External"/><Relationship Id="rId1353" Type="http://schemas.openxmlformats.org/officeDocument/2006/relationships/hyperlink" Target="https://www.youtube.com/watch?v=Lrh5zQHEIk4" TargetMode="External"/><Relationship Id="rId155" Type="http://schemas.openxmlformats.org/officeDocument/2006/relationships/hyperlink" Target="https://www.youtube.com/watch?v=54lSHTtU68A" TargetMode="External"/><Relationship Id="rId362" Type="http://schemas.openxmlformats.org/officeDocument/2006/relationships/hyperlink" Target="https://www.youtube.com/watch?v=qsCWK-TQVsk" TargetMode="External"/><Relationship Id="rId1213" Type="http://schemas.openxmlformats.org/officeDocument/2006/relationships/hyperlink" Target="https://www.youtube.com/watch?v=J2Z6w1bXfYc" TargetMode="External"/><Relationship Id="rId1297" Type="http://schemas.openxmlformats.org/officeDocument/2006/relationships/hyperlink" Target="https://www.youtube.com/watch?v=n5lHU4Qyfbk" TargetMode="External"/><Relationship Id="rId1420" Type="http://schemas.openxmlformats.org/officeDocument/2006/relationships/hyperlink" Target="https://www.youtube.com/watch?v=uaTb9-4kT2Y" TargetMode="External"/><Relationship Id="rId222" Type="http://schemas.openxmlformats.org/officeDocument/2006/relationships/hyperlink" Target="https://www.youtube.com/watch?v=61LvuBJ6Ojs" TargetMode="External"/><Relationship Id="rId667" Type="http://schemas.openxmlformats.org/officeDocument/2006/relationships/hyperlink" Target="https://www.youtube.com/watch?v=gtDa8NLyc74" TargetMode="External"/><Relationship Id="rId874" Type="http://schemas.openxmlformats.org/officeDocument/2006/relationships/hyperlink" Target="https://www.youtube.com/watch?v=o-395A-OrOQ" TargetMode="External"/><Relationship Id="rId17" Type="http://schemas.openxmlformats.org/officeDocument/2006/relationships/hyperlink" Target="https://www.youtube.com/watch?v=0_EJXPWJN4E" TargetMode="External"/><Relationship Id="rId527" Type="http://schemas.openxmlformats.org/officeDocument/2006/relationships/hyperlink" Target="https://www.youtube.com/watch?v=mNRX-8C-RmY" TargetMode="External"/><Relationship Id="rId734" Type="http://schemas.openxmlformats.org/officeDocument/2006/relationships/hyperlink" Target="https://www.youtube.com/watch?v=qY5oQOirve4" TargetMode="External"/><Relationship Id="rId941" Type="http://schemas.openxmlformats.org/officeDocument/2006/relationships/hyperlink" Target="https://www.youtube.com/watch?v=NRep5rGd_FU" TargetMode="External"/><Relationship Id="rId1157" Type="http://schemas.openxmlformats.org/officeDocument/2006/relationships/hyperlink" Target="https://www.youtube.com/watch?v=6PUBS8MXVzc" TargetMode="External"/><Relationship Id="rId1364" Type="http://schemas.openxmlformats.org/officeDocument/2006/relationships/hyperlink" Target="https://www.youtube.com/watch?v=iwaHs0-q9l8" TargetMode="External"/><Relationship Id="rId70" Type="http://schemas.openxmlformats.org/officeDocument/2006/relationships/hyperlink" Target="https://www.youtube.com/watch?v=qCG2vqnaUx4" TargetMode="External"/><Relationship Id="rId166" Type="http://schemas.openxmlformats.org/officeDocument/2006/relationships/hyperlink" Target="https://www.youtube.com/watch?v=3pxgnl2fHZg" TargetMode="External"/><Relationship Id="rId373" Type="http://schemas.openxmlformats.org/officeDocument/2006/relationships/hyperlink" Target="https://www.youtube.com/watch?v=NfO_yqDrGWs" TargetMode="External"/><Relationship Id="rId580" Type="http://schemas.openxmlformats.org/officeDocument/2006/relationships/hyperlink" Target="https://www.youtube.com/watch?v=zILqg37PouM" TargetMode="External"/><Relationship Id="rId801" Type="http://schemas.openxmlformats.org/officeDocument/2006/relationships/hyperlink" Target="https://www.youtube.com/watch?v=JcNaFHIozC4" TargetMode="External"/><Relationship Id="rId1017" Type="http://schemas.openxmlformats.org/officeDocument/2006/relationships/hyperlink" Target="https://www.youtube.com/watch?v=1uNyxmccf1U" TargetMode="External"/><Relationship Id="rId1224" Type="http://schemas.openxmlformats.org/officeDocument/2006/relationships/hyperlink" Target="https://www.youtube.com/watch?v=r0tSX3M-7oM&amp;t=41s" TargetMode="External"/><Relationship Id="rId1431" Type="http://schemas.openxmlformats.org/officeDocument/2006/relationships/hyperlink" Target="https://www.youtube.com/watch?v=oLCI7vQ7WFk" TargetMode="External"/><Relationship Id="rId1" Type="http://schemas.openxmlformats.org/officeDocument/2006/relationships/hyperlink" Target="https://www.youtube.com/watch?v=RD7JpM4UrUA" TargetMode="External"/><Relationship Id="rId233" Type="http://schemas.openxmlformats.org/officeDocument/2006/relationships/hyperlink" Target="https://www.youtube.com/watch?v=TxC_8Xllf-M" TargetMode="External"/><Relationship Id="rId440" Type="http://schemas.openxmlformats.org/officeDocument/2006/relationships/hyperlink" Target="https://www.youtube.com/watch?v=YD-IKZbbHeU" TargetMode="External"/><Relationship Id="rId678" Type="http://schemas.openxmlformats.org/officeDocument/2006/relationships/hyperlink" Target="https://www.youtube.com/watch?v=LkTTH9gGQwA" TargetMode="External"/><Relationship Id="rId885" Type="http://schemas.openxmlformats.org/officeDocument/2006/relationships/hyperlink" Target="https://www.youtube.com/watch?v=a_HGSrmF_8w" TargetMode="External"/><Relationship Id="rId1070" Type="http://schemas.openxmlformats.org/officeDocument/2006/relationships/hyperlink" Target="https://www.youtube.com/watch?v=Y3j3g76ggFE" TargetMode="External"/><Relationship Id="rId28" Type="http://schemas.openxmlformats.org/officeDocument/2006/relationships/hyperlink" Target="https://www.youtube.com/watch?v=Smd_3o5vtLo" TargetMode="External"/><Relationship Id="rId300" Type="http://schemas.openxmlformats.org/officeDocument/2006/relationships/hyperlink" Target="https://www.youtube.com/watch?v=PjvzuUMMZs4" TargetMode="External"/><Relationship Id="rId538" Type="http://schemas.openxmlformats.org/officeDocument/2006/relationships/hyperlink" Target="https://www.youtube.com/watch?v=k6dsew1B6SE" TargetMode="External"/><Relationship Id="rId745" Type="http://schemas.openxmlformats.org/officeDocument/2006/relationships/hyperlink" Target="https://www.youtube.com/watch?v=A6j1KcojG0E" TargetMode="External"/><Relationship Id="rId952" Type="http://schemas.openxmlformats.org/officeDocument/2006/relationships/hyperlink" Target="https://www.youtube.com/watch?v=Hqx5Pfe-4NI" TargetMode="External"/><Relationship Id="rId1168" Type="http://schemas.openxmlformats.org/officeDocument/2006/relationships/hyperlink" Target="https://www.youtube.com/watch?v=sGXLoCpynsU" TargetMode="External"/><Relationship Id="rId1375" Type="http://schemas.openxmlformats.org/officeDocument/2006/relationships/hyperlink" Target="https://www.youtube.com/watch?v=xAicQnL_abA" TargetMode="External"/><Relationship Id="rId81" Type="http://schemas.openxmlformats.org/officeDocument/2006/relationships/hyperlink" Target="https://www.youtube.com/watch?v=6_9IYK6ZlyY" TargetMode="External"/><Relationship Id="rId177" Type="http://schemas.openxmlformats.org/officeDocument/2006/relationships/hyperlink" Target="https://www.youtube.com/watch?v=Wrs0XEoFHAM" TargetMode="External"/><Relationship Id="rId384" Type="http://schemas.openxmlformats.org/officeDocument/2006/relationships/hyperlink" Target="https://www.youtube.com/watch?v=EWnc9FdyP7s" TargetMode="External"/><Relationship Id="rId591" Type="http://schemas.openxmlformats.org/officeDocument/2006/relationships/hyperlink" Target="https://www.youtube.com/watch?v=p3i_mI87a3E" TargetMode="External"/><Relationship Id="rId605" Type="http://schemas.openxmlformats.org/officeDocument/2006/relationships/hyperlink" Target="https://www.youtube.com/watch?v=0DzUUFbFZHs" TargetMode="External"/><Relationship Id="rId812" Type="http://schemas.openxmlformats.org/officeDocument/2006/relationships/hyperlink" Target="https://www.youtube.com/watch?v=AcHVZjv6cAs" TargetMode="External"/><Relationship Id="rId1028" Type="http://schemas.openxmlformats.org/officeDocument/2006/relationships/hyperlink" Target="https://www.youtube.com/watch?v=wYCmU0vaKvc" TargetMode="External"/><Relationship Id="rId1235" Type="http://schemas.openxmlformats.org/officeDocument/2006/relationships/hyperlink" Target="https://www.youtube.com/watch?v=kDDNkLWPpUc" TargetMode="External"/><Relationship Id="rId1442" Type="http://schemas.openxmlformats.org/officeDocument/2006/relationships/hyperlink" Target="https://www.youtube.com/watch?v=tmCFtpj6IZc" TargetMode="External"/><Relationship Id="rId244" Type="http://schemas.openxmlformats.org/officeDocument/2006/relationships/hyperlink" Target="https://www.youtube.com/watch?v=67Y76FPHZ-g" TargetMode="External"/><Relationship Id="rId689" Type="http://schemas.openxmlformats.org/officeDocument/2006/relationships/hyperlink" Target="https://www.youtube.com/watch?v=spEEA-o1zlE" TargetMode="External"/><Relationship Id="rId896" Type="http://schemas.openxmlformats.org/officeDocument/2006/relationships/hyperlink" Target="https://www.youtube.com/watch?v=2U1DVGO8vo4" TargetMode="External"/><Relationship Id="rId1081" Type="http://schemas.openxmlformats.org/officeDocument/2006/relationships/hyperlink" Target="https://www.youtube.com/watch?v=w1panKQ58dU" TargetMode="External"/><Relationship Id="rId1302" Type="http://schemas.openxmlformats.org/officeDocument/2006/relationships/hyperlink" Target="https://www.youtube.com/watch?v=9FgUTz996bs" TargetMode="External"/><Relationship Id="rId39" Type="http://schemas.openxmlformats.org/officeDocument/2006/relationships/hyperlink" Target="https://www.youtube.com/watch?v=_IcfDP-ezpo" TargetMode="External"/><Relationship Id="rId451" Type="http://schemas.openxmlformats.org/officeDocument/2006/relationships/hyperlink" Target="https://www.youtube.com/watch?v=7zvf9bnLgs8" TargetMode="External"/><Relationship Id="rId549" Type="http://schemas.openxmlformats.org/officeDocument/2006/relationships/hyperlink" Target="https://www.youtube.com/watch?v=srr9jTynwdo" TargetMode="External"/><Relationship Id="rId756" Type="http://schemas.openxmlformats.org/officeDocument/2006/relationships/hyperlink" Target="https://www.youtube.com/watch?v=FQmwAFcJSpw" TargetMode="External"/><Relationship Id="rId1179" Type="http://schemas.openxmlformats.org/officeDocument/2006/relationships/hyperlink" Target="https://www.youtube.com/watch?v=k8zAYJDE01E" TargetMode="External"/><Relationship Id="rId1386" Type="http://schemas.openxmlformats.org/officeDocument/2006/relationships/hyperlink" Target="https://www.youtube.com/watch?v=7AYmPqY5iF4" TargetMode="External"/><Relationship Id="rId104" Type="http://schemas.openxmlformats.org/officeDocument/2006/relationships/hyperlink" Target="https://www.youtube.com/watch?v=-udb2VYB5uo" TargetMode="External"/><Relationship Id="rId188" Type="http://schemas.openxmlformats.org/officeDocument/2006/relationships/hyperlink" Target="https://www.youtube.com/watch?v=fjD9BVlmPoA" TargetMode="External"/><Relationship Id="rId311" Type="http://schemas.openxmlformats.org/officeDocument/2006/relationships/hyperlink" Target="https://www.youtube.com/watch?v=5bAuJCTjg8s" TargetMode="External"/><Relationship Id="rId395" Type="http://schemas.openxmlformats.org/officeDocument/2006/relationships/hyperlink" Target="https://www.youtube.com/watch?v=U37L8EPVc5s" TargetMode="External"/><Relationship Id="rId409" Type="http://schemas.openxmlformats.org/officeDocument/2006/relationships/hyperlink" Target="https://www.youtube.com/watch?v=t63m6GCrKbw" TargetMode="External"/><Relationship Id="rId963" Type="http://schemas.openxmlformats.org/officeDocument/2006/relationships/hyperlink" Target="https://www.youtube.com/watch?v=xAx9rKxKjCk" TargetMode="External"/><Relationship Id="rId1039" Type="http://schemas.openxmlformats.org/officeDocument/2006/relationships/hyperlink" Target="https://www.youtube.com/watch?v=4pkD8CkJiIQ" TargetMode="External"/><Relationship Id="rId1246" Type="http://schemas.openxmlformats.org/officeDocument/2006/relationships/hyperlink" Target="https://www.youtube.com/watch?v=HzuZ57Y3-VQ" TargetMode="External"/><Relationship Id="rId92" Type="http://schemas.openxmlformats.org/officeDocument/2006/relationships/hyperlink" Target="https://www.youtube.com/watch?v=20u8yHim1tM" TargetMode="External"/><Relationship Id="rId616" Type="http://schemas.openxmlformats.org/officeDocument/2006/relationships/hyperlink" Target="https://www.youtube.com/watch?v=2RlQdQoP4mE" TargetMode="External"/><Relationship Id="rId823" Type="http://schemas.openxmlformats.org/officeDocument/2006/relationships/hyperlink" Target="https://www.youtube.com/watch?v=_VfaX30ncIU" TargetMode="External"/><Relationship Id="rId1453" Type="http://schemas.openxmlformats.org/officeDocument/2006/relationships/hyperlink" Target="https://www.youtube.com/watch?v=zEXu5K5eyCY" TargetMode="External"/><Relationship Id="rId255" Type="http://schemas.openxmlformats.org/officeDocument/2006/relationships/hyperlink" Target="https://www.youtube.com/watch?v=JErwMUETzvU" TargetMode="External"/><Relationship Id="rId462" Type="http://schemas.openxmlformats.org/officeDocument/2006/relationships/hyperlink" Target="https://www.youtube.com/watch?v=xGvABG6vfLg" TargetMode="External"/><Relationship Id="rId1092" Type="http://schemas.openxmlformats.org/officeDocument/2006/relationships/hyperlink" Target="https://www.youtube.com/watch?v=av1BWeMbl1Q" TargetMode="External"/><Relationship Id="rId1106" Type="http://schemas.openxmlformats.org/officeDocument/2006/relationships/hyperlink" Target="https://www.youtube.com/watch?v=R6bvpvI1_uY" TargetMode="External"/><Relationship Id="rId1313" Type="http://schemas.openxmlformats.org/officeDocument/2006/relationships/hyperlink" Target="https://www.youtube.com/watch?v=eQBirhrwc3E" TargetMode="External"/><Relationship Id="rId1397" Type="http://schemas.openxmlformats.org/officeDocument/2006/relationships/hyperlink" Target="https://www.youtube.com/watch?v=WzgR7yTQNzY" TargetMode="External"/><Relationship Id="rId115" Type="http://schemas.openxmlformats.org/officeDocument/2006/relationships/hyperlink" Target="https://www.youtube.com/watch?v=xtHzknvaS7s" TargetMode="External"/><Relationship Id="rId322" Type="http://schemas.openxmlformats.org/officeDocument/2006/relationships/hyperlink" Target="https://www.youtube.com/watch?v=yaOVnZ7W-Qc" TargetMode="External"/><Relationship Id="rId767" Type="http://schemas.openxmlformats.org/officeDocument/2006/relationships/hyperlink" Target="https://www.youtube.com/watch?v=G1vj3YNYQYg" TargetMode="External"/><Relationship Id="rId974" Type="http://schemas.openxmlformats.org/officeDocument/2006/relationships/hyperlink" Target="https://www.youtube.com/watch?v=FTdLV7hcCvI" TargetMode="External"/><Relationship Id="rId199" Type="http://schemas.openxmlformats.org/officeDocument/2006/relationships/hyperlink" Target="https://www.youtube.com/watch?v=SrCfhdoTLfg" TargetMode="External"/><Relationship Id="rId627" Type="http://schemas.openxmlformats.org/officeDocument/2006/relationships/hyperlink" Target="https://www.youtube.com/watch?v=jB9efRnouaI" TargetMode="External"/><Relationship Id="rId834" Type="http://schemas.openxmlformats.org/officeDocument/2006/relationships/hyperlink" Target="https://www.youtube.com/watch?v=bF-3L4O8Nq8" TargetMode="External"/><Relationship Id="rId1257" Type="http://schemas.openxmlformats.org/officeDocument/2006/relationships/hyperlink" Target="https://www.youtube.com/watch?v=az7GJp1YAXw" TargetMode="External"/><Relationship Id="rId1464" Type="http://schemas.openxmlformats.org/officeDocument/2006/relationships/hyperlink" Target="https://www.youtube.com/watch?v=lyiuoR-2E6I" TargetMode="External"/><Relationship Id="rId266" Type="http://schemas.openxmlformats.org/officeDocument/2006/relationships/hyperlink" Target="https://www.youtube.com/watch?v=kQP4pUPNjqs" TargetMode="External"/><Relationship Id="rId473" Type="http://schemas.openxmlformats.org/officeDocument/2006/relationships/hyperlink" Target="https://www.youtube.com/watch?v=GajqTVRZzfE" TargetMode="External"/><Relationship Id="rId680" Type="http://schemas.openxmlformats.org/officeDocument/2006/relationships/hyperlink" Target="https://www.youtube.com/watch?v=cuauchPBFCY" TargetMode="External"/><Relationship Id="rId901" Type="http://schemas.openxmlformats.org/officeDocument/2006/relationships/hyperlink" Target="https://www.youtube.com/watch?v=dSKwv3KOvN8" TargetMode="External"/><Relationship Id="rId1117" Type="http://schemas.openxmlformats.org/officeDocument/2006/relationships/hyperlink" Target="https://www.youtube.com/watch?v=Pe53dUS_mHE" TargetMode="External"/><Relationship Id="rId1324" Type="http://schemas.openxmlformats.org/officeDocument/2006/relationships/hyperlink" Target="https://www.youtube.com/watch?v=Ih4StVOa0Qs" TargetMode="External"/><Relationship Id="rId30" Type="http://schemas.openxmlformats.org/officeDocument/2006/relationships/hyperlink" Target="https://www.youtube.com/watch?v=iBwpK4_JtEw" TargetMode="External"/><Relationship Id="rId126" Type="http://schemas.openxmlformats.org/officeDocument/2006/relationships/hyperlink" Target="https://www.youtube.com/watch?v=-3rtVbNkNNQ" TargetMode="External"/><Relationship Id="rId333" Type="http://schemas.openxmlformats.org/officeDocument/2006/relationships/hyperlink" Target="https://www.youtube.com/watch?v=Z7B5IZZhoAI" TargetMode="External"/><Relationship Id="rId540" Type="http://schemas.openxmlformats.org/officeDocument/2006/relationships/hyperlink" Target="https://www.youtube.com/watch?v=X4TDNzwe3s4" TargetMode="External"/><Relationship Id="rId778" Type="http://schemas.openxmlformats.org/officeDocument/2006/relationships/hyperlink" Target="https://www.youtube.com/watch?v=gL_j5YKKN38" TargetMode="External"/><Relationship Id="rId985" Type="http://schemas.openxmlformats.org/officeDocument/2006/relationships/hyperlink" Target="https://www.youtube.com/watch?v=s_eR4_6kip8" TargetMode="External"/><Relationship Id="rId1170" Type="http://schemas.openxmlformats.org/officeDocument/2006/relationships/hyperlink" Target="https://www.youtube.com/watch?v=Nattb-ZPK4g" TargetMode="External"/><Relationship Id="rId638" Type="http://schemas.openxmlformats.org/officeDocument/2006/relationships/hyperlink" Target="https://www.youtube.com/watch?v=fwbLw9W9GC8" TargetMode="External"/><Relationship Id="rId845" Type="http://schemas.openxmlformats.org/officeDocument/2006/relationships/hyperlink" Target="https://www.youtube.com/watch?v=zV5AbsAy5m4" TargetMode="External"/><Relationship Id="rId1030" Type="http://schemas.openxmlformats.org/officeDocument/2006/relationships/hyperlink" Target="https://www.youtube.com/watch?v=wu_ONpNjikY" TargetMode="External"/><Relationship Id="rId1268" Type="http://schemas.openxmlformats.org/officeDocument/2006/relationships/hyperlink" Target="https://www.youtube.com/watch?v=GP0JLpTLOWU" TargetMode="External"/><Relationship Id="rId1475" Type="http://schemas.openxmlformats.org/officeDocument/2006/relationships/hyperlink" Target="https://www.youtube.com/watch?v=ZErxsCxSQsA" TargetMode="External"/><Relationship Id="rId277" Type="http://schemas.openxmlformats.org/officeDocument/2006/relationships/hyperlink" Target="https://www.youtube.com/watch?v=7ZD3D4mAoaE" TargetMode="External"/><Relationship Id="rId400" Type="http://schemas.openxmlformats.org/officeDocument/2006/relationships/hyperlink" Target="https://www.youtube.com/watch?v=F95dqGlnggo" TargetMode="External"/><Relationship Id="rId484" Type="http://schemas.openxmlformats.org/officeDocument/2006/relationships/hyperlink" Target="https://www.youtube.com/watch?v=7WA-8QBd5Tk" TargetMode="External"/><Relationship Id="rId705" Type="http://schemas.openxmlformats.org/officeDocument/2006/relationships/hyperlink" Target="https://www.youtube.com/watch?v=yp1ZVELrxIA" TargetMode="External"/><Relationship Id="rId1128" Type="http://schemas.openxmlformats.org/officeDocument/2006/relationships/hyperlink" Target="https://www.youtube.com/watch?v=udkwSpjJnGk" TargetMode="External"/><Relationship Id="rId1335" Type="http://schemas.openxmlformats.org/officeDocument/2006/relationships/hyperlink" Target="https://www.youtube.com/watch?v=D559dD7btfo" TargetMode="External"/><Relationship Id="rId137" Type="http://schemas.openxmlformats.org/officeDocument/2006/relationships/hyperlink" Target="https://www.youtube.com/watch?v=M-zdPqtp9Kk" TargetMode="External"/><Relationship Id="rId344" Type="http://schemas.openxmlformats.org/officeDocument/2006/relationships/hyperlink" Target="https://www.youtube.com/watch?v=Au_HvuB2IQc" TargetMode="External"/><Relationship Id="rId691" Type="http://schemas.openxmlformats.org/officeDocument/2006/relationships/hyperlink" Target="https://www.youtube.com/watch?v=7cA62ZHlWx0" TargetMode="External"/><Relationship Id="rId789" Type="http://schemas.openxmlformats.org/officeDocument/2006/relationships/hyperlink" Target="https://www.youtube.com/watch?v=1VZl4rtt2aU" TargetMode="External"/><Relationship Id="rId912" Type="http://schemas.openxmlformats.org/officeDocument/2006/relationships/hyperlink" Target="https://www.youtube.com/watch?v=IQCY6tVgZ9s" TargetMode="External"/><Relationship Id="rId996" Type="http://schemas.openxmlformats.org/officeDocument/2006/relationships/hyperlink" Target="https://www.youtube.com/watch?v=KStzrk3h76o" TargetMode="External"/><Relationship Id="rId41" Type="http://schemas.openxmlformats.org/officeDocument/2006/relationships/hyperlink" Target="https://www.youtube.com/watch?v=DMG2XD9_nTI" TargetMode="External"/><Relationship Id="rId551" Type="http://schemas.openxmlformats.org/officeDocument/2006/relationships/hyperlink" Target="https://www.youtube.com/watch?v=w5KPpzfrQQY" TargetMode="External"/><Relationship Id="rId649" Type="http://schemas.openxmlformats.org/officeDocument/2006/relationships/hyperlink" Target="https://www.youtube.com/watch?v=WkR5PD16sCg" TargetMode="External"/><Relationship Id="rId856" Type="http://schemas.openxmlformats.org/officeDocument/2006/relationships/hyperlink" Target="https://www.youtube.com/watch?v=aASsLwbe6kY" TargetMode="External"/><Relationship Id="rId1181" Type="http://schemas.openxmlformats.org/officeDocument/2006/relationships/hyperlink" Target="https://www.youtube.com/watch?v=Qh0tc43apsI" TargetMode="External"/><Relationship Id="rId1279" Type="http://schemas.openxmlformats.org/officeDocument/2006/relationships/hyperlink" Target="https://www.youtube.com/watch?v=5Qbkf3waru8" TargetMode="External"/><Relationship Id="rId1402" Type="http://schemas.openxmlformats.org/officeDocument/2006/relationships/hyperlink" Target="https://www.youtube.com/watch?v=MC9pK4dCHAs" TargetMode="External"/><Relationship Id="rId1486" Type="http://schemas.openxmlformats.org/officeDocument/2006/relationships/hyperlink" Target="https://www.youtube.com/watch?v=sy6xQyjX7qg" TargetMode="External"/><Relationship Id="rId190" Type="http://schemas.openxmlformats.org/officeDocument/2006/relationships/hyperlink" Target="https://www.youtube.com/watch?v=iGpYgqX-p8c" TargetMode="External"/><Relationship Id="rId204" Type="http://schemas.openxmlformats.org/officeDocument/2006/relationships/hyperlink" Target="https://www.youtube.com/watch?v=NPNImjeRrF8" TargetMode="External"/><Relationship Id="rId288" Type="http://schemas.openxmlformats.org/officeDocument/2006/relationships/hyperlink" Target="https://www.youtube.com/watch?v=q1K9wPDzMjU" TargetMode="External"/><Relationship Id="rId411" Type="http://schemas.openxmlformats.org/officeDocument/2006/relationships/hyperlink" Target="https://www.youtube.com/watch?v=Dymxd9hAemA" TargetMode="External"/><Relationship Id="rId509" Type="http://schemas.openxmlformats.org/officeDocument/2006/relationships/hyperlink" Target="https://www.youtube.com/watch?v=6oKx_bFPSSA" TargetMode="External"/><Relationship Id="rId1041" Type="http://schemas.openxmlformats.org/officeDocument/2006/relationships/hyperlink" Target="https://www.youtube.com/watch?v=uTyoGVNa7FA" TargetMode="External"/><Relationship Id="rId1139" Type="http://schemas.openxmlformats.org/officeDocument/2006/relationships/hyperlink" Target="https://www.youtube.com/watch?v=KYhdz2LiDLA" TargetMode="External"/><Relationship Id="rId1346" Type="http://schemas.openxmlformats.org/officeDocument/2006/relationships/hyperlink" Target="https://www.youtube.com/watch?v=vzoIHUTieE0" TargetMode="External"/><Relationship Id="rId106" Type="http://schemas.openxmlformats.org/officeDocument/2006/relationships/hyperlink" Target="https://www.youtube.com/watch?v=f-MLHIb4dFU" TargetMode="External"/><Relationship Id="rId313" Type="http://schemas.openxmlformats.org/officeDocument/2006/relationships/hyperlink" Target="https://www.youtube.com/watch?v=d9KgrM48iGg" TargetMode="External"/><Relationship Id="rId495" Type="http://schemas.openxmlformats.org/officeDocument/2006/relationships/hyperlink" Target="https://www.youtube.com/watch?v=R2XPp4eJXLk" TargetMode="External"/><Relationship Id="rId716" Type="http://schemas.openxmlformats.org/officeDocument/2006/relationships/hyperlink" Target="https://www.youtube.com/watch?v=dgXtHzSngX0" TargetMode="External"/><Relationship Id="rId758" Type="http://schemas.openxmlformats.org/officeDocument/2006/relationships/hyperlink" Target="https://www.youtube.com/watch?v=Kg7UNGe9lik" TargetMode="External"/><Relationship Id="rId923" Type="http://schemas.openxmlformats.org/officeDocument/2006/relationships/hyperlink" Target="https://www.youtube.com/watch?v=9VsQzAI5PLo" TargetMode="External"/><Relationship Id="rId965" Type="http://schemas.openxmlformats.org/officeDocument/2006/relationships/hyperlink" Target="https://www.youtube.com/watch?v=pIn71L7Kv9Q" TargetMode="External"/><Relationship Id="rId1150" Type="http://schemas.openxmlformats.org/officeDocument/2006/relationships/hyperlink" Target="https://www.youtube.com/watch?v=C6XbkLOcyVs" TargetMode="External"/><Relationship Id="rId1388" Type="http://schemas.openxmlformats.org/officeDocument/2006/relationships/hyperlink" Target="https://www.youtube.com/watch?v=4iGdwJ3nQcs&amp;t=38s" TargetMode="External"/><Relationship Id="rId10" Type="http://schemas.openxmlformats.org/officeDocument/2006/relationships/hyperlink" Target="https://www.youtube.com/watch?v=7WsGnkGob7A" TargetMode="External"/><Relationship Id="rId52" Type="http://schemas.openxmlformats.org/officeDocument/2006/relationships/hyperlink" Target="https://www.youtube.com/watch?v=RdBz1kIwrqo" TargetMode="External"/><Relationship Id="rId94" Type="http://schemas.openxmlformats.org/officeDocument/2006/relationships/hyperlink" Target="https://www.youtube.com/watch?v=K9s433rQloA" TargetMode="External"/><Relationship Id="rId148" Type="http://schemas.openxmlformats.org/officeDocument/2006/relationships/hyperlink" Target="https://www.youtube.com/watch?v=YFmL65VsWdk" TargetMode="External"/><Relationship Id="rId355" Type="http://schemas.openxmlformats.org/officeDocument/2006/relationships/hyperlink" Target="https://www.youtube.com/watch?v=cpZPvFvzNlc" TargetMode="External"/><Relationship Id="rId397" Type="http://schemas.openxmlformats.org/officeDocument/2006/relationships/hyperlink" Target="https://www.youtube.com/watch?v=ja-cxuo3ugc" TargetMode="External"/><Relationship Id="rId520" Type="http://schemas.openxmlformats.org/officeDocument/2006/relationships/hyperlink" Target="https://www.youtube.com/watch?v=WQObFfIG62Q" TargetMode="External"/><Relationship Id="rId562" Type="http://schemas.openxmlformats.org/officeDocument/2006/relationships/hyperlink" Target="https://www.youtube.com/watch?v=-cC-ErXYdnI" TargetMode="External"/><Relationship Id="rId618" Type="http://schemas.openxmlformats.org/officeDocument/2006/relationships/hyperlink" Target="https://www.youtube.com/watch?v=9eSzra79z-I" TargetMode="External"/><Relationship Id="rId825" Type="http://schemas.openxmlformats.org/officeDocument/2006/relationships/hyperlink" Target="https://www.youtube.com/watch?v=JDOBTQ94-S4" TargetMode="External"/><Relationship Id="rId1192" Type="http://schemas.openxmlformats.org/officeDocument/2006/relationships/hyperlink" Target="https://www.youtube.com/watch?v=m1RnPcyk_e0" TargetMode="External"/><Relationship Id="rId1206" Type="http://schemas.openxmlformats.org/officeDocument/2006/relationships/hyperlink" Target="https://www.youtube.com/watch?v=sLe31yV0Fb4" TargetMode="External"/><Relationship Id="rId1248" Type="http://schemas.openxmlformats.org/officeDocument/2006/relationships/hyperlink" Target="https://www.youtube.com/watch?v=b96t52xbmO8" TargetMode="External"/><Relationship Id="rId1413" Type="http://schemas.openxmlformats.org/officeDocument/2006/relationships/hyperlink" Target="https://www.youtube.com/watch?v=k0FNC9LuJoo&amp;t=4s" TargetMode="External"/><Relationship Id="rId1455" Type="http://schemas.openxmlformats.org/officeDocument/2006/relationships/hyperlink" Target="https://www.youtube.com/watch?v=s9g49kgd9ao" TargetMode="External"/><Relationship Id="rId215" Type="http://schemas.openxmlformats.org/officeDocument/2006/relationships/hyperlink" Target="https://www.youtube.com/watch?v=WMf0Mau2TzE" TargetMode="External"/><Relationship Id="rId257" Type="http://schemas.openxmlformats.org/officeDocument/2006/relationships/hyperlink" Target="https://www.youtube.com/watch?v=SS0UQNsxhus" TargetMode="External"/><Relationship Id="rId422" Type="http://schemas.openxmlformats.org/officeDocument/2006/relationships/hyperlink" Target="https://www.youtube.com/watch?v=F-ZzB9uBQNs" TargetMode="External"/><Relationship Id="rId464" Type="http://schemas.openxmlformats.org/officeDocument/2006/relationships/hyperlink" Target="https://www.youtube.com/watch?v=QfYz6BBYpWg" TargetMode="External"/><Relationship Id="rId867" Type="http://schemas.openxmlformats.org/officeDocument/2006/relationships/hyperlink" Target="https://www.youtube.com/watch?v=txsij6WXt8s" TargetMode="External"/><Relationship Id="rId1010" Type="http://schemas.openxmlformats.org/officeDocument/2006/relationships/hyperlink" Target="https://www.youtube.com/watch?v=REfOblHmn6Q" TargetMode="External"/><Relationship Id="rId1052" Type="http://schemas.openxmlformats.org/officeDocument/2006/relationships/hyperlink" Target="https://www.youtube.com/watch?v=aRzq_l_Rmcc" TargetMode="External"/><Relationship Id="rId1094" Type="http://schemas.openxmlformats.org/officeDocument/2006/relationships/hyperlink" Target="https://www.youtube.com/watch?v=dLQSHM_T-jI" TargetMode="External"/><Relationship Id="rId1108" Type="http://schemas.openxmlformats.org/officeDocument/2006/relationships/hyperlink" Target="https://www.youtube.com/watch?v=WtWOT6Hj2vM" TargetMode="External"/><Relationship Id="rId1315" Type="http://schemas.openxmlformats.org/officeDocument/2006/relationships/hyperlink" Target="https://www.youtube.com/watch?v=qzXGb7RIXmc" TargetMode="External"/><Relationship Id="rId1497" Type="http://schemas.openxmlformats.org/officeDocument/2006/relationships/hyperlink" Target="https://www.youtube.com/watch?v=DL5cLBZou3I" TargetMode="External"/><Relationship Id="rId299" Type="http://schemas.openxmlformats.org/officeDocument/2006/relationships/hyperlink" Target="https://www.youtube.com/watch?v=PjvzuUMMZs4" TargetMode="External"/><Relationship Id="rId727" Type="http://schemas.openxmlformats.org/officeDocument/2006/relationships/hyperlink" Target="https://www.youtube.com/watch?v=ZpdQsUkjwMc" TargetMode="External"/><Relationship Id="rId934" Type="http://schemas.openxmlformats.org/officeDocument/2006/relationships/hyperlink" Target="https://www.youtube.com/watch?v=_vKbwIOfXy0" TargetMode="External"/><Relationship Id="rId1357" Type="http://schemas.openxmlformats.org/officeDocument/2006/relationships/hyperlink" Target="https://www.youtube.com/watch?v=RJSsEA6fpJE" TargetMode="External"/><Relationship Id="rId63" Type="http://schemas.openxmlformats.org/officeDocument/2006/relationships/hyperlink" Target="https://www.youtube.com/watch?v=ryQMb29oX3s" TargetMode="External"/><Relationship Id="rId159" Type="http://schemas.openxmlformats.org/officeDocument/2006/relationships/hyperlink" Target="https://www.youtube.com/watch?v=aXm-YqwVmbs" TargetMode="External"/><Relationship Id="rId366" Type="http://schemas.openxmlformats.org/officeDocument/2006/relationships/hyperlink" Target="https://www.youtube.com/watch?v=MFVzVjuj90E" TargetMode="External"/><Relationship Id="rId573" Type="http://schemas.openxmlformats.org/officeDocument/2006/relationships/hyperlink" Target="https://www.youtube.com/watch?v=0-Ishanuvj8" TargetMode="External"/><Relationship Id="rId780" Type="http://schemas.openxmlformats.org/officeDocument/2006/relationships/hyperlink" Target="https://www.youtube.com/watch?v=J2klGHwzFFo" TargetMode="External"/><Relationship Id="rId1217" Type="http://schemas.openxmlformats.org/officeDocument/2006/relationships/hyperlink" Target="https://www.youtube.com/watch?v=4W3kmjNG_K8" TargetMode="External"/><Relationship Id="rId1424" Type="http://schemas.openxmlformats.org/officeDocument/2006/relationships/hyperlink" Target="https://www.youtube.com/watch?v=sI2xSENomQY" TargetMode="External"/><Relationship Id="rId226" Type="http://schemas.openxmlformats.org/officeDocument/2006/relationships/hyperlink" Target="https://www.youtube.com/watch?v=myZqody8PTw" TargetMode="External"/><Relationship Id="rId433" Type="http://schemas.openxmlformats.org/officeDocument/2006/relationships/hyperlink" Target="https://www.youtube.com/watch?v=30958J1ez4k" TargetMode="External"/><Relationship Id="rId878" Type="http://schemas.openxmlformats.org/officeDocument/2006/relationships/hyperlink" Target="https://www.youtube.com/watch?v=-JT1qlD0wPQ" TargetMode="External"/><Relationship Id="rId1063" Type="http://schemas.openxmlformats.org/officeDocument/2006/relationships/hyperlink" Target="https://www.youtube.com/watch?v=74BW9K7eGtY&amp;t=21s" TargetMode="External"/><Relationship Id="rId1270" Type="http://schemas.openxmlformats.org/officeDocument/2006/relationships/hyperlink" Target="https://www.youtube.com/watch?v=OdRuRzl5pwg" TargetMode="External"/><Relationship Id="rId640" Type="http://schemas.openxmlformats.org/officeDocument/2006/relationships/hyperlink" Target="https://www.youtube.com/watch?v=XcIm7eWfJ_M" TargetMode="External"/><Relationship Id="rId738" Type="http://schemas.openxmlformats.org/officeDocument/2006/relationships/hyperlink" Target="https://www.youtube.com/watch?v=XCXsh2mfb3M" TargetMode="External"/><Relationship Id="rId945" Type="http://schemas.openxmlformats.org/officeDocument/2006/relationships/hyperlink" Target="https://www.youtube.com/watch?v=GB9g4sKWR0M" TargetMode="External"/><Relationship Id="rId1368" Type="http://schemas.openxmlformats.org/officeDocument/2006/relationships/hyperlink" Target="https://www.youtube.com/watch?v=vaRCmUwpmNk" TargetMode="External"/><Relationship Id="rId74" Type="http://schemas.openxmlformats.org/officeDocument/2006/relationships/hyperlink" Target="https://www.youtube.com/watch?v=xANxZaCCD70" TargetMode="External"/><Relationship Id="rId377" Type="http://schemas.openxmlformats.org/officeDocument/2006/relationships/hyperlink" Target="https://www.youtube.com/watch?v=0-LZkVdXTnc" TargetMode="External"/><Relationship Id="rId500" Type="http://schemas.openxmlformats.org/officeDocument/2006/relationships/hyperlink" Target="https://www.youtube.com/watch?v=Ow3nJA8fhhQ" TargetMode="External"/><Relationship Id="rId584" Type="http://schemas.openxmlformats.org/officeDocument/2006/relationships/hyperlink" Target="https://www.youtube.com/watch?v=-fhrU0xoCgk" TargetMode="External"/><Relationship Id="rId805" Type="http://schemas.openxmlformats.org/officeDocument/2006/relationships/hyperlink" Target="https://www.youtube.com/watch?v=QrVLpFoGRb4" TargetMode="External"/><Relationship Id="rId1130" Type="http://schemas.openxmlformats.org/officeDocument/2006/relationships/hyperlink" Target="https://www.youtube.com/watch?v=Z8Wd8i754cU" TargetMode="External"/><Relationship Id="rId1228" Type="http://schemas.openxmlformats.org/officeDocument/2006/relationships/hyperlink" Target="https://www.youtube.com/watch?v=uiJHx80DJcw" TargetMode="External"/><Relationship Id="rId1435" Type="http://schemas.openxmlformats.org/officeDocument/2006/relationships/hyperlink" Target="https://www.youtube.com/watch?v=3ytmTvor21A" TargetMode="External"/><Relationship Id="rId5" Type="http://schemas.openxmlformats.org/officeDocument/2006/relationships/hyperlink" Target="https://www.youtube.com/watch?v=21ZKFBL-Yc0" TargetMode="External"/><Relationship Id="rId237" Type="http://schemas.openxmlformats.org/officeDocument/2006/relationships/hyperlink" Target="https://www.youtube.com/watch?v=rdyZwjy8Wko" TargetMode="External"/><Relationship Id="rId791" Type="http://schemas.openxmlformats.org/officeDocument/2006/relationships/hyperlink" Target="https://www.youtube.com/watch?v=cUULt5zHp0k" TargetMode="External"/><Relationship Id="rId889" Type="http://schemas.openxmlformats.org/officeDocument/2006/relationships/hyperlink" Target="https://www.youtube.com/watch?v=AgRVHML48XM" TargetMode="External"/><Relationship Id="rId1074" Type="http://schemas.openxmlformats.org/officeDocument/2006/relationships/hyperlink" Target="https://www.youtube.com/watch?v=WzACbsbv3Mc" TargetMode="External"/><Relationship Id="rId444" Type="http://schemas.openxmlformats.org/officeDocument/2006/relationships/hyperlink" Target="https://www.youtube.com/watch?v=cshbkDak_p0" TargetMode="External"/><Relationship Id="rId651" Type="http://schemas.openxmlformats.org/officeDocument/2006/relationships/hyperlink" Target="https://www.youtube.com/watch?v=wXSD2PQznXI" TargetMode="External"/><Relationship Id="rId749" Type="http://schemas.openxmlformats.org/officeDocument/2006/relationships/hyperlink" Target="https://www.youtube.com/watch?v=dJ9wpyiJSSI" TargetMode="External"/><Relationship Id="rId1281" Type="http://schemas.openxmlformats.org/officeDocument/2006/relationships/hyperlink" Target="https://www.youtube.com/watch?v=0cvq3rbQ7Dw" TargetMode="External"/><Relationship Id="rId1379" Type="http://schemas.openxmlformats.org/officeDocument/2006/relationships/hyperlink" Target="https://www.youtube.com/watch?v=qqDl6coS7wg" TargetMode="External"/><Relationship Id="rId1502" Type="http://schemas.openxmlformats.org/officeDocument/2006/relationships/hyperlink" Target="https://www.youtube.com/watch?v=GtSbmTRia5Y" TargetMode="External"/><Relationship Id="rId290" Type="http://schemas.openxmlformats.org/officeDocument/2006/relationships/hyperlink" Target="https://www.youtube.com/watch?v=75OFJ9IX4tI" TargetMode="External"/><Relationship Id="rId304" Type="http://schemas.openxmlformats.org/officeDocument/2006/relationships/hyperlink" Target="https://www.youtube.com/watch?v=vKGL9b0x_K8" TargetMode="External"/><Relationship Id="rId388" Type="http://schemas.openxmlformats.org/officeDocument/2006/relationships/hyperlink" Target="https://www.youtube.com/watch?v=yVdcSMOWtxM" TargetMode="External"/><Relationship Id="rId511" Type="http://schemas.openxmlformats.org/officeDocument/2006/relationships/hyperlink" Target="https://www.youtube.com/watch?v=_Anq0CTYGt8" TargetMode="External"/><Relationship Id="rId609" Type="http://schemas.openxmlformats.org/officeDocument/2006/relationships/hyperlink" Target="https://www.youtube.com/watch?v=NhDs3OPqMQ4" TargetMode="External"/><Relationship Id="rId956" Type="http://schemas.openxmlformats.org/officeDocument/2006/relationships/hyperlink" Target="https://www.youtube.com/watch?v=47hxgUfQ8jo" TargetMode="External"/><Relationship Id="rId1141" Type="http://schemas.openxmlformats.org/officeDocument/2006/relationships/hyperlink" Target="https://www.youtube.com/watch?v=BKG8mWyOvuw" TargetMode="External"/><Relationship Id="rId1239" Type="http://schemas.openxmlformats.org/officeDocument/2006/relationships/hyperlink" Target="https://www.youtube.com/watch?v=1k_PbRxkEqo" TargetMode="External"/><Relationship Id="rId85" Type="http://schemas.openxmlformats.org/officeDocument/2006/relationships/hyperlink" Target="https://www.youtube.com/watch?v=ufZ1BZcZzKI" TargetMode="External"/><Relationship Id="rId150" Type="http://schemas.openxmlformats.org/officeDocument/2006/relationships/hyperlink" Target="https://www.youtube.com/watch?v=29-xoooHPaw" TargetMode="External"/><Relationship Id="rId595" Type="http://schemas.openxmlformats.org/officeDocument/2006/relationships/hyperlink" Target="https://www.youtube.com/watch?v=kaJQx-nXg6M" TargetMode="External"/><Relationship Id="rId816" Type="http://schemas.openxmlformats.org/officeDocument/2006/relationships/hyperlink" Target="https://www.youtube.com/watch?v=GDQ-FTObhak" TargetMode="External"/><Relationship Id="rId1001" Type="http://schemas.openxmlformats.org/officeDocument/2006/relationships/hyperlink" Target="https://www.youtube.com/watch?v=JkMKDP2BOlw&amp;t=169s" TargetMode="External"/><Relationship Id="rId1446" Type="http://schemas.openxmlformats.org/officeDocument/2006/relationships/hyperlink" Target="https://www.youtube.com/watch?v=rP79c8rd-jE" TargetMode="External"/><Relationship Id="rId248" Type="http://schemas.openxmlformats.org/officeDocument/2006/relationships/hyperlink" Target="https://www.youtube.com/watch?v=BF7tCmPOjs4" TargetMode="External"/><Relationship Id="rId455" Type="http://schemas.openxmlformats.org/officeDocument/2006/relationships/hyperlink" Target="https://www.youtube.com/watch?v=Th1s8XrKhnk" TargetMode="External"/><Relationship Id="rId662" Type="http://schemas.openxmlformats.org/officeDocument/2006/relationships/hyperlink" Target="https://www.youtube.com/watch?v=liKAbE7beNI" TargetMode="External"/><Relationship Id="rId1085" Type="http://schemas.openxmlformats.org/officeDocument/2006/relationships/hyperlink" Target="https://www.youtube.com/watch?v=mxQpJeckKaU" TargetMode="External"/><Relationship Id="rId1292" Type="http://schemas.openxmlformats.org/officeDocument/2006/relationships/hyperlink" Target="https://www.youtube.com/watch?v=1P_XO3xfTCs" TargetMode="External"/><Relationship Id="rId1306" Type="http://schemas.openxmlformats.org/officeDocument/2006/relationships/hyperlink" Target="https://www.youtube.com/watch?v=_D2sWZSHDqg&amp;t=834s" TargetMode="External"/><Relationship Id="rId1513" Type="http://schemas.openxmlformats.org/officeDocument/2006/relationships/hyperlink" Target="https://www.youtube.com/watch?v=79r5KYH0nBI" TargetMode="External"/><Relationship Id="rId12" Type="http://schemas.openxmlformats.org/officeDocument/2006/relationships/hyperlink" Target="https://www.youtube.com/watch?v=WU456HIXN5U" TargetMode="External"/><Relationship Id="rId108" Type="http://schemas.openxmlformats.org/officeDocument/2006/relationships/hyperlink" Target="https://www.youtube.com/watch?v=m3jwqSSyVkg" TargetMode="External"/><Relationship Id="rId315" Type="http://schemas.openxmlformats.org/officeDocument/2006/relationships/hyperlink" Target="https://www.youtube.com/watch?v=4h6drLmYTr8" TargetMode="External"/><Relationship Id="rId522" Type="http://schemas.openxmlformats.org/officeDocument/2006/relationships/hyperlink" Target="https://www.youtube.com/watch?v=CouNRYMLDmY" TargetMode="External"/><Relationship Id="rId967" Type="http://schemas.openxmlformats.org/officeDocument/2006/relationships/hyperlink" Target="https://www.youtube.com/watch?v=9oRLNbl-DxI" TargetMode="External"/><Relationship Id="rId1152" Type="http://schemas.openxmlformats.org/officeDocument/2006/relationships/hyperlink" Target="https://www.youtube.com/watch?v=ANDhhofT1w0" TargetMode="External"/><Relationship Id="rId96" Type="http://schemas.openxmlformats.org/officeDocument/2006/relationships/hyperlink" Target="https://www.youtube.com/watch?v=QEUeYDEFtsE" TargetMode="External"/><Relationship Id="rId161" Type="http://schemas.openxmlformats.org/officeDocument/2006/relationships/hyperlink" Target="https://www.youtube.com/watch?v=4eM5V0OXNNU" TargetMode="External"/><Relationship Id="rId399" Type="http://schemas.openxmlformats.org/officeDocument/2006/relationships/hyperlink" Target="https://www.youtube.com/watch?v=F95dqGlnggo" TargetMode="External"/><Relationship Id="rId827" Type="http://schemas.openxmlformats.org/officeDocument/2006/relationships/hyperlink" Target="https://www.youtube.com/watch?v=5tMCiwnQlXM" TargetMode="External"/><Relationship Id="rId1012" Type="http://schemas.openxmlformats.org/officeDocument/2006/relationships/hyperlink" Target="https://www.youtube.com/watch?v=8Fyp5gw_HGc&amp;t=19s" TargetMode="External"/><Relationship Id="rId1457" Type="http://schemas.openxmlformats.org/officeDocument/2006/relationships/hyperlink" Target="https://www.youtube.com/watch?v=7IXp156RgtQ" TargetMode="External"/><Relationship Id="rId259" Type="http://schemas.openxmlformats.org/officeDocument/2006/relationships/hyperlink" Target="https://www.youtube.com/watch?v=g-xyM5pVESg" TargetMode="External"/><Relationship Id="rId466" Type="http://schemas.openxmlformats.org/officeDocument/2006/relationships/hyperlink" Target="https://www.youtube.com/watch?v=-rJtFWVJpjA" TargetMode="External"/><Relationship Id="rId673" Type="http://schemas.openxmlformats.org/officeDocument/2006/relationships/hyperlink" Target="https://www.youtube.com/watch?v=MP4mGKSR2-0" TargetMode="External"/><Relationship Id="rId880" Type="http://schemas.openxmlformats.org/officeDocument/2006/relationships/hyperlink" Target="https://www.youtube.com/watch?v=kSNHRGhGt_Y" TargetMode="External"/><Relationship Id="rId1096" Type="http://schemas.openxmlformats.org/officeDocument/2006/relationships/hyperlink" Target="https://www.youtube.com/watch?v=joPLKP546hk" TargetMode="External"/><Relationship Id="rId1317" Type="http://schemas.openxmlformats.org/officeDocument/2006/relationships/hyperlink" Target="https://www.youtube.com/watch?v=JjtvU2xQpaQ" TargetMode="External"/><Relationship Id="rId23" Type="http://schemas.openxmlformats.org/officeDocument/2006/relationships/hyperlink" Target="https://www.youtube.com/watch?v=2UnJMns3fjs" TargetMode="External"/><Relationship Id="rId119" Type="http://schemas.openxmlformats.org/officeDocument/2006/relationships/hyperlink" Target="https://www.youtube.com/watch?v=sc4OOSLMiQQ" TargetMode="External"/><Relationship Id="rId326" Type="http://schemas.openxmlformats.org/officeDocument/2006/relationships/hyperlink" Target="https://www.youtube.com/watch?v=8iuVX1AkV_0" TargetMode="External"/><Relationship Id="rId533" Type="http://schemas.openxmlformats.org/officeDocument/2006/relationships/hyperlink" Target="https://www.youtube.com/watch?v=yYhGJH2NjBA" TargetMode="External"/><Relationship Id="rId978" Type="http://schemas.openxmlformats.org/officeDocument/2006/relationships/hyperlink" Target="https://www.youtube.com/watch?v=iGqKIfGTc-s" TargetMode="External"/><Relationship Id="rId1163" Type="http://schemas.openxmlformats.org/officeDocument/2006/relationships/hyperlink" Target="https://www.youtube.com/watch?v=B1KtIwSP4_U" TargetMode="External"/><Relationship Id="rId1370" Type="http://schemas.openxmlformats.org/officeDocument/2006/relationships/hyperlink" Target="https://www.youtube.com/watch?v=qY_yQIrKwRk" TargetMode="External"/><Relationship Id="rId740" Type="http://schemas.openxmlformats.org/officeDocument/2006/relationships/hyperlink" Target="https://www.youtube.com/watch?v=sTYcLqa56Z4" TargetMode="External"/><Relationship Id="rId838" Type="http://schemas.openxmlformats.org/officeDocument/2006/relationships/hyperlink" Target="https://www.youtube.com/watch?v=KXamV4OZjYs" TargetMode="External"/><Relationship Id="rId1023" Type="http://schemas.openxmlformats.org/officeDocument/2006/relationships/hyperlink" Target="https://www.youtube.com/watch?v=3vhgcNKVRgY" TargetMode="External"/><Relationship Id="rId1468" Type="http://schemas.openxmlformats.org/officeDocument/2006/relationships/hyperlink" Target="https://www.youtube.com/watch?v=8gCMYZ-alVw" TargetMode="External"/><Relationship Id="rId172" Type="http://schemas.openxmlformats.org/officeDocument/2006/relationships/hyperlink" Target="https://www.youtube.com/watch?v=f-XdG6v-RWk" TargetMode="External"/><Relationship Id="rId477" Type="http://schemas.openxmlformats.org/officeDocument/2006/relationships/hyperlink" Target="https://www.youtube.com/watch?v=pfw-rEK12IA" TargetMode="External"/><Relationship Id="rId600" Type="http://schemas.openxmlformats.org/officeDocument/2006/relationships/hyperlink" Target="https://www.youtube.com/watch?v=OHn7cvWw5gE" TargetMode="External"/><Relationship Id="rId684" Type="http://schemas.openxmlformats.org/officeDocument/2006/relationships/hyperlink" Target="https://www.youtube.com/watch?v=vEdOCEkdY9Q" TargetMode="External"/><Relationship Id="rId1230" Type="http://schemas.openxmlformats.org/officeDocument/2006/relationships/hyperlink" Target="https://www.youtube.com/watch?v=XWeFa6jUiPw" TargetMode="External"/><Relationship Id="rId1328" Type="http://schemas.openxmlformats.org/officeDocument/2006/relationships/hyperlink" Target="https://www.youtube.com/watch?v=sZGlmV--sG4" TargetMode="External"/><Relationship Id="rId337" Type="http://schemas.openxmlformats.org/officeDocument/2006/relationships/hyperlink" Target="https://www.youtube.com/watch?v=fQxUVyFqzpA" TargetMode="External"/><Relationship Id="rId891" Type="http://schemas.openxmlformats.org/officeDocument/2006/relationships/hyperlink" Target="https://www.youtube.com/watch?v=2Hmcjz_IH8I" TargetMode="External"/><Relationship Id="rId905" Type="http://schemas.openxmlformats.org/officeDocument/2006/relationships/hyperlink" Target="https://www.youtube.com/watch?v=LEotomBnsQk" TargetMode="External"/><Relationship Id="rId989" Type="http://schemas.openxmlformats.org/officeDocument/2006/relationships/hyperlink" Target="https://www.youtube.com/watch?v=CLCX0mlWjw0" TargetMode="External"/><Relationship Id="rId34" Type="http://schemas.openxmlformats.org/officeDocument/2006/relationships/hyperlink" Target="https://www.youtube.com/watch?v=tkF_3Ixn02I" TargetMode="External"/><Relationship Id="rId544" Type="http://schemas.openxmlformats.org/officeDocument/2006/relationships/hyperlink" Target="https://www.youtube.com/watch?v=s1VIjn0qPQg" TargetMode="External"/><Relationship Id="rId751" Type="http://schemas.openxmlformats.org/officeDocument/2006/relationships/hyperlink" Target="https://www.youtube.com/watch?v=0DBc4TKwgDc" TargetMode="External"/><Relationship Id="rId849" Type="http://schemas.openxmlformats.org/officeDocument/2006/relationships/hyperlink" Target="https://www.youtube.com/watch?v=5iT09vIaZOU" TargetMode="External"/><Relationship Id="rId1174" Type="http://schemas.openxmlformats.org/officeDocument/2006/relationships/hyperlink" Target="https://www.youtube.com/watch?v=zNgyoAjVDhk" TargetMode="External"/><Relationship Id="rId1381" Type="http://schemas.openxmlformats.org/officeDocument/2006/relationships/hyperlink" Target="https://www.youtube.com/watch?v=0RYS6V76lRQ" TargetMode="External"/><Relationship Id="rId1479" Type="http://schemas.openxmlformats.org/officeDocument/2006/relationships/hyperlink" Target="https://www.youtube.com/watch?v=VFJFvcNogFU" TargetMode="External"/><Relationship Id="rId183" Type="http://schemas.openxmlformats.org/officeDocument/2006/relationships/hyperlink" Target="https://www.youtube.com/watch?v=VP5gPVW3XDM" TargetMode="External"/><Relationship Id="rId390" Type="http://schemas.openxmlformats.org/officeDocument/2006/relationships/hyperlink" Target="https://www.youtube.com/watch?v=Yf6-fJ-LcU8" TargetMode="External"/><Relationship Id="rId404" Type="http://schemas.openxmlformats.org/officeDocument/2006/relationships/hyperlink" Target="https://www.youtube.com/watch?v=5YuNKvTZtdM" TargetMode="External"/><Relationship Id="rId611" Type="http://schemas.openxmlformats.org/officeDocument/2006/relationships/hyperlink" Target="https://www.youtube.com/watch?v=7JNUG5Lyals" TargetMode="External"/><Relationship Id="rId1034" Type="http://schemas.openxmlformats.org/officeDocument/2006/relationships/hyperlink" Target="https://www.youtube.com/watch?v=S9RImbEoWYA" TargetMode="External"/><Relationship Id="rId1241" Type="http://schemas.openxmlformats.org/officeDocument/2006/relationships/hyperlink" Target="https://www.youtube.com/watch?v=JZ7LHVZfMwM" TargetMode="External"/><Relationship Id="rId1339" Type="http://schemas.openxmlformats.org/officeDocument/2006/relationships/hyperlink" Target="https://www.youtube.com/watch?v=kvEIBfEnwXM" TargetMode="External"/><Relationship Id="rId250" Type="http://schemas.openxmlformats.org/officeDocument/2006/relationships/hyperlink" Target="https://www.youtube.com/watch?v=UrWQfScMALY" TargetMode="External"/><Relationship Id="rId488" Type="http://schemas.openxmlformats.org/officeDocument/2006/relationships/hyperlink" Target="https://www.youtube.com/watch?v=4gAHt9ki2xY" TargetMode="External"/><Relationship Id="rId695" Type="http://schemas.openxmlformats.org/officeDocument/2006/relationships/hyperlink" Target="https://www.youtube.com/watch?v=5U64D5B9-O0" TargetMode="External"/><Relationship Id="rId709" Type="http://schemas.openxmlformats.org/officeDocument/2006/relationships/hyperlink" Target="https://www.youtube.com/watch?v=hPD7CW4JiSA" TargetMode="External"/><Relationship Id="rId916" Type="http://schemas.openxmlformats.org/officeDocument/2006/relationships/hyperlink" Target="https://www.youtube.com/watch?v=kZVT_WU4Pm4" TargetMode="External"/><Relationship Id="rId1101" Type="http://schemas.openxmlformats.org/officeDocument/2006/relationships/hyperlink" Target="https://www.youtube.com/watch?v=Zr29r9gnq6A" TargetMode="External"/><Relationship Id="rId45" Type="http://schemas.openxmlformats.org/officeDocument/2006/relationships/hyperlink" Target="https://www.youtube.com/watch?v=5LJPOCxc3E8" TargetMode="External"/><Relationship Id="rId110" Type="http://schemas.openxmlformats.org/officeDocument/2006/relationships/hyperlink" Target="https://www.youtube.com/watch?v=QWaXqmcxm94" TargetMode="External"/><Relationship Id="rId348" Type="http://schemas.openxmlformats.org/officeDocument/2006/relationships/hyperlink" Target="https://www.youtube.com/watch?v=MfzPrOKKZVo" TargetMode="External"/><Relationship Id="rId555" Type="http://schemas.openxmlformats.org/officeDocument/2006/relationships/hyperlink" Target="https://www.youtube.com/watch?v=1GLaXQ6Rgcg" TargetMode="External"/><Relationship Id="rId762" Type="http://schemas.openxmlformats.org/officeDocument/2006/relationships/hyperlink" Target="https://www.youtube.com/watch?v=VJZ4LARPMJU&amp;t=79s" TargetMode="External"/><Relationship Id="rId1185" Type="http://schemas.openxmlformats.org/officeDocument/2006/relationships/hyperlink" Target="https://www.youtube.com/watch?v=MqvZxu1TaSQ" TargetMode="External"/><Relationship Id="rId1392" Type="http://schemas.openxmlformats.org/officeDocument/2006/relationships/hyperlink" Target="https://www.youtube.com/watch?v=_xxJKDZyRuE" TargetMode="External"/><Relationship Id="rId1406" Type="http://schemas.openxmlformats.org/officeDocument/2006/relationships/hyperlink" Target="https://www.youtube.com/watch?v=lQph5joRdU8" TargetMode="External"/><Relationship Id="rId194" Type="http://schemas.openxmlformats.org/officeDocument/2006/relationships/hyperlink" Target="https://www.youtube.com/watch?v=gmu_fBglk-A" TargetMode="External"/><Relationship Id="rId208" Type="http://schemas.openxmlformats.org/officeDocument/2006/relationships/hyperlink" Target="https://www.youtube.com/watch?v=MOkWSa69NKA" TargetMode="External"/><Relationship Id="rId415" Type="http://schemas.openxmlformats.org/officeDocument/2006/relationships/hyperlink" Target="https://www.youtube.com/watch?v=gU4jkSa9phY" TargetMode="External"/><Relationship Id="rId622" Type="http://schemas.openxmlformats.org/officeDocument/2006/relationships/hyperlink" Target="https://www.youtube.com/watch?v=zm-fPGwlflY" TargetMode="External"/><Relationship Id="rId1045" Type="http://schemas.openxmlformats.org/officeDocument/2006/relationships/hyperlink" Target="https://www.youtube.com/watch?v=VkyOIj4SQu4" TargetMode="External"/><Relationship Id="rId1252" Type="http://schemas.openxmlformats.org/officeDocument/2006/relationships/hyperlink" Target="https://www.youtube.com/watch?v=LAZPY_rTJLU" TargetMode="External"/><Relationship Id="rId261" Type="http://schemas.openxmlformats.org/officeDocument/2006/relationships/hyperlink" Target="https://www.youtube.com/watch?v=vHGejHQUoio" TargetMode="External"/><Relationship Id="rId499" Type="http://schemas.openxmlformats.org/officeDocument/2006/relationships/hyperlink" Target="https://www.youtube.com/watch?v=Ow3nJA8fhhQ" TargetMode="External"/><Relationship Id="rId927" Type="http://schemas.openxmlformats.org/officeDocument/2006/relationships/hyperlink" Target="https://www.youtube.com/watch?v=fmVDyQnLFe4" TargetMode="External"/><Relationship Id="rId1112" Type="http://schemas.openxmlformats.org/officeDocument/2006/relationships/hyperlink" Target="https://www.youtube.com/watch?v=FgVpxhtCQdA" TargetMode="External"/><Relationship Id="rId56" Type="http://schemas.openxmlformats.org/officeDocument/2006/relationships/hyperlink" Target="https://www.youtube.com/watch?v=N0PD3TuLvoo" TargetMode="External"/><Relationship Id="rId359" Type="http://schemas.openxmlformats.org/officeDocument/2006/relationships/hyperlink" Target="https://www.youtube.com/watch?v=nCmJgIvSqfU" TargetMode="External"/><Relationship Id="rId566" Type="http://schemas.openxmlformats.org/officeDocument/2006/relationships/hyperlink" Target="https://www.youtube.com/watch?v=O5i1SD7KFkI" TargetMode="External"/><Relationship Id="rId773" Type="http://schemas.openxmlformats.org/officeDocument/2006/relationships/hyperlink" Target="https://www.youtube.com/watch?v=xjoBDX3u1Ys" TargetMode="External"/><Relationship Id="rId1196" Type="http://schemas.openxmlformats.org/officeDocument/2006/relationships/hyperlink" Target="https://www.youtube.com/watch?v=ZkrWcJXqbGA" TargetMode="External"/><Relationship Id="rId1417" Type="http://schemas.openxmlformats.org/officeDocument/2006/relationships/hyperlink" Target="https://www.youtube.com/watch?v=VKbVHIgKbbo" TargetMode="External"/><Relationship Id="rId121" Type="http://schemas.openxmlformats.org/officeDocument/2006/relationships/hyperlink" Target="https://www.youtube.com/watch?v=QZxRsM9xvK4" TargetMode="External"/><Relationship Id="rId219" Type="http://schemas.openxmlformats.org/officeDocument/2006/relationships/hyperlink" Target="https://www.youtube.com/watch?v=CtiARMXwI0Q" TargetMode="External"/><Relationship Id="rId426" Type="http://schemas.openxmlformats.org/officeDocument/2006/relationships/hyperlink" Target="https://www.youtube.com/watch?v=8ZJ9Ubv74Fc" TargetMode="External"/><Relationship Id="rId633" Type="http://schemas.openxmlformats.org/officeDocument/2006/relationships/hyperlink" Target="https://www.youtube.com/watch?v=hbcWYVaowqI" TargetMode="External"/><Relationship Id="rId980" Type="http://schemas.openxmlformats.org/officeDocument/2006/relationships/hyperlink" Target="https://www.youtube.com/watch?v=ejkbEib1Otk" TargetMode="External"/><Relationship Id="rId1056" Type="http://schemas.openxmlformats.org/officeDocument/2006/relationships/hyperlink" Target="https://www.youtube.com/watch?v=ozdJ_kTaZcc" TargetMode="External"/><Relationship Id="rId1263" Type="http://schemas.openxmlformats.org/officeDocument/2006/relationships/hyperlink" Target="https://www.youtube.com/watch?v=-c4KLljIDeo" TargetMode="External"/><Relationship Id="rId840" Type="http://schemas.openxmlformats.org/officeDocument/2006/relationships/hyperlink" Target="https://www.youtube.com/watch?v=rbrxzObExNc" TargetMode="External"/><Relationship Id="rId938" Type="http://schemas.openxmlformats.org/officeDocument/2006/relationships/hyperlink" Target="https://www.youtube.com/watch?v=Deab_JE4fv4" TargetMode="External"/><Relationship Id="rId1470" Type="http://schemas.openxmlformats.org/officeDocument/2006/relationships/hyperlink" Target="https://www.youtube.com/watch?v=aPfBxS4huSc" TargetMode="External"/><Relationship Id="rId67" Type="http://schemas.openxmlformats.org/officeDocument/2006/relationships/hyperlink" Target="https://www.youtube.com/watch?v=lzMEDrUFlpw" TargetMode="External"/><Relationship Id="rId272" Type="http://schemas.openxmlformats.org/officeDocument/2006/relationships/hyperlink" Target="https://www.youtube.com/watch?v=qd7yTtTb_Fc" TargetMode="External"/><Relationship Id="rId577" Type="http://schemas.openxmlformats.org/officeDocument/2006/relationships/hyperlink" Target="https://www.youtube.com/watch?v=NQUbNykwFG4" TargetMode="External"/><Relationship Id="rId700" Type="http://schemas.openxmlformats.org/officeDocument/2006/relationships/hyperlink" Target="https://www.youtube.com/watch?v=zKr-cYKprD8" TargetMode="External"/><Relationship Id="rId1123" Type="http://schemas.openxmlformats.org/officeDocument/2006/relationships/hyperlink" Target="https://www.youtube.com/watch?v=8M2LUwJGwHw" TargetMode="External"/><Relationship Id="rId1330" Type="http://schemas.openxmlformats.org/officeDocument/2006/relationships/hyperlink" Target="https://www.youtube.com/watch?v=MAt3aD51sUM" TargetMode="External"/><Relationship Id="rId1428" Type="http://schemas.openxmlformats.org/officeDocument/2006/relationships/hyperlink" Target="https://www.youtube.com/watch?v=inDcB8LwlqI" TargetMode="External"/><Relationship Id="rId132" Type="http://schemas.openxmlformats.org/officeDocument/2006/relationships/hyperlink" Target="https://www.youtube.com/watch?v=mhHQNrL_bkM" TargetMode="External"/><Relationship Id="rId784" Type="http://schemas.openxmlformats.org/officeDocument/2006/relationships/hyperlink" Target="https://www.youtube.com/watch?v=orOA4dPxE98" TargetMode="External"/><Relationship Id="rId991" Type="http://schemas.openxmlformats.org/officeDocument/2006/relationships/hyperlink" Target="https://www.youtube.com/watch?v=5XqO9FCH3Xk" TargetMode="External"/><Relationship Id="rId1067" Type="http://schemas.openxmlformats.org/officeDocument/2006/relationships/hyperlink" Target="https://www.youtube.com/watch?v=2yRygpW0RYY" TargetMode="External"/><Relationship Id="rId437" Type="http://schemas.openxmlformats.org/officeDocument/2006/relationships/hyperlink" Target="https://www.youtube.com/watch?v=dXkhbNnOMy0" TargetMode="External"/><Relationship Id="rId644" Type="http://schemas.openxmlformats.org/officeDocument/2006/relationships/hyperlink" Target="https://www.youtube.com/watch?v=RaNpNJVvWDI" TargetMode="External"/><Relationship Id="rId851" Type="http://schemas.openxmlformats.org/officeDocument/2006/relationships/hyperlink" Target="https://www.youtube.com/watch?v=inpmzGJn2LU" TargetMode="External"/><Relationship Id="rId1274" Type="http://schemas.openxmlformats.org/officeDocument/2006/relationships/hyperlink" Target="https://www.youtube.com/watch?v=p08RUDejFXs" TargetMode="External"/><Relationship Id="rId1481" Type="http://schemas.openxmlformats.org/officeDocument/2006/relationships/hyperlink" Target="https://www.youtube.com/watch?v=JlEmX46IYNY" TargetMode="External"/><Relationship Id="rId283" Type="http://schemas.openxmlformats.org/officeDocument/2006/relationships/hyperlink" Target="https://www.youtube.com/watch?v=k54XQ5I1Nzo" TargetMode="External"/><Relationship Id="rId490" Type="http://schemas.openxmlformats.org/officeDocument/2006/relationships/hyperlink" Target="https://www.youtube.com/watch?v=TbQkh6axHEM" TargetMode="External"/><Relationship Id="rId504" Type="http://schemas.openxmlformats.org/officeDocument/2006/relationships/hyperlink" Target="https://www.youtube.com/watch?v=JNg9hu1QURw" TargetMode="External"/><Relationship Id="rId711" Type="http://schemas.openxmlformats.org/officeDocument/2006/relationships/hyperlink" Target="https://www.youtube.com/watch?v=wKE7d6nLsDM" TargetMode="External"/><Relationship Id="rId949" Type="http://schemas.openxmlformats.org/officeDocument/2006/relationships/hyperlink" Target="https://www.youtube.com/watch?v=VDqAX3plBww" TargetMode="External"/><Relationship Id="rId1134" Type="http://schemas.openxmlformats.org/officeDocument/2006/relationships/hyperlink" Target="https://www.youtube.com/watch?v=aEAK6N982oQ" TargetMode="External"/><Relationship Id="rId1341" Type="http://schemas.openxmlformats.org/officeDocument/2006/relationships/hyperlink" Target="https://www.youtube.com/watch?v=lkDfIrZy2VY" TargetMode="External"/><Relationship Id="rId78" Type="http://schemas.openxmlformats.org/officeDocument/2006/relationships/hyperlink" Target="https://www.youtube.com/watch?v=iS7CE9mrtI4" TargetMode="External"/><Relationship Id="rId143" Type="http://schemas.openxmlformats.org/officeDocument/2006/relationships/hyperlink" Target="https://www.youtube.com/watch?v=MlTxtaiX1xI" TargetMode="External"/><Relationship Id="rId350" Type="http://schemas.openxmlformats.org/officeDocument/2006/relationships/hyperlink" Target="https://www.youtube.com/watch?v=57-MHC42i7g" TargetMode="External"/><Relationship Id="rId588" Type="http://schemas.openxmlformats.org/officeDocument/2006/relationships/hyperlink" Target="https://www.youtube.com/watch?v=yZ08CJsgurU" TargetMode="External"/><Relationship Id="rId795" Type="http://schemas.openxmlformats.org/officeDocument/2006/relationships/hyperlink" Target="https://www.youtube.com/watch?v=C3knBzrgTTY" TargetMode="External"/><Relationship Id="rId809" Type="http://schemas.openxmlformats.org/officeDocument/2006/relationships/hyperlink" Target="https://www.youtube.com/watch?v=c0qRokhkADI" TargetMode="External"/><Relationship Id="rId1201" Type="http://schemas.openxmlformats.org/officeDocument/2006/relationships/hyperlink" Target="https://www.youtube.com/watch?v=ZI3BJk08OWI" TargetMode="External"/><Relationship Id="rId1439" Type="http://schemas.openxmlformats.org/officeDocument/2006/relationships/hyperlink" Target="https://www.youtube.com/watch?v=sEg8fP2ckhI" TargetMode="External"/><Relationship Id="rId9" Type="http://schemas.openxmlformats.org/officeDocument/2006/relationships/hyperlink" Target="https://www.youtube.com/watch?v=7WsGnkGob7A" TargetMode="External"/><Relationship Id="rId210" Type="http://schemas.openxmlformats.org/officeDocument/2006/relationships/hyperlink" Target="https://www.youtube.com/watch?v=k_PhmmAyLFg" TargetMode="External"/><Relationship Id="rId448" Type="http://schemas.openxmlformats.org/officeDocument/2006/relationships/hyperlink" Target="https://www.youtube.com/watch?v=myyrtrylWQs" TargetMode="External"/><Relationship Id="rId655" Type="http://schemas.openxmlformats.org/officeDocument/2006/relationships/hyperlink" Target="https://www.youtube.com/watch?v=7bZemcM70W0" TargetMode="External"/><Relationship Id="rId862" Type="http://schemas.openxmlformats.org/officeDocument/2006/relationships/hyperlink" Target="https://www.youtube.com/watch?v=S2ePhtW_O5A" TargetMode="External"/><Relationship Id="rId1078" Type="http://schemas.openxmlformats.org/officeDocument/2006/relationships/hyperlink" Target="https://www.youtube.com/watch?v=a30EnICYBUA" TargetMode="External"/><Relationship Id="rId1285" Type="http://schemas.openxmlformats.org/officeDocument/2006/relationships/hyperlink" Target="https://www.youtube.com/watch?v=Yb0AWtlb8-g" TargetMode="External"/><Relationship Id="rId1492" Type="http://schemas.openxmlformats.org/officeDocument/2006/relationships/hyperlink" Target="https://www.youtube.com/watch?v=wfQX8QWcWgI" TargetMode="External"/><Relationship Id="rId1506" Type="http://schemas.openxmlformats.org/officeDocument/2006/relationships/hyperlink" Target="https://www.youtube.com/watch?v=ahKeSqFT0Nk" TargetMode="External"/><Relationship Id="rId294" Type="http://schemas.openxmlformats.org/officeDocument/2006/relationships/hyperlink" Target="https://www.youtube.com/watch?v=cKIAV15AZcI" TargetMode="External"/><Relationship Id="rId308" Type="http://schemas.openxmlformats.org/officeDocument/2006/relationships/hyperlink" Target="https://www.youtube.com/watch?v=R7mzbp-9vbk" TargetMode="External"/><Relationship Id="rId515" Type="http://schemas.openxmlformats.org/officeDocument/2006/relationships/hyperlink" Target="https://www.youtube.com/watch?v=qGie_-i1j6o" TargetMode="External"/><Relationship Id="rId722" Type="http://schemas.openxmlformats.org/officeDocument/2006/relationships/hyperlink" Target="https://www.youtube.com/watch?v=QT3p6iGNrkU" TargetMode="External"/><Relationship Id="rId1145" Type="http://schemas.openxmlformats.org/officeDocument/2006/relationships/hyperlink" Target="https://www.youtube.com/watch?v=BsEY7XJTv70" TargetMode="External"/><Relationship Id="rId1352" Type="http://schemas.openxmlformats.org/officeDocument/2006/relationships/hyperlink" Target="https://www.youtube.com/watch?v=bD-uUsBgY-w" TargetMode="External"/><Relationship Id="rId89" Type="http://schemas.openxmlformats.org/officeDocument/2006/relationships/hyperlink" Target="https://www.youtube.com/watch?v=FndfcBhZklU" TargetMode="External"/><Relationship Id="rId154" Type="http://schemas.openxmlformats.org/officeDocument/2006/relationships/hyperlink" Target="https://www.youtube.com/watch?v=FNqQxPkLmPI" TargetMode="External"/><Relationship Id="rId361" Type="http://schemas.openxmlformats.org/officeDocument/2006/relationships/hyperlink" Target="https://www.youtube.com/watch?v=qsCWK-TQVsk" TargetMode="External"/><Relationship Id="rId599" Type="http://schemas.openxmlformats.org/officeDocument/2006/relationships/hyperlink" Target="https://www.youtube.com/watch?v=OHn7cvWw5gE" TargetMode="External"/><Relationship Id="rId1005" Type="http://schemas.openxmlformats.org/officeDocument/2006/relationships/hyperlink" Target="https://www.youtube.com/watch?v=qEJJIhs02cI" TargetMode="External"/><Relationship Id="rId1212" Type="http://schemas.openxmlformats.org/officeDocument/2006/relationships/hyperlink" Target="https://www.youtube.com/watch?v=DrTFGS7SoCg" TargetMode="External"/><Relationship Id="rId459" Type="http://schemas.openxmlformats.org/officeDocument/2006/relationships/hyperlink" Target="https://www.youtube.com/watch?v=Cs9JbmZ0poM" TargetMode="External"/><Relationship Id="rId666" Type="http://schemas.openxmlformats.org/officeDocument/2006/relationships/hyperlink" Target="https://www.youtube.com/watch?v=afXofZLlzB4" TargetMode="External"/><Relationship Id="rId873" Type="http://schemas.openxmlformats.org/officeDocument/2006/relationships/hyperlink" Target="https://www.youtube.com/watch?v=o-395A-OrOQ" TargetMode="External"/><Relationship Id="rId1089" Type="http://schemas.openxmlformats.org/officeDocument/2006/relationships/hyperlink" Target="https://www.youtube.com/watch?v=Aivw6qVhabo" TargetMode="External"/><Relationship Id="rId1296" Type="http://schemas.openxmlformats.org/officeDocument/2006/relationships/hyperlink" Target="https://www.youtube.com/watch?v=F2WG7neA31s" TargetMode="External"/><Relationship Id="rId1517" Type="http://schemas.openxmlformats.org/officeDocument/2006/relationships/comments" Target="../comments2.xml"/><Relationship Id="rId16" Type="http://schemas.openxmlformats.org/officeDocument/2006/relationships/hyperlink" Target="https://www.youtube.com/watch?v=mjFek0gF97s" TargetMode="External"/><Relationship Id="rId221" Type="http://schemas.openxmlformats.org/officeDocument/2006/relationships/hyperlink" Target="https://www.youtube.com/watch?v=61LvuBJ6Ojs" TargetMode="External"/><Relationship Id="rId319" Type="http://schemas.openxmlformats.org/officeDocument/2006/relationships/hyperlink" Target="https://www.youtube.com/watch?v=Y1SUVA0PU1o" TargetMode="External"/><Relationship Id="rId526" Type="http://schemas.openxmlformats.org/officeDocument/2006/relationships/hyperlink" Target="https://www.youtube.com/watch?v=ziCW-l-SXRM" TargetMode="External"/><Relationship Id="rId1156" Type="http://schemas.openxmlformats.org/officeDocument/2006/relationships/hyperlink" Target="https://www.youtube.com/watch?v=wEalKzas5Ig" TargetMode="External"/><Relationship Id="rId1363" Type="http://schemas.openxmlformats.org/officeDocument/2006/relationships/hyperlink" Target="https://www.youtube.com/watch?v=iwaHs0-q9l8" TargetMode="External"/><Relationship Id="rId733" Type="http://schemas.openxmlformats.org/officeDocument/2006/relationships/hyperlink" Target="https://www.youtube.com/watch?v=qY5oQOirve4" TargetMode="External"/><Relationship Id="rId940" Type="http://schemas.openxmlformats.org/officeDocument/2006/relationships/hyperlink" Target="https://www.youtube.com/watch?v=GiNhw1WJNXc" TargetMode="External"/><Relationship Id="rId1016" Type="http://schemas.openxmlformats.org/officeDocument/2006/relationships/hyperlink" Target="https://www.youtube.com/watch?v=ll-fhgVbj1I" TargetMode="External"/><Relationship Id="rId165" Type="http://schemas.openxmlformats.org/officeDocument/2006/relationships/hyperlink" Target="https://www.youtube.com/watch?v=3pxgnl2fHZg" TargetMode="External"/><Relationship Id="rId372" Type="http://schemas.openxmlformats.org/officeDocument/2006/relationships/hyperlink" Target="https://www.youtube.com/watch?v=oeFU8Lk35BI" TargetMode="External"/><Relationship Id="rId677" Type="http://schemas.openxmlformats.org/officeDocument/2006/relationships/hyperlink" Target="https://www.youtube.com/watch?v=LkTTH9gGQwA" TargetMode="External"/><Relationship Id="rId800" Type="http://schemas.openxmlformats.org/officeDocument/2006/relationships/hyperlink" Target="https://www.youtube.com/watch?v=1-5q-Da6EHQ" TargetMode="External"/><Relationship Id="rId1223" Type="http://schemas.openxmlformats.org/officeDocument/2006/relationships/hyperlink" Target="https://www.youtube.com/watch?v=r0tSX3M-7oM&amp;t=41s" TargetMode="External"/><Relationship Id="rId1430" Type="http://schemas.openxmlformats.org/officeDocument/2006/relationships/hyperlink" Target="https://www.youtube.com/watch?v=1wYg5d-4aVg" TargetMode="External"/><Relationship Id="rId232" Type="http://schemas.openxmlformats.org/officeDocument/2006/relationships/hyperlink" Target="https://www.youtube.com/watch?v=vnw9dW2QgYk" TargetMode="External"/><Relationship Id="rId884" Type="http://schemas.openxmlformats.org/officeDocument/2006/relationships/hyperlink" Target="https://www.youtube.com/watch?v=glBt8I5y1b8" TargetMode="External"/><Relationship Id="rId27" Type="http://schemas.openxmlformats.org/officeDocument/2006/relationships/hyperlink" Target="https://www.youtube.com/watch?v=Smd_3o5vtLo" TargetMode="External"/><Relationship Id="rId537" Type="http://schemas.openxmlformats.org/officeDocument/2006/relationships/hyperlink" Target="https://www.youtube.com/watch?v=k6dsew1B6SE" TargetMode="External"/><Relationship Id="rId744" Type="http://schemas.openxmlformats.org/officeDocument/2006/relationships/hyperlink" Target="https://www.youtube.com/watch?v=kKbQvD24QPY" TargetMode="External"/><Relationship Id="rId951" Type="http://schemas.openxmlformats.org/officeDocument/2006/relationships/hyperlink" Target="https://www.youtube.com/watch?v=Hqx5Pfe-4NI" TargetMode="External"/><Relationship Id="rId1167" Type="http://schemas.openxmlformats.org/officeDocument/2006/relationships/hyperlink" Target="https://www.youtube.com/watch?v=sGXLoCpynsU" TargetMode="External"/><Relationship Id="rId1374" Type="http://schemas.openxmlformats.org/officeDocument/2006/relationships/hyperlink" Target="https://www.youtube.com/watch?v=Fb11XAvWeyE" TargetMode="External"/><Relationship Id="rId80" Type="http://schemas.openxmlformats.org/officeDocument/2006/relationships/hyperlink" Target="https://www.youtube.com/watch?v=THua8SMPtK4" TargetMode="External"/><Relationship Id="rId176" Type="http://schemas.openxmlformats.org/officeDocument/2006/relationships/hyperlink" Target="https://www.youtube.com/watch?v=lXmhJr1LDyI" TargetMode="External"/><Relationship Id="rId383" Type="http://schemas.openxmlformats.org/officeDocument/2006/relationships/hyperlink" Target="https://www.youtube.com/watch?v=EWnc9FdyP7s" TargetMode="External"/><Relationship Id="rId590" Type="http://schemas.openxmlformats.org/officeDocument/2006/relationships/hyperlink" Target="https://www.youtube.com/watch?v=c13ZN5rYckE" TargetMode="External"/><Relationship Id="rId604" Type="http://schemas.openxmlformats.org/officeDocument/2006/relationships/hyperlink" Target="https://www.youtube.com/watch?v=tNKCTknE59M" TargetMode="External"/><Relationship Id="rId811" Type="http://schemas.openxmlformats.org/officeDocument/2006/relationships/hyperlink" Target="https://www.youtube.com/watch?v=AcHVZjv6cAs" TargetMode="External"/><Relationship Id="rId1027" Type="http://schemas.openxmlformats.org/officeDocument/2006/relationships/hyperlink" Target="https://www.youtube.com/watch?v=wYCmU0vaKvc" TargetMode="External"/><Relationship Id="rId1234" Type="http://schemas.openxmlformats.org/officeDocument/2006/relationships/hyperlink" Target="https://www.youtube.com/watch?v=SNAHZpRl3go" TargetMode="External"/><Relationship Id="rId1441" Type="http://schemas.openxmlformats.org/officeDocument/2006/relationships/hyperlink" Target="https://www.youtube.com/watch?v=tmCFtpj6IZc" TargetMode="External"/><Relationship Id="rId243" Type="http://schemas.openxmlformats.org/officeDocument/2006/relationships/hyperlink" Target="https://www.youtube.com/watch?v=67Y76FPHZ-g" TargetMode="External"/><Relationship Id="rId450" Type="http://schemas.openxmlformats.org/officeDocument/2006/relationships/hyperlink" Target="https://www.youtube.com/watch?v=v6x52noLJOo" TargetMode="External"/><Relationship Id="rId688" Type="http://schemas.openxmlformats.org/officeDocument/2006/relationships/hyperlink" Target="https://www.youtube.com/watch?v=Uk3mD3cAFXg" TargetMode="External"/><Relationship Id="rId895" Type="http://schemas.openxmlformats.org/officeDocument/2006/relationships/hyperlink" Target="https://www.youtube.com/watch?v=2U1DVGO8vo4" TargetMode="External"/><Relationship Id="rId909" Type="http://schemas.openxmlformats.org/officeDocument/2006/relationships/hyperlink" Target="https://www.youtube.com/watch?v=Cuelsn9VyZQ" TargetMode="External"/><Relationship Id="rId1080" Type="http://schemas.openxmlformats.org/officeDocument/2006/relationships/hyperlink" Target="https://www.youtube.com/watch?v=Wr_CIMPuH3I" TargetMode="External"/><Relationship Id="rId1301" Type="http://schemas.openxmlformats.org/officeDocument/2006/relationships/hyperlink" Target="https://www.youtube.com/watch?v=9FgUTz996bs" TargetMode="External"/><Relationship Id="rId38" Type="http://schemas.openxmlformats.org/officeDocument/2006/relationships/hyperlink" Target="https://www.youtube.com/watch?v=Wpkt3HpzBTs" TargetMode="External"/><Relationship Id="rId103" Type="http://schemas.openxmlformats.org/officeDocument/2006/relationships/hyperlink" Target="https://www.youtube.com/watch?v=-udb2VYB5uo" TargetMode="External"/><Relationship Id="rId310" Type="http://schemas.openxmlformats.org/officeDocument/2006/relationships/hyperlink" Target="https://www.youtube.com/watch?v=ucgD3lqwZX0" TargetMode="External"/><Relationship Id="rId548" Type="http://schemas.openxmlformats.org/officeDocument/2006/relationships/hyperlink" Target="https://www.youtube.com/watch?v=m9xF54UZFuY" TargetMode="External"/><Relationship Id="rId755" Type="http://schemas.openxmlformats.org/officeDocument/2006/relationships/hyperlink" Target="https://www.youtube.com/watch?v=FQmwAFcJSpw" TargetMode="External"/><Relationship Id="rId962" Type="http://schemas.openxmlformats.org/officeDocument/2006/relationships/hyperlink" Target="https://www.youtube.com/watch?v=-HWLO-7d98U" TargetMode="External"/><Relationship Id="rId1178" Type="http://schemas.openxmlformats.org/officeDocument/2006/relationships/hyperlink" Target="https://www.youtube.com/watch?v=9qgkONu6nbk" TargetMode="External"/><Relationship Id="rId1385" Type="http://schemas.openxmlformats.org/officeDocument/2006/relationships/hyperlink" Target="https://www.youtube.com/watch?v=7AYmPqY5iF4" TargetMode="External"/><Relationship Id="rId91" Type="http://schemas.openxmlformats.org/officeDocument/2006/relationships/hyperlink" Target="https://www.youtube.com/watch?v=20u8yHim1tM" TargetMode="External"/><Relationship Id="rId187" Type="http://schemas.openxmlformats.org/officeDocument/2006/relationships/hyperlink" Target="https://www.youtube.com/watch?v=fjD9BVlmPoA" TargetMode="External"/><Relationship Id="rId394" Type="http://schemas.openxmlformats.org/officeDocument/2006/relationships/hyperlink" Target="https://www.youtube.com/watch?v=wm8QHjKcDf8" TargetMode="External"/><Relationship Id="rId408" Type="http://schemas.openxmlformats.org/officeDocument/2006/relationships/hyperlink" Target="https://www.youtube.com/watch?v=182HueOxCaU" TargetMode="External"/><Relationship Id="rId615" Type="http://schemas.openxmlformats.org/officeDocument/2006/relationships/hyperlink" Target="https://www.youtube.com/watch?v=2RlQdQoP4mE" TargetMode="External"/><Relationship Id="rId822" Type="http://schemas.openxmlformats.org/officeDocument/2006/relationships/hyperlink" Target="https://www.youtube.com/watch?v=F4X3ljkLFP8" TargetMode="External"/><Relationship Id="rId1038" Type="http://schemas.openxmlformats.org/officeDocument/2006/relationships/hyperlink" Target="https://www.youtube.com/watch?v=EfHkupTL5wU" TargetMode="External"/><Relationship Id="rId1245" Type="http://schemas.openxmlformats.org/officeDocument/2006/relationships/hyperlink" Target="https://www.youtube.com/watch?v=HzuZ57Y3-VQ" TargetMode="External"/><Relationship Id="rId1452" Type="http://schemas.openxmlformats.org/officeDocument/2006/relationships/hyperlink" Target="https://www.youtube.com/watch?v=5IYA6g6rNW0" TargetMode="External"/><Relationship Id="rId254" Type="http://schemas.openxmlformats.org/officeDocument/2006/relationships/hyperlink" Target="https://www.youtube.com/watch?v=08Xwx9vsy6w" TargetMode="External"/><Relationship Id="rId699" Type="http://schemas.openxmlformats.org/officeDocument/2006/relationships/hyperlink" Target="https://www.youtube.com/watch?v=zKr-cYKprD8" TargetMode="External"/><Relationship Id="rId1091" Type="http://schemas.openxmlformats.org/officeDocument/2006/relationships/hyperlink" Target="https://www.youtube.com/watch?v=av1BWeMbl1Q" TargetMode="External"/><Relationship Id="rId1105" Type="http://schemas.openxmlformats.org/officeDocument/2006/relationships/hyperlink" Target="https://www.youtube.com/watch?v=R6bvpvI1_uY" TargetMode="External"/><Relationship Id="rId1312" Type="http://schemas.openxmlformats.org/officeDocument/2006/relationships/hyperlink" Target="https://www.youtube.com/watch?v=mScbp58xwJE" TargetMode="External"/><Relationship Id="rId49" Type="http://schemas.openxmlformats.org/officeDocument/2006/relationships/hyperlink" Target="https://www.youtube.com/watch?v=gbWoqwJKhbM" TargetMode="External"/><Relationship Id="rId114" Type="http://schemas.openxmlformats.org/officeDocument/2006/relationships/hyperlink" Target="https://www.youtube.com/watch?v=TGgYE0Ui0co" TargetMode="External"/><Relationship Id="rId461" Type="http://schemas.openxmlformats.org/officeDocument/2006/relationships/hyperlink" Target="https://www.youtube.com/watch?v=xGvABG6vfLg" TargetMode="External"/><Relationship Id="rId559" Type="http://schemas.openxmlformats.org/officeDocument/2006/relationships/hyperlink" Target="https://www.youtube.com/watch?v=EHQ6eLHDs78" TargetMode="External"/><Relationship Id="rId766" Type="http://schemas.openxmlformats.org/officeDocument/2006/relationships/hyperlink" Target="https://www.youtube.com/watch?v=4fTC0cZiBus" TargetMode="External"/><Relationship Id="rId1189" Type="http://schemas.openxmlformats.org/officeDocument/2006/relationships/hyperlink" Target="https://www.youtube.com/watch?v=YtD-Ro9OJRQ" TargetMode="External"/><Relationship Id="rId1396" Type="http://schemas.openxmlformats.org/officeDocument/2006/relationships/hyperlink" Target="https://www.youtube.com/watch?v=vmOlaD1O5rg" TargetMode="External"/><Relationship Id="rId198" Type="http://schemas.openxmlformats.org/officeDocument/2006/relationships/hyperlink" Target="https://www.youtube.com/watch?v=91dtNzk71IA" TargetMode="External"/><Relationship Id="rId321" Type="http://schemas.openxmlformats.org/officeDocument/2006/relationships/hyperlink" Target="https://www.youtube.com/watch?v=yaOVnZ7W-Qc" TargetMode="External"/><Relationship Id="rId419" Type="http://schemas.openxmlformats.org/officeDocument/2006/relationships/hyperlink" Target="https://www.youtube.com/watch?v=zVH1ZOi2_yk" TargetMode="External"/><Relationship Id="rId626" Type="http://schemas.openxmlformats.org/officeDocument/2006/relationships/hyperlink" Target="https://www.youtube.com/watch?v=kpktr2ml8m8" TargetMode="External"/><Relationship Id="rId973" Type="http://schemas.openxmlformats.org/officeDocument/2006/relationships/hyperlink" Target="https://www.youtube.com/watch?v=FTdLV7hcCvI" TargetMode="External"/><Relationship Id="rId1049" Type="http://schemas.openxmlformats.org/officeDocument/2006/relationships/hyperlink" Target="https://www.youtube.com/watch?v=vOOkxcKaZEo" TargetMode="External"/><Relationship Id="rId1256" Type="http://schemas.openxmlformats.org/officeDocument/2006/relationships/hyperlink" Target="https://www.youtube.com/watch?v=lnII4AH2rHw" TargetMode="External"/><Relationship Id="rId833" Type="http://schemas.openxmlformats.org/officeDocument/2006/relationships/hyperlink" Target="https://www.youtube.com/watch?v=bF-3L4O8Nq8" TargetMode="External"/><Relationship Id="rId1116" Type="http://schemas.openxmlformats.org/officeDocument/2006/relationships/hyperlink" Target="https://www.youtube.com/watch?v=n0Ekb7yhf18" TargetMode="External"/><Relationship Id="rId1463" Type="http://schemas.openxmlformats.org/officeDocument/2006/relationships/hyperlink" Target="https://www.youtube.com/watch?v=lyiuoR-2E6I" TargetMode="External"/><Relationship Id="rId265" Type="http://schemas.openxmlformats.org/officeDocument/2006/relationships/hyperlink" Target="https://www.youtube.com/watch?v=kQP4pUPNjqs" TargetMode="External"/><Relationship Id="rId472" Type="http://schemas.openxmlformats.org/officeDocument/2006/relationships/hyperlink" Target="https://www.youtube.com/watch?v=DoYL7K2djDY" TargetMode="External"/><Relationship Id="rId900" Type="http://schemas.openxmlformats.org/officeDocument/2006/relationships/hyperlink" Target="https://www.youtube.com/watch?v=lJLoAHZxMWE" TargetMode="External"/><Relationship Id="rId1323" Type="http://schemas.openxmlformats.org/officeDocument/2006/relationships/hyperlink" Target="https://www.youtube.com/watch?v=Ih4StVOa0Qs" TargetMode="External"/><Relationship Id="rId125" Type="http://schemas.openxmlformats.org/officeDocument/2006/relationships/hyperlink" Target="https://www.youtube.com/watch?v=-3rtVbNkNNQ" TargetMode="External"/><Relationship Id="rId332" Type="http://schemas.openxmlformats.org/officeDocument/2006/relationships/hyperlink" Target="https://www.youtube.com/watch?v=itgdRwuvtN0" TargetMode="External"/><Relationship Id="rId777" Type="http://schemas.openxmlformats.org/officeDocument/2006/relationships/hyperlink" Target="https://www.youtube.com/watch?v=gL_j5YKKN38" TargetMode="External"/><Relationship Id="rId984" Type="http://schemas.openxmlformats.org/officeDocument/2006/relationships/hyperlink" Target="https://www.youtube.com/watch?v=9fu_xDvkBMk" TargetMode="External"/><Relationship Id="rId637" Type="http://schemas.openxmlformats.org/officeDocument/2006/relationships/hyperlink" Target="https://www.youtube.com/watch?v=fwbLw9W9GC8" TargetMode="External"/><Relationship Id="rId844" Type="http://schemas.openxmlformats.org/officeDocument/2006/relationships/hyperlink" Target="https://www.youtube.com/watch?v=mK5DuxKw-I8" TargetMode="External"/><Relationship Id="rId1267" Type="http://schemas.openxmlformats.org/officeDocument/2006/relationships/hyperlink" Target="https://www.youtube.com/watch?v=GP0JLpTLOWU" TargetMode="External"/><Relationship Id="rId1474" Type="http://schemas.openxmlformats.org/officeDocument/2006/relationships/hyperlink" Target="https://www.youtube.com/watch?v=qIQN0DtO2Z8" TargetMode="External"/><Relationship Id="rId276" Type="http://schemas.openxmlformats.org/officeDocument/2006/relationships/hyperlink" Target="https://www.youtube.com/watch?v=agP31XI_FxA" TargetMode="External"/><Relationship Id="rId483" Type="http://schemas.openxmlformats.org/officeDocument/2006/relationships/hyperlink" Target="https://www.youtube.com/watch?v=7WA-8QBd5Tk" TargetMode="External"/><Relationship Id="rId690" Type="http://schemas.openxmlformats.org/officeDocument/2006/relationships/hyperlink" Target="https://www.youtube.com/watch?v=spEEA-o1zlE" TargetMode="External"/><Relationship Id="rId704" Type="http://schemas.openxmlformats.org/officeDocument/2006/relationships/hyperlink" Target="https://www.youtube.com/watch?v=8xbYHg11ROo" TargetMode="External"/><Relationship Id="rId911" Type="http://schemas.openxmlformats.org/officeDocument/2006/relationships/hyperlink" Target="https://www.youtube.com/watch?v=IQCY6tVgZ9s" TargetMode="External"/><Relationship Id="rId1127" Type="http://schemas.openxmlformats.org/officeDocument/2006/relationships/hyperlink" Target="https://www.youtube.com/watch?v=udkwSpjJnGk" TargetMode="External"/><Relationship Id="rId1334" Type="http://schemas.openxmlformats.org/officeDocument/2006/relationships/hyperlink" Target="https://www.youtube.com/watch?v=XfaMChybaCc" TargetMode="External"/><Relationship Id="rId40" Type="http://schemas.openxmlformats.org/officeDocument/2006/relationships/hyperlink" Target="https://www.youtube.com/watch?v=_IcfDP-ezpo" TargetMode="External"/><Relationship Id="rId136" Type="http://schemas.openxmlformats.org/officeDocument/2006/relationships/hyperlink" Target="https://www.youtube.com/watch?v=IAmXafhUmYc" TargetMode="External"/><Relationship Id="rId343" Type="http://schemas.openxmlformats.org/officeDocument/2006/relationships/hyperlink" Target="https://www.youtube.com/watch?v=Au_HvuB2IQc" TargetMode="External"/><Relationship Id="rId550" Type="http://schemas.openxmlformats.org/officeDocument/2006/relationships/hyperlink" Target="https://www.youtube.com/watch?v=srr9jTynwdo" TargetMode="External"/><Relationship Id="rId788" Type="http://schemas.openxmlformats.org/officeDocument/2006/relationships/hyperlink" Target="https://www.youtube.com/watch?v=dlfE6JbvIYI" TargetMode="External"/><Relationship Id="rId995" Type="http://schemas.openxmlformats.org/officeDocument/2006/relationships/hyperlink" Target="https://www.youtube.com/watch?v=KStzrk3h76o" TargetMode="External"/><Relationship Id="rId1180" Type="http://schemas.openxmlformats.org/officeDocument/2006/relationships/hyperlink" Target="https://www.youtube.com/watch?v=k8zAYJDE01E" TargetMode="External"/><Relationship Id="rId1401" Type="http://schemas.openxmlformats.org/officeDocument/2006/relationships/hyperlink" Target="https://www.youtube.com/watch?v=MC9pK4dCHAs" TargetMode="External"/><Relationship Id="rId203" Type="http://schemas.openxmlformats.org/officeDocument/2006/relationships/hyperlink" Target="https://www.youtube.com/watch?v=NPNImjeRrF8" TargetMode="External"/><Relationship Id="rId648" Type="http://schemas.openxmlformats.org/officeDocument/2006/relationships/hyperlink" Target="https://www.youtube.com/watch?v=jQ47l4DT1BY" TargetMode="External"/><Relationship Id="rId855" Type="http://schemas.openxmlformats.org/officeDocument/2006/relationships/hyperlink" Target="https://www.youtube.com/watch?v=aASsLwbe6kY" TargetMode="External"/><Relationship Id="rId1040" Type="http://schemas.openxmlformats.org/officeDocument/2006/relationships/hyperlink" Target="https://www.youtube.com/watch?v=4pkD8CkJiIQ" TargetMode="External"/><Relationship Id="rId1278" Type="http://schemas.openxmlformats.org/officeDocument/2006/relationships/hyperlink" Target="https://www.youtube.com/watch?v=Iz3TO-dXkSI" TargetMode="External"/><Relationship Id="rId1485" Type="http://schemas.openxmlformats.org/officeDocument/2006/relationships/hyperlink" Target="https://www.youtube.com/watch?v=sy6xQyjX7qg" TargetMode="External"/><Relationship Id="rId287" Type="http://schemas.openxmlformats.org/officeDocument/2006/relationships/hyperlink" Target="https://www.youtube.com/watch?v=q1K9wPDzMjU" TargetMode="External"/><Relationship Id="rId410" Type="http://schemas.openxmlformats.org/officeDocument/2006/relationships/hyperlink" Target="https://www.youtube.com/watch?v=t63m6GCrKbw" TargetMode="External"/><Relationship Id="rId494" Type="http://schemas.openxmlformats.org/officeDocument/2006/relationships/hyperlink" Target="https://www.youtube.com/watch?v=jaw4U_s24zo" TargetMode="External"/><Relationship Id="rId508" Type="http://schemas.openxmlformats.org/officeDocument/2006/relationships/hyperlink" Target="https://www.youtube.com/watch?v=xjZO-uNelDI" TargetMode="External"/><Relationship Id="rId715" Type="http://schemas.openxmlformats.org/officeDocument/2006/relationships/hyperlink" Target="https://www.youtube.com/watch?v=dgXtHzSngX0" TargetMode="External"/><Relationship Id="rId922" Type="http://schemas.openxmlformats.org/officeDocument/2006/relationships/hyperlink" Target="https://www.youtube.com/watch?v=9Zummy0j6Ws" TargetMode="External"/><Relationship Id="rId1138" Type="http://schemas.openxmlformats.org/officeDocument/2006/relationships/hyperlink" Target="https://www.youtube.com/watch?v=i24adZlRCZk" TargetMode="External"/><Relationship Id="rId1345" Type="http://schemas.openxmlformats.org/officeDocument/2006/relationships/hyperlink" Target="https://www.youtube.com/watch?v=vzoIHUTieE0" TargetMode="External"/><Relationship Id="rId147" Type="http://schemas.openxmlformats.org/officeDocument/2006/relationships/hyperlink" Target="https://www.youtube.com/watch?v=YFmL65VsWdk" TargetMode="External"/><Relationship Id="rId354" Type="http://schemas.openxmlformats.org/officeDocument/2006/relationships/hyperlink" Target="https://www.youtube.com/watch?v=17Jnr2hr0ro" TargetMode="External"/><Relationship Id="rId799" Type="http://schemas.openxmlformats.org/officeDocument/2006/relationships/hyperlink" Target="https://www.youtube.com/watch?v=1-5q-Da6EHQ" TargetMode="External"/><Relationship Id="rId1191" Type="http://schemas.openxmlformats.org/officeDocument/2006/relationships/hyperlink" Target="https://www.youtube.com/watch?v=m1RnPcyk_e0" TargetMode="External"/><Relationship Id="rId1205" Type="http://schemas.openxmlformats.org/officeDocument/2006/relationships/hyperlink" Target="https://www.youtube.com/watch?v=sLe31yV0Fb4" TargetMode="External"/><Relationship Id="rId51" Type="http://schemas.openxmlformats.org/officeDocument/2006/relationships/hyperlink" Target="https://www.youtube.com/watch?v=RdBz1kIwrqo" TargetMode="External"/><Relationship Id="rId561" Type="http://schemas.openxmlformats.org/officeDocument/2006/relationships/hyperlink" Target="https://www.youtube.com/watch?v=-cC-ErXYdnI" TargetMode="External"/><Relationship Id="rId659" Type="http://schemas.openxmlformats.org/officeDocument/2006/relationships/hyperlink" Target="https://www.youtube.com/watch?v=322EiuTqg7w" TargetMode="External"/><Relationship Id="rId866" Type="http://schemas.openxmlformats.org/officeDocument/2006/relationships/hyperlink" Target="https://www.youtube.com/watch?v=tRgTeYpgv8c" TargetMode="External"/><Relationship Id="rId1289" Type="http://schemas.openxmlformats.org/officeDocument/2006/relationships/hyperlink" Target="https://www.youtube.com/watch?v=-pDxEjRprYM" TargetMode="External"/><Relationship Id="rId1412" Type="http://schemas.openxmlformats.org/officeDocument/2006/relationships/hyperlink" Target="https://www.youtube.com/watch?v=KCUZ6hBgxc0" TargetMode="External"/><Relationship Id="rId1496" Type="http://schemas.openxmlformats.org/officeDocument/2006/relationships/hyperlink" Target="https://www.youtube.com/watch?v=Bx9ffGtMMxo" TargetMode="External"/><Relationship Id="rId214" Type="http://schemas.openxmlformats.org/officeDocument/2006/relationships/hyperlink" Target="https://www.youtube.com/watch?v=Vf5BOYF0S3Y" TargetMode="External"/><Relationship Id="rId298" Type="http://schemas.openxmlformats.org/officeDocument/2006/relationships/hyperlink" Target="https://www.youtube.com/watch?v=T0iutxik1Eg" TargetMode="External"/><Relationship Id="rId421" Type="http://schemas.openxmlformats.org/officeDocument/2006/relationships/hyperlink" Target="https://www.youtube.com/watch?v=F-ZzB9uBQNs" TargetMode="External"/><Relationship Id="rId519" Type="http://schemas.openxmlformats.org/officeDocument/2006/relationships/hyperlink" Target="https://www.youtube.com/watch?v=WQObFfIG62Q" TargetMode="External"/><Relationship Id="rId1051" Type="http://schemas.openxmlformats.org/officeDocument/2006/relationships/hyperlink" Target="https://www.youtube.com/watch?v=aRzq_l_Rmcc" TargetMode="External"/><Relationship Id="rId1149" Type="http://schemas.openxmlformats.org/officeDocument/2006/relationships/hyperlink" Target="https://www.youtube.com/watch?v=C6XbkLOcyVs" TargetMode="External"/><Relationship Id="rId1356" Type="http://schemas.openxmlformats.org/officeDocument/2006/relationships/hyperlink" Target="https://www.youtube.com/watch?v=edQr4IJQuEg" TargetMode="External"/><Relationship Id="rId158" Type="http://schemas.openxmlformats.org/officeDocument/2006/relationships/hyperlink" Target="https://www.youtube.com/watch?v=uDANJcQm-So" TargetMode="External"/><Relationship Id="rId726" Type="http://schemas.openxmlformats.org/officeDocument/2006/relationships/hyperlink" Target="https://www.youtube.com/watch?v=Lg0JLlBHCgA" TargetMode="External"/><Relationship Id="rId933" Type="http://schemas.openxmlformats.org/officeDocument/2006/relationships/hyperlink" Target="https://www.youtube.com/watch?v=_vKbwIOfXy0" TargetMode="External"/><Relationship Id="rId1009" Type="http://schemas.openxmlformats.org/officeDocument/2006/relationships/hyperlink" Target="https://www.youtube.com/watch?v=REfOblHmn6Q" TargetMode="External"/><Relationship Id="rId62" Type="http://schemas.openxmlformats.org/officeDocument/2006/relationships/hyperlink" Target="https://www.youtube.com/watch?v=elqL0Sr_sVU" TargetMode="External"/><Relationship Id="rId365" Type="http://schemas.openxmlformats.org/officeDocument/2006/relationships/hyperlink" Target="https://www.youtube.com/watch?v=MFVzVjuj90E" TargetMode="External"/><Relationship Id="rId572" Type="http://schemas.openxmlformats.org/officeDocument/2006/relationships/hyperlink" Target="https://www.youtube.com/watch?v=Uxcvh2BQu1g" TargetMode="External"/><Relationship Id="rId1216" Type="http://schemas.openxmlformats.org/officeDocument/2006/relationships/hyperlink" Target="https://www.youtube.com/watch?v=1jVMegap8Ws" TargetMode="External"/><Relationship Id="rId1423" Type="http://schemas.openxmlformats.org/officeDocument/2006/relationships/hyperlink" Target="https://www.youtube.com/watch?v=sI2xSENomQY" TargetMode="External"/><Relationship Id="rId225" Type="http://schemas.openxmlformats.org/officeDocument/2006/relationships/hyperlink" Target="https://www.youtube.com/watch?v=myZqody8PTw" TargetMode="External"/><Relationship Id="rId432" Type="http://schemas.openxmlformats.org/officeDocument/2006/relationships/hyperlink" Target="https://www.youtube.com/watch?v=2p91-Fy5A6Q" TargetMode="External"/><Relationship Id="rId877" Type="http://schemas.openxmlformats.org/officeDocument/2006/relationships/hyperlink" Target="https://www.youtube.com/watch?v=-JT1qlD0wPQ" TargetMode="External"/><Relationship Id="rId1062" Type="http://schemas.openxmlformats.org/officeDocument/2006/relationships/hyperlink" Target="https://www.youtube.com/watch?v=log0y9fRklc" TargetMode="External"/><Relationship Id="rId737" Type="http://schemas.openxmlformats.org/officeDocument/2006/relationships/hyperlink" Target="https://www.youtube.com/watch?v=XCXsh2mfb3M" TargetMode="External"/><Relationship Id="rId944" Type="http://schemas.openxmlformats.org/officeDocument/2006/relationships/hyperlink" Target="https://www.youtube.com/watch?v=gF2CbaL7t6g" TargetMode="External"/><Relationship Id="rId1367" Type="http://schemas.openxmlformats.org/officeDocument/2006/relationships/hyperlink" Target="https://www.youtube.com/watch?v=vaRCmUwpmNk" TargetMode="External"/><Relationship Id="rId73" Type="http://schemas.openxmlformats.org/officeDocument/2006/relationships/hyperlink" Target="https://www.youtube.com/watch?v=xANxZaCCD70" TargetMode="External"/><Relationship Id="rId169" Type="http://schemas.openxmlformats.org/officeDocument/2006/relationships/hyperlink" Target="https://www.youtube.com/watch?v=z1wT-GurohQ" TargetMode="External"/><Relationship Id="rId376" Type="http://schemas.openxmlformats.org/officeDocument/2006/relationships/hyperlink" Target="https://www.youtube.com/watch?v=uNPifASaoFM" TargetMode="External"/><Relationship Id="rId583" Type="http://schemas.openxmlformats.org/officeDocument/2006/relationships/hyperlink" Target="https://www.youtube.com/watch?v=-fhrU0xoCgk" TargetMode="External"/><Relationship Id="rId790" Type="http://schemas.openxmlformats.org/officeDocument/2006/relationships/hyperlink" Target="https://www.youtube.com/watch?v=1VZl4rtt2aU" TargetMode="External"/><Relationship Id="rId804" Type="http://schemas.openxmlformats.org/officeDocument/2006/relationships/hyperlink" Target="https://www.youtube.com/watch?v=3zpg3MGhmyI" TargetMode="External"/><Relationship Id="rId1227" Type="http://schemas.openxmlformats.org/officeDocument/2006/relationships/hyperlink" Target="https://www.youtube.com/watch?v=uiJHx80DJcw" TargetMode="External"/><Relationship Id="rId1434" Type="http://schemas.openxmlformats.org/officeDocument/2006/relationships/hyperlink" Target="https://www.youtube.com/watch?v=Owv0FewW5Bo" TargetMode="External"/><Relationship Id="rId4" Type="http://schemas.openxmlformats.org/officeDocument/2006/relationships/hyperlink" Target="https://www.youtube.com/watch?v=jKuCWHsoXmQ" TargetMode="External"/><Relationship Id="rId236" Type="http://schemas.openxmlformats.org/officeDocument/2006/relationships/hyperlink" Target="https://www.youtube.com/watch?v=nbZhVwfCRMU" TargetMode="External"/><Relationship Id="rId443" Type="http://schemas.openxmlformats.org/officeDocument/2006/relationships/hyperlink" Target="https://www.youtube.com/watch?v=cshbkDak_p0" TargetMode="External"/><Relationship Id="rId650" Type="http://schemas.openxmlformats.org/officeDocument/2006/relationships/hyperlink" Target="https://www.youtube.com/watch?v=WkR5PD16sCg" TargetMode="External"/><Relationship Id="rId888" Type="http://schemas.openxmlformats.org/officeDocument/2006/relationships/hyperlink" Target="https://www.youtube.com/watch?v=Kfqplhug-eA" TargetMode="External"/><Relationship Id="rId1073" Type="http://schemas.openxmlformats.org/officeDocument/2006/relationships/hyperlink" Target="https://www.youtube.com/watch?v=WzACbsbv3Mc" TargetMode="External"/><Relationship Id="rId1280" Type="http://schemas.openxmlformats.org/officeDocument/2006/relationships/hyperlink" Target="https://www.youtube.com/watch?v=5Qbkf3waru8" TargetMode="External"/><Relationship Id="rId1501" Type="http://schemas.openxmlformats.org/officeDocument/2006/relationships/hyperlink" Target="https://www.youtube.com/watch?v=GtSbmTRia5Y" TargetMode="External"/><Relationship Id="rId303" Type="http://schemas.openxmlformats.org/officeDocument/2006/relationships/hyperlink" Target="https://www.youtube.com/watch?v=vKGL9b0x_K8" TargetMode="External"/><Relationship Id="rId748" Type="http://schemas.openxmlformats.org/officeDocument/2006/relationships/hyperlink" Target="https://www.youtube.com/watch?v=wzPkggokfLg" TargetMode="External"/><Relationship Id="rId955" Type="http://schemas.openxmlformats.org/officeDocument/2006/relationships/hyperlink" Target="https://www.youtube.com/watch?v=47hxgUfQ8jo" TargetMode="External"/><Relationship Id="rId1140" Type="http://schemas.openxmlformats.org/officeDocument/2006/relationships/hyperlink" Target="https://www.youtube.com/watch?v=KYhdz2LiDLA" TargetMode="External"/><Relationship Id="rId1378" Type="http://schemas.openxmlformats.org/officeDocument/2006/relationships/hyperlink" Target="https://www.youtube.com/watch?v=kcbL1wC9PEg" TargetMode="External"/><Relationship Id="rId84" Type="http://schemas.openxmlformats.org/officeDocument/2006/relationships/hyperlink" Target="https://www.youtube.com/watch?v=LXrKKz7Mld8" TargetMode="External"/><Relationship Id="rId387" Type="http://schemas.openxmlformats.org/officeDocument/2006/relationships/hyperlink" Target="https://www.youtube.com/watch?v=yVdcSMOWtxM" TargetMode="External"/><Relationship Id="rId510" Type="http://schemas.openxmlformats.org/officeDocument/2006/relationships/hyperlink" Target="https://www.youtube.com/watch?v=6oKx_bFPSSA" TargetMode="External"/><Relationship Id="rId594" Type="http://schemas.openxmlformats.org/officeDocument/2006/relationships/hyperlink" Target="https://www.youtube.com/watch?v=FrXBeS9Vj40" TargetMode="External"/><Relationship Id="rId608" Type="http://schemas.openxmlformats.org/officeDocument/2006/relationships/hyperlink" Target="https://www.youtube.com/watch?v=59-D2X_vmlA" TargetMode="External"/><Relationship Id="rId815" Type="http://schemas.openxmlformats.org/officeDocument/2006/relationships/hyperlink" Target="https://www.youtube.com/watch?v=GDQ-FTObhak" TargetMode="External"/><Relationship Id="rId1238" Type="http://schemas.openxmlformats.org/officeDocument/2006/relationships/hyperlink" Target="https://www.youtube.com/watch?v=Vrv16kSoTLQ" TargetMode="External"/><Relationship Id="rId1445" Type="http://schemas.openxmlformats.org/officeDocument/2006/relationships/hyperlink" Target="https://www.youtube.com/watch?v=rP79c8rd-jE" TargetMode="External"/><Relationship Id="rId247" Type="http://schemas.openxmlformats.org/officeDocument/2006/relationships/hyperlink" Target="https://www.youtube.com/watch?v=BF7tCmPOjs4" TargetMode="External"/><Relationship Id="rId899" Type="http://schemas.openxmlformats.org/officeDocument/2006/relationships/hyperlink" Target="https://www.youtube.com/watch?v=lJLoAHZxMWE" TargetMode="External"/><Relationship Id="rId1000" Type="http://schemas.openxmlformats.org/officeDocument/2006/relationships/hyperlink" Target="https://www.youtube.com/watch?v=1UT4aCq24wA" TargetMode="External"/><Relationship Id="rId1084" Type="http://schemas.openxmlformats.org/officeDocument/2006/relationships/hyperlink" Target="https://www.youtube.com/watch?v=N20dY0-9Nio" TargetMode="External"/><Relationship Id="rId1305" Type="http://schemas.openxmlformats.org/officeDocument/2006/relationships/hyperlink" Target="https://www.youtube.com/watch?v=_D2sWZSHDqg&amp;t=834s" TargetMode="External"/><Relationship Id="rId107" Type="http://schemas.openxmlformats.org/officeDocument/2006/relationships/hyperlink" Target="https://www.youtube.com/watch?v=m3jwqSSyVkg" TargetMode="External"/><Relationship Id="rId454" Type="http://schemas.openxmlformats.org/officeDocument/2006/relationships/hyperlink" Target="https://www.youtube.com/watch?v=7RTlRYpr7o8" TargetMode="External"/><Relationship Id="rId661" Type="http://schemas.openxmlformats.org/officeDocument/2006/relationships/hyperlink" Target="https://www.youtube.com/watch?v=liKAbE7beNI" TargetMode="External"/><Relationship Id="rId759" Type="http://schemas.openxmlformats.org/officeDocument/2006/relationships/hyperlink" Target="https://www.youtube.com/watch?v=_OTzuNIDOOA" TargetMode="External"/><Relationship Id="rId966" Type="http://schemas.openxmlformats.org/officeDocument/2006/relationships/hyperlink" Target="https://www.youtube.com/watch?v=pIn71L7Kv9Q" TargetMode="External"/><Relationship Id="rId1291" Type="http://schemas.openxmlformats.org/officeDocument/2006/relationships/hyperlink" Target="https://www.youtube.com/watch?v=1P_XO3xfTCs" TargetMode="External"/><Relationship Id="rId1389" Type="http://schemas.openxmlformats.org/officeDocument/2006/relationships/hyperlink" Target="https://www.youtube.com/watch?v=OI3nL5YCIO8" TargetMode="External"/><Relationship Id="rId1512" Type="http://schemas.openxmlformats.org/officeDocument/2006/relationships/hyperlink" Target="https://www.youtube.com/watch?v=9QSUsKZfoQA&amp;t=156s" TargetMode="External"/><Relationship Id="rId11" Type="http://schemas.openxmlformats.org/officeDocument/2006/relationships/hyperlink" Target="https://www.youtube.com/watch?v=WU456HIXN5U" TargetMode="External"/><Relationship Id="rId314" Type="http://schemas.openxmlformats.org/officeDocument/2006/relationships/hyperlink" Target="https://www.youtube.com/watch?v=d9KgrM48iGg" TargetMode="External"/><Relationship Id="rId398" Type="http://schemas.openxmlformats.org/officeDocument/2006/relationships/hyperlink" Target="https://www.youtube.com/watch?v=ja-cxuo3ugc" TargetMode="External"/><Relationship Id="rId521" Type="http://schemas.openxmlformats.org/officeDocument/2006/relationships/hyperlink" Target="https://www.youtube.com/watch?v=CouNRYMLDmY" TargetMode="External"/><Relationship Id="rId619" Type="http://schemas.openxmlformats.org/officeDocument/2006/relationships/hyperlink" Target="https://www.youtube.com/watch?v=t5AEphve0P8" TargetMode="External"/><Relationship Id="rId1151" Type="http://schemas.openxmlformats.org/officeDocument/2006/relationships/hyperlink" Target="https://www.youtube.com/watch?v=ANDhhofT1w0" TargetMode="External"/><Relationship Id="rId1249" Type="http://schemas.openxmlformats.org/officeDocument/2006/relationships/hyperlink" Target="https://www.youtube.com/watch?v=6M1Mp5tvk-E" TargetMode="External"/><Relationship Id="rId95" Type="http://schemas.openxmlformats.org/officeDocument/2006/relationships/hyperlink" Target="https://www.youtube.com/watch?v=QEUeYDEFtsE" TargetMode="External"/><Relationship Id="rId160" Type="http://schemas.openxmlformats.org/officeDocument/2006/relationships/hyperlink" Target="https://www.youtube.com/watch?v=aXm-YqwVmbs" TargetMode="External"/><Relationship Id="rId826" Type="http://schemas.openxmlformats.org/officeDocument/2006/relationships/hyperlink" Target="https://www.youtube.com/watch?v=JDOBTQ94-S4" TargetMode="External"/><Relationship Id="rId1011" Type="http://schemas.openxmlformats.org/officeDocument/2006/relationships/hyperlink" Target="https://www.youtube.com/watch?v=8Fyp5gw_HGc&amp;t=19s" TargetMode="External"/><Relationship Id="rId1109" Type="http://schemas.openxmlformats.org/officeDocument/2006/relationships/hyperlink" Target="https://www.youtube.com/watch?v=3dYP3FhD3Po" TargetMode="External"/><Relationship Id="rId1456" Type="http://schemas.openxmlformats.org/officeDocument/2006/relationships/hyperlink" Target="https://www.youtube.com/watch?v=s9g49kgd9ao" TargetMode="External"/><Relationship Id="rId258" Type="http://schemas.openxmlformats.org/officeDocument/2006/relationships/hyperlink" Target="https://www.youtube.com/watch?v=SS0UQNsxhus" TargetMode="External"/><Relationship Id="rId465" Type="http://schemas.openxmlformats.org/officeDocument/2006/relationships/hyperlink" Target="https://www.youtube.com/watch?v=-rJtFWVJpjA" TargetMode="External"/><Relationship Id="rId672" Type="http://schemas.openxmlformats.org/officeDocument/2006/relationships/hyperlink" Target="https://www.youtube.com/watch?v=Xk3tQcQ1QcQ" TargetMode="External"/><Relationship Id="rId1095" Type="http://schemas.openxmlformats.org/officeDocument/2006/relationships/hyperlink" Target="https://www.youtube.com/watch?v=joPLKP546hk" TargetMode="External"/><Relationship Id="rId1316" Type="http://schemas.openxmlformats.org/officeDocument/2006/relationships/hyperlink" Target="https://www.youtube.com/watch?v=qzXGb7RIXmc" TargetMode="External"/><Relationship Id="rId22" Type="http://schemas.openxmlformats.org/officeDocument/2006/relationships/hyperlink" Target="https://www.youtube.com/watch?v=jMgGGixmfus" TargetMode="External"/><Relationship Id="rId118" Type="http://schemas.openxmlformats.org/officeDocument/2006/relationships/hyperlink" Target="https://www.youtube.com/watch?v=ByaheAphduQ" TargetMode="External"/><Relationship Id="rId325" Type="http://schemas.openxmlformats.org/officeDocument/2006/relationships/hyperlink" Target="https://www.youtube.com/watch?v=8iuVX1AkV_0" TargetMode="External"/><Relationship Id="rId532" Type="http://schemas.openxmlformats.org/officeDocument/2006/relationships/hyperlink" Target="https://www.youtube.com/watch?v=zyTsxv3NJzA" TargetMode="External"/><Relationship Id="rId977" Type="http://schemas.openxmlformats.org/officeDocument/2006/relationships/hyperlink" Target="https://www.youtube.com/watch?v=iGqKIfGTc-s" TargetMode="External"/><Relationship Id="rId1162" Type="http://schemas.openxmlformats.org/officeDocument/2006/relationships/hyperlink" Target="https://www.youtube.com/watch?v=vTz9mFEgYQU" TargetMode="External"/><Relationship Id="rId171" Type="http://schemas.openxmlformats.org/officeDocument/2006/relationships/hyperlink" Target="https://www.youtube.com/watch?v=f-XdG6v-RWk" TargetMode="External"/><Relationship Id="rId837" Type="http://schemas.openxmlformats.org/officeDocument/2006/relationships/hyperlink" Target="https://www.youtube.com/watch?v=KXamV4OZjYs" TargetMode="External"/><Relationship Id="rId1022" Type="http://schemas.openxmlformats.org/officeDocument/2006/relationships/hyperlink" Target="https://www.youtube.com/watch?v=NeCQOUox8zc" TargetMode="External"/><Relationship Id="rId1467" Type="http://schemas.openxmlformats.org/officeDocument/2006/relationships/hyperlink" Target="https://www.youtube.com/watch?v=8gCMYZ-alVw" TargetMode="External"/><Relationship Id="rId269" Type="http://schemas.openxmlformats.org/officeDocument/2006/relationships/hyperlink" Target="https://www.youtube.com/watch?v=7jIfpSOnmK8" TargetMode="External"/><Relationship Id="rId476" Type="http://schemas.openxmlformats.org/officeDocument/2006/relationships/hyperlink" Target="https://www.youtube.com/watch?v=QPVDHJcsv5U" TargetMode="External"/><Relationship Id="rId683" Type="http://schemas.openxmlformats.org/officeDocument/2006/relationships/hyperlink" Target="https://www.youtube.com/watch?v=vEdOCEkdY9Q" TargetMode="External"/><Relationship Id="rId890" Type="http://schemas.openxmlformats.org/officeDocument/2006/relationships/hyperlink" Target="https://www.youtube.com/watch?v=AgRVHML48XM" TargetMode="External"/><Relationship Id="rId904" Type="http://schemas.openxmlformats.org/officeDocument/2006/relationships/hyperlink" Target="https://www.youtube.com/watch?v=t5tjD9qq-98" TargetMode="External"/><Relationship Id="rId1327" Type="http://schemas.openxmlformats.org/officeDocument/2006/relationships/hyperlink" Target="https://www.youtube.com/watch?v=sZGlmV--sG4" TargetMode="External"/><Relationship Id="rId33" Type="http://schemas.openxmlformats.org/officeDocument/2006/relationships/hyperlink" Target="https://www.youtube.com/watch?v=tkF_3Ixn02I" TargetMode="External"/><Relationship Id="rId129" Type="http://schemas.openxmlformats.org/officeDocument/2006/relationships/hyperlink" Target="https://www.youtube.com/watch?v=28dLjjiriJA" TargetMode="External"/><Relationship Id="rId336" Type="http://schemas.openxmlformats.org/officeDocument/2006/relationships/hyperlink" Target="https://www.youtube.com/watch?v=UuJzHq-Ont4" TargetMode="External"/><Relationship Id="rId543" Type="http://schemas.openxmlformats.org/officeDocument/2006/relationships/hyperlink" Target="https://www.youtube.com/watch?v=s1VIjn0qPQg" TargetMode="External"/><Relationship Id="rId988" Type="http://schemas.openxmlformats.org/officeDocument/2006/relationships/hyperlink" Target="https://www.youtube.com/watch?v=C-AklzjB96w" TargetMode="External"/><Relationship Id="rId1173" Type="http://schemas.openxmlformats.org/officeDocument/2006/relationships/hyperlink" Target="https://www.youtube.com/watch?v=zNgyoAjVDhk" TargetMode="External"/><Relationship Id="rId1380" Type="http://schemas.openxmlformats.org/officeDocument/2006/relationships/hyperlink" Target="https://www.youtube.com/watch?v=qqDl6coS7wg" TargetMode="External"/><Relationship Id="rId182" Type="http://schemas.openxmlformats.org/officeDocument/2006/relationships/hyperlink" Target="https://www.youtube.com/watch?v=G3NpQQMh8jQ" TargetMode="External"/><Relationship Id="rId403" Type="http://schemas.openxmlformats.org/officeDocument/2006/relationships/hyperlink" Target="https://www.youtube.com/watch?v=5YuNKvTZtdM" TargetMode="External"/><Relationship Id="rId750" Type="http://schemas.openxmlformats.org/officeDocument/2006/relationships/hyperlink" Target="https://www.youtube.com/watch?v=dJ9wpyiJSSI" TargetMode="External"/><Relationship Id="rId848" Type="http://schemas.openxmlformats.org/officeDocument/2006/relationships/hyperlink" Target="https://www.youtube.com/watch?v=dzUx3zUv_yw" TargetMode="External"/><Relationship Id="rId1033" Type="http://schemas.openxmlformats.org/officeDocument/2006/relationships/hyperlink" Target="https://www.youtube.com/watch?v=S9RImbEoWYA" TargetMode="External"/><Relationship Id="rId1478" Type="http://schemas.openxmlformats.org/officeDocument/2006/relationships/hyperlink" Target="https://www.youtube.com/watch?v=ZyApm_PJ-W8&amp;t=65s" TargetMode="External"/><Relationship Id="rId487" Type="http://schemas.openxmlformats.org/officeDocument/2006/relationships/hyperlink" Target="https://www.youtube.com/watch?v=4gAHt9ki2xY" TargetMode="External"/><Relationship Id="rId610" Type="http://schemas.openxmlformats.org/officeDocument/2006/relationships/hyperlink" Target="https://www.youtube.com/watch?v=NhDs3OPqMQ4" TargetMode="External"/><Relationship Id="rId694" Type="http://schemas.openxmlformats.org/officeDocument/2006/relationships/hyperlink" Target="https://www.youtube.com/watch?v=M8Xez56Bg9c" TargetMode="External"/><Relationship Id="rId708" Type="http://schemas.openxmlformats.org/officeDocument/2006/relationships/hyperlink" Target="https://www.youtube.com/watch?v=JkoZriLo3fA" TargetMode="External"/><Relationship Id="rId915" Type="http://schemas.openxmlformats.org/officeDocument/2006/relationships/hyperlink" Target="https://www.youtube.com/watch?v=kZVT_WU4Pm4" TargetMode="External"/><Relationship Id="rId1240" Type="http://schemas.openxmlformats.org/officeDocument/2006/relationships/hyperlink" Target="https://www.youtube.com/watch?v=1k_PbRxkEqo" TargetMode="External"/><Relationship Id="rId1338" Type="http://schemas.openxmlformats.org/officeDocument/2006/relationships/hyperlink" Target="https://www.youtube.com/watch?v=rt5w2HzSWc0" TargetMode="External"/><Relationship Id="rId347" Type="http://schemas.openxmlformats.org/officeDocument/2006/relationships/hyperlink" Target="https://www.youtube.com/watch?v=MfzPrOKKZVo" TargetMode="External"/><Relationship Id="rId999" Type="http://schemas.openxmlformats.org/officeDocument/2006/relationships/hyperlink" Target="https://www.youtube.com/watch?v=1UT4aCq24wA" TargetMode="External"/><Relationship Id="rId1100" Type="http://schemas.openxmlformats.org/officeDocument/2006/relationships/hyperlink" Target="https://www.youtube.com/watch?v=N1wkN3CKqHY" TargetMode="External"/><Relationship Id="rId1184" Type="http://schemas.openxmlformats.org/officeDocument/2006/relationships/hyperlink" Target="https://www.youtube.com/watch?v=B3K5KRgT0oE" TargetMode="External"/><Relationship Id="rId1405" Type="http://schemas.openxmlformats.org/officeDocument/2006/relationships/hyperlink" Target="https://www.youtube.com/watch?v=lQph5joRdU8" TargetMode="External"/><Relationship Id="rId44" Type="http://schemas.openxmlformats.org/officeDocument/2006/relationships/hyperlink" Target="https://www.youtube.com/watch?v=Uq2PJjcHiqI" TargetMode="External"/><Relationship Id="rId554" Type="http://schemas.openxmlformats.org/officeDocument/2006/relationships/hyperlink" Target="https://www.youtube.com/watch?v=AuVaei10Du0" TargetMode="External"/><Relationship Id="rId761" Type="http://schemas.openxmlformats.org/officeDocument/2006/relationships/hyperlink" Target="https://www.youtube.com/watch?v=VJZ4LARPMJU&amp;t=79s" TargetMode="External"/><Relationship Id="rId859" Type="http://schemas.openxmlformats.org/officeDocument/2006/relationships/hyperlink" Target="https://www.youtube.com/watch?v=PWZrF-TGsWo" TargetMode="External"/><Relationship Id="rId1391" Type="http://schemas.openxmlformats.org/officeDocument/2006/relationships/hyperlink" Target="https://www.youtube.com/watch?v=_xxJKDZyRuE" TargetMode="External"/><Relationship Id="rId1489" Type="http://schemas.openxmlformats.org/officeDocument/2006/relationships/hyperlink" Target="https://www.youtube.com/watch?v=s4vjcCAXvVI" TargetMode="External"/><Relationship Id="rId193" Type="http://schemas.openxmlformats.org/officeDocument/2006/relationships/hyperlink" Target="https://www.youtube.com/watch?v=gmu_fBglk-A" TargetMode="External"/><Relationship Id="rId207" Type="http://schemas.openxmlformats.org/officeDocument/2006/relationships/hyperlink" Target="https://www.youtube.com/watch?v=MOkWSa69NKA" TargetMode="External"/><Relationship Id="rId414" Type="http://schemas.openxmlformats.org/officeDocument/2006/relationships/hyperlink" Target="https://www.youtube.com/watch?v=RKYffxIB9EM" TargetMode="External"/><Relationship Id="rId498" Type="http://schemas.openxmlformats.org/officeDocument/2006/relationships/hyperlink" Target="https://www.youtube.com/watch?v=d9iObjKR5yI" TargetMode="External"/><Relationship Id="rId621" Type="http://schemas.openxmlformats.org/officeDocument/2006/relationships/hyperlink" Target="https://www.youtube.com/watch?v=zm-fPGwlflY" TargetMode="External"/><Relationship Id="rId1044" Type="http://schemas.openxmlformats.org/officeDocument/2006/relationships/hyperlink" Target="https://www.youtube.com/watch?v=xkyySDtO5HU" TargetMode="External"/><Relationship Id="rId1251" Type="http://schemas.openxmlformats.org/officeDocument/2006/relationships/hyperlink" Target="https://www.youtube.com/watch?v=LAZPY_rTJLU" TargetMode="External"/><Relationship Id="rId1349" Type="http://schemas.openxmlformats.org/officeDocument/2006/relationships/hyperlink" Target="https://www.youtube.com/watch?v=1UnsEQPK3PQ" TargetMode="External"/><Relationship Id="rId260" Type="http://schemas.openxmlformats.org/officeDocument/2006/relationships/hyperlink" Target="https://www.youtube.com/watch?v=g-xyM5pVESg" TargetMode="External"/><Relationship Id="rId719" Type="http://schemas.openxmlformats.org/officeDocument/2006/relationships/hyperlink" Target="https://www.youtube.com/watch?v=I6Nwopg3FIw" TargetMode="External"/><Relationship Id="rId926" Type="http://schemas.openxmlformats.org/officeDocument/2006/relationships/hyperlink" Target="https://www.youtube.com/watch?v=ZwiLQGKP--A" TargetMode="External"/><Relationship Id="rId1111" Type="http://schemas.openxmlformats.org/officeDocument/2006/relationships/hyperlink" Target="https://www.youtube.com/watch?v=FgVpxhtCQdA" TargetMode="External"/><Relationship Id="rId55" Type="http://schemas.openxmlformats.org/officeDocument/2006/relationships/hyperlink" Target="https://www.youtube.com/watch?v=N0PD3TuLvoo" TargetMode="External"/><Relationship Id="rId120" Type="http://schemas.openxmlformats.org/officeDocument/2006/relationships/hyperlink" Target="https://www.youtube.com/watch?v=sc4OOSLMiQQ" TargetMode="External"/><Relationship Id="rId358" Type="http://schemas.openxmlformats.org/officeDocument/2006/relationships/hyperlink" Target="https://www.youtube.com/watch?v=MBzty84VgRo" TargetMode="External"/><Relationship Id="rId565" Type="http://schemas.openxmlformats.org/officeDocument/2006/relationships/hyperlink" Target="https://www.youtube.com/watch?v=O5i1SD7KFkI" TargetMode="External"/><Relationship Id="rId772" Type="http://schemas.openxmlformats.org/officeDocument/2006/relationships/hyperlink" Target="https://www.youtube.com/watch?v=yB7P6V4_zUw" TargetMode="External"/><Relationship Id="rId1195" Type="http://schemas.openxmlformats.org/officeDocument/2006/relationships/hyperlink" Target="https://www.youtube.com/watch?v=ZkrWcJXqbGA" TargetMode="External"/><Relationship Id="rId1209" Type="http://schemas.openxmlformats.org/officeDocument/2006/relationships/hyperlink" Target="https://www.youtube.com/watch?v=EKyX0QsZVJc" TargetMode="External"/><Relationship Id="rId1416" Type="http://schemas.openxmlformats.org/officeDocument/2006/relationships/hyperlink" Target="https://www.youtube.com/watch?v=DBYSIkWsAOI" TargetMode="External"/><Relationship Id="rId218" Type="http://schemas.openxmlformats.org/officeDocument/2006/relationships/hyperlink" Target="https://www.youtube.com/watch?v=apOba1F4MT4" TargetMode="External"/><Relationship Id="rId425" Type="http://schemas.openxmlformats.org/officeDocument/2006/relationships/hyperlink" Target="https://www.youtube.com/watch?v=8ZJ9Ubv74Fc" TargetMode="External"/><Relationship Id="rId632" Type="http://schemas.openxmlformats.org/officeDocument/2006/relationships/hyperlink" Target="https://www.youtube.com/watch?v=G-AjF_4Jc1I" TargetMode="External"/><Relationship Id="rId1055" Type="http://schemas.openxmlformats.org/officeDocument/2006/relationships/hyperlink" Target="https://www.youtube.com/watch?v=ozdJ_kTaZcc" TargetMode="External"/><Relationship Id="rId1262" Type="http://schemas.openxmlformats.org/officeDocument/2006/relationships/hyperlink" Target="https://www.youtube.com/watch?v=IS6hRiM7WuU" TargetMode="External"/><Relationship Id="rId271" Type="http://schemas.openxmlformats.org/officeDocument/2006/relationships/hyperlink" Target="https://www.youtube.com/watch?v=qd7yTtTb_Fc" TargetMode="External"/><Relationship Id="rId937" Type="http://schemas.openxmlformats.org/officeDocument/2006/relationships/hyperlink" Target="https://www.youtube.com/watch?v=Deab_JE4fv4" TargetMode="External"/><Relationship Id="rId1122" Type="http://schemas.openxmlformats.org/officeDocument/2006/relationships/hyperlink" Target="https://www.youtube.com/watch?v=NaCx35vC5wg" TargetMode="External"/><Relationship Id="rId66" Type="http://schemas.openxmlformats.org/officeDocument/2006/relationships/hyperlink" Target="https://www.youtube.com/watch?v=BEz8X5SUwjY" TargetMode="External"/><Relationship Id="rId131" Type="http://schemas.openxmlformats.org/officeDocument/2006/relationships/hyperlink" Target="https://www.youtube.com/watch?v=mhHQNrL_bkM" TargetMode="External"/><Relationship Id="rId369" Type="http://schemas.openxmlformats.org/officeDocument/2006/relationships/hyperlink" Target="https://www.youtube.com/watch?v=zqnotAbf-Cc" TargetMode="External"/><Relationship Id="rId576" Type="http://schemas.openxmlformats.org/officeDocument/2006/relationships/hyperlink" Target="https://www.youtube.com/watch?v=j84sUcOTBRM" TargetMode="External"/><Relationship Id="rId783" Type="http://schemas.openxmlformats.org/officeDocument/2006/relationships/hyperlink" Target="https://www.youtube.com/watch?v=orOA4dPxE98" TargetMode="External"/><Relationship Id="rId990" Type="http://schemas.openxmlformats.org/officeDocument/2006/relationships/hyperlink" Target="https://www.youtube.com/watch?v=CLCX0mlWjw0" TargetMode="External"/><Relationship Id="rId1427" Type="http://schemas.openxmlformats.org/officeDocument/2006/relationships/hyperlink" Target="https://www.youtube.com/watch?v=inDcB8LwlqI" TargetMode="External"/><Relationship Id="rId229" Type="http://schemas.openxmlformats.org/officeDocument/2006/relationships/hyperlink" Target="https://www.youtube.com/watch?v=eKtCOiQbVX0" TargetMode="External"/><Relationship Id="rId436" Type="http://schemas.openxmlformats.org/officeDocument/2006/relationships/hyperlink" Target="https://www.youtube.com/watch?v=nEEhdprZ-EE" TargetMode="External"/><Relationship Id="rId643" Type="http://schemas.openxmlformats.org/officeDocument/2006/relationships/hyperlink" Target="https://www.youtube.com/watch?v=RaNpNJVvWDI" TargetMode="External"/><Relationship Id="rId1066" Type="http://schemas.openxmlformats.org/officeDocument/2006/relationships/hyperlink" Target="https://www.youtube.com/watch?v=gzOZ5Lo3n9Y" TargetMode="External"/><Relationship Id="rId1273" Type="http://schemas.openxmlformats.org/officeDocument/2006/relationships/hyperlink" Target="https://www.youtube.com/watch?v=p08RUDejFXs" TargetMode="External"/><Relationship Id="rId1480" Type="http://schemas.openxmlformats.org/officeDocument/2006/relationships/hyperlink" Target="https://www.youtube.com/watch?v=VFJFvcNogFU" TargetMode="External"/><Relationship Id="rId850" Type="http://schemas.openxmlformats.org/officeDocument/2006/relationships/hyperlink" Target="https://www.youtube.com/watch?v=5iT09vIaZOU" TargetMode="External"/><Relationship Id="rId948" Type="http://schemas.openxmlformats.org/officeDocument/2006/relationships/hyperlink" Target="https://www.youtube.com/watch?v=AB0KeX_0T2I" TargetMode="External"/><Relationship Id="rId1133" Type="http://schemas.openxmlformats.org/officeDocument/2006/relationships/hyperlink" Target="https://www.youtube.com/watch?v=aEAK6N982oQ" TargetMode="External"/><Relationship Id="rId77" Type="http://schemas.openxmlformats.org/officeDocument/2006/relationships/hyperlink" Target="https://www.youtube.com/watch?v=iS7CE9mrtI4" TargetMode="External"/><Relationship Id="rId282" Type="http://schemas.openxmlformats.org/officeDocument/2006/relationships/hyperlink" Target="https://www.youtube.com/watch?v=OBViSvvLu-s" TargetMode="External"/><Relationship Id="rId503" Type="http://schemas.openxmlformats.org/officeDocument/2006/relationships/hyperlink" Target="https://www.youtube.com/watch?v=JNg9hu1QURw" TargetMode="External"/><Relationship Id="rId587" Type="http://schemas.openxmlformats.org/officeDocument/2006/relationships/hyperlink" Target="https://www.youtube.com/watch?v=yZ08CJsgurU" TargetMode="External"/><Relationship Id="rId710" Type="http://schemas.openxmlformats.org/officeDocument/2006/relationships/hyperlink" Target="https://www.youtube.com/watch?v=hPD7CW4JiSA" TargetMode="External"/><Relationship Id="rId808" Type="http://schemas.openxmlformats.org/officeDocument/2006/relationships/hyperlink" Target="https://www.youtube.com/watch?v=yCrftsxElf8" TargetMode="External"/><Relationship Id="rId1340" Type="http://schemas.openxmlformats.org/officeDocument/2006/relationships/hyperlink" Target="https://www.youtube.com/watch?v=kvEIBfEnwXM" TargetMode="External"/><Relationship Id="rId1438" Type="http://schemas.openxmlformats.org/officeDocument/2006/relationships/hyperlink" Target="https://www.youtube.com/watch?v=tPgOVeqnOcc" TargetMode="External"/><Relationship Id="rId8" Type="http://schemas.openxmlformats.org/officeDocument/2006/relationships/hyperlink" Target="https://www.youtube.com/watch?v=FytdS2vMJfU" TargetMode="External"/><Relationship Id="rId142" Type="http://schemas.openxmlformats.org/officeDocument/2006/relationships/hyperlink" Target="https://www.youtube.com/watch?v=OpsoPcAUMbw" TargetMode="External"/><Relationship Id="rId447" Type="http://schemas.openxmlformats.org/officeDocument/2006/relationships/hyperlink" Target="https://www.youtube.com/watch?v=myyrtrylWQs" TargetMode="External"/><Relationship Id="rId794" Type="http://schemas.openxmlformats.org/officeDocument/2006/relationships/hyperlink" Target="https://www.youtube.com/watch?v=BNly0XIZX6c" TargetMode="External"/><Relationship Id="rId1077" Type="http://schemas.openxmlformats.org/officeDocument/2006/relationships/hyperlink" Target="https://www.youtube.com/watch?v=a30EnICYBUA" TargetMode="External"/><Relationship Id="rId1200" Type="http://schemas.openxmlformats.org/officeDocument/2006/relationships/hyperlink" Target="https://www.youtube.com/watch?v=j53ZVDx4pYc" TargetMode="External"/><Relationship Id="rId654" Type="http://schemas.openxmlformats.org/officeDocument/2006/relationships/hyperlink" Target="https://www.youtube.com/watch?v=p4NkqPPh2fk" TargetMode="External"/><Relationship Id="rId861" Type="http://schemas.openxmlformats.org/officeDocument/2006/relationships/hyperlink" Target="https://www.youtube.com/watch?v=S2ePhtW_O5A" TargetMode="External"/><Relationship Id="rId959" Type="http://schemas.openxmlformats.org/officeDocument/2006/relationships/hyperlink" Target="https://www.youtube.com/watch?v=Xsq9jAEpAY8" TargetMode="External"/><Relationship Id="rId1284" Type="http://schemas.openxmlformats.org/officeDocument/2006/relationships/hyperlink" Target="https://www.youtube.com/watch?v=69M5XJQEYX4" TargetMode="External"/><Relationship Id="rId1491" Type="http://schemas.openxmlformats.org/officeDocument/2006/relationships/hyperlink" Target="https://www.youtube.com/watch?v=wfQX8QWcWgI" TargetMode="External"/><Relationship Id="rId1505" Type="http://schemas.openxmlformats.org/officeDocument/2006/relationships/hyperlink" Target="https://www.youtube.com/watch?v=ahKeSqFT0Nk" TargetMode="External"/><Relationship Id="rId293" Type="http://schemas.openxmlformats.org/officeDocument/2006/relationships/hyperlink" Target="https://www.youtube.com/watch?v=cKIAV15AZcI" TargetMode="External"/><Relationship Id="rId307" Type="http://schemas.openxmlformats.org/officeDocument/2006/relationships/hyperlink" Target="https://www.youtube.com/watch?v=R7mzbp-9vbk" TargetMode="External"/><Relationship Id="rId514" Type="http://schemas.openxmlformats.org/officeDocument/2006/relationships/hyperlink" Target="https://www.youtube.com/watch?v=_xIbCmTtK8s" TargetMode="External"/><Relationship Id="rId721" Type="http://schemas.openxmlformats.org/officeDocument/2006/relationships/hyperlink" Target="https://www.youtube.com/watch?v=QT3p6iGNrkU" TargetMode="External"/><Relationship Id="rId1144" Type="http://schemas.openxmlformats.org/officeDocument/2006/relationships/hyperlink" Target="https://www.youtube.com/watch?v=bGDeGR7DrFw" TargetMode="External"/><Relationship Id="rId1351" Type="http://schemas.openxmlformats.org/officeDocument/2006/relationships/hyperlink" Target="https://www.youtube.com/watch?v=bD-uUsBgY-w" TargetMode="External"/><Relationship Id="rId1449" Type="http://schemas.openxmlformats.org/officeDocument/2006/relationships/hyperlink" Target="https://www.youtube.com/watch?v=OmWUkxANoEk" TargetMode="External"/><Relationship Id="rId88" Type="http://schemas.openxmlformats.org/officeDocument/2006/relationships/hyperlink" Target="https://www.youtube.com/watch?v=rNhQIKC2jPM" TargetMode="External"/><Relationship Id="rId153" Type="http://schemas.openxmlformats.org/officeDocument/2006/relationships/hyperlink" Target="https://www.youtube.com/watch?v=FNqQxPkLmPI" TargetMode="External"/><Relationship Id="rId360" Type="http://schemas.openxmlformats.org/officeDocument/2006/relationships/hyperlink" Target="https://www.youtube.com/watch?v=nCmJgIvSqfU" TargetMode="External"/><Relationship Id="rId598" Type="http://schemas.openxmlformats.org/officeDocument/2006/relationships/hyperlink" Target="https://www.youtube.com/watch?v=fyMRRD_YeRI" TargetMode="External"/><Relationship Id="rId819" Type="http://schemas.openxmlformats.org/officeDocument/2006/relationships/hyperlink" Target="https://www.youtube.com/watch?v=OAcu0ZHtcXc" TargetMode="External"/><Relationship Id="rId1004" Type="http://schemas.openxmlformats.org/officeDocument/2006/relationships/hyperlink" Target="https://www.youtube.com/watch?v=a6bj2Qddmzk" TargetMode="External"/><Relationship Id="rId1211" Type="http://schemas.openxmlformats.org/officeDocument/2006/relationships/hyperlink" Target="https://www.youtube.com/watch?v=DrTFGS7SoCg" TargetMode="External"/><Relationship Id="rId220" Type="http://schemas.openxmlformats.org/officeDocument/2006/relationships/hyperlink" Target="https://www.youtube.com/watch?v=CtiARMXwI0Q" TargetMode="External"/><Relationship Id="rId458" Type="http://schemas.openxmlformats.org/officeDocument/2006/relationships/hyperlink" Target="https://www.youtube.com/watch?v=oYXPvuD_ejM" TargetMode="External"/><Relationship Id="rId665" Type="http://schemas.openxmlformats.org/officeDocument/2006/relationships/hyperlink" Target="https://www.youtube.com/watch?v=afXofZLlzB4" TargetMode="External"/><Relationship Id="rId872" Type="http://schemas.openxmlformats.org/officeDocument/2006/relationships/hyperlink" Target="https://www.youtube.com/watch?v=7gTT37SeSUc" TargetMode="External"/><Relationship Id="rId1088" Type="http://schemas.openxmlformats.org/officeDocument/2006/relationships/hyperlink" Target="https://www.youtube.com/watch?v=3dgPn1KOovw" TargetMode="External"/><Relationship Id="rId1295" Type="http://schemas.openxmlformats.org/officeDocument/2006/relationships/hyperlink" Target="https://www.youtube.com/watch?v=F2WG7neA31s" TargetMode="External"/><Relationship Id="rId1309" Type="http://schemas.openxmlformats.org/officeDocument/2006/relationships/hyperlink" Target="https://www.youtube.com/watch?v=N6IDjOR1OY0" TargetMode="External"/><Relationship Id="rId1516" Type="http://schemas.openxmlformats.org/officeDocument/2006/relationships/vmlDrawing" Target="../drawings/vmlDrawing2.vml"/><Relationship Id="rId15" Type="http://schemas.openxmlformats.org/officeDocument/2006/relationships/hyperlink" Target="https://www.youtube.com/watch?v=mjFek0gF97s" TargetMode="External"/><Relationship Id="rId318" Type="http://schemas.openxmlformats.org/officeDocument/2006/relationships/hyperlink" Target="https://www.youtube.com/watch?v=2uOiM67vK6A" TargetMode="External"/><Relationship Id="rId525" Type="http://schemas.openxmlformats.org/officeDocument/2006/relationships/hyperlink" Target="https://www.youtube.com/watch?v=ziCW-l-SXRM" TargetMode="External"/><Relationship Id="rId732" Type="http://schemas.openxmlformats.org/officeDocument/2006/relationships/hyperlink" Target="https://www.youtube.com/watch?v=w2e5eqI49cE" TargetMode="External"/><Relationship Id="rId1155" Type="http://schemas.openxmlformats.org/officeDocument/2006/relationships/hyperlink" Target="https://www.youtube.com/watch?v=wEalKzas5Ig" TargetMode="External"/><Relationship Id="rId1362" Type="http://schemas.openxmlformats.org/officeDocument/2006/relationships/hyperlink" Target="https://www.youtube.com/watch?v=_CKZQa18hcY" TargetMode="External"/><Relationship Id="rId99" Type="http://schemas.openxmlformats.org/officeDocument/2006/relationships/hyperlink" Target="https://www.youtube.com/watch?v=8qjQH_-WzyE" TargetMode="External"/><Relationship Id="rId164" Type="http://schemas.openxmlformats.org/officeDocument/2006/relationships/hyperlink" Target="https://www.youtube.com/watch?v=knJJGEYwaZw" TargetMode="External"/><Relationship Id="rId371" Type="http://schemas.openxmlformats.org/officeDocument/2006/relationships/hyperlink" Target="https://www.youtube.com/watch?v=oeFU8Lk35BI" TargetMode="External"/><Relationship Id="rId1015" Type="http://schemas.openxmlformats.org/officeDocument/2006/relationships/hyperlink" Target="https://www.youtube.com/watch?v=ll-fhgVbj1I" TargetMode="External"/><Relationship Id="rId1222" Type="http://schemas.openxmlformats.org/officeDocument/2006/relationships/hyperlink" Target="https://www.youtube.com/watch?v=RfiT3REVHxQ" TargetMode="External"/><Relationship Id="rId469" Type="http://schemas.openxmlformats.org/officeDocument/2006/relationships/hyperlink" Target="https://www.youtube.com/watch?v=KBA7GLExw3o" TargetMode="External"/><Relationship Id="rId676" Type="http://schemas.openxmlformats.org/officeDocument/2006/relationships/hyperlink" Target="https://www.youtube.com/watch?v=55sjF1l4Hu0" TargetMode="External"/><Relationship Id="rId883" Type="http://schemas.openxmlformats.org/officeDocument/2006/relationships/hyperlink" Target="https://www.youtube.com/watch?v=glBt8I5y1b8" TargetMode="External"/><Relationship Id="rId1099" Type="http://schemas.openxmlformats.org/officeDocument/2006/relationships/hyperlink" Target="https://www.youtube.com/watch?v=N1wkN3CKqHY" TargetMode="External"/><Relationship Id="rId26" Type="http://schemas.openxmlformats.org/officeDocument/2006/relationships/hyperlink" Target="https://www.youtube.com/watch?v=KVDRl_wLqdM" TargetMode="External"/><Relationship Id="rId231" Type="http://schemas.openxmlformats.org/officeDocument/2006/relationships/hyperlink" Target="https://www.youtube.com/watch?v=vnw9dW2QgYk" TargetMode="External"/><Relationship Id="rId329" Type="http://schemas.openxmlformats.org/officeDocument/2006/relationships/hyperlink" Target="https://www.youtube.com/watch?v=Um1LJAfSPoo" TargetMode="External"/><Relationship Id="rId536" Type="http://schemas.openxmlformats.org/officeDocument/2006/relationships/hyperlink" Target="https://www.youtube.com/watch?v=R_G2Gd70LiY" TargetMode="External"/><Relationship Id="rId1166" Type="http://schemas.openxmlformats.org/officeDocument/2006/relationships/hyperlink" Target="https://www.youtube.com/watch?v=nUfn2eRsHgo" TargetMode="External"/><Relationship Id="rId1373" Type="http://schemas.openxmlformats.org/officeDocument/2006/relationships/hyperlink" Target="https://www.youtube.com/watch?v=Fb11XAvWeyE" TargetMode="External"/><Relationship Id="rId175" Type="http://schemas.openxmlformats.org/officeDocument/2006/relationships/hyperlink" Target="https://www.youtube.com/watch?v=lXmhJr1LDyI" TargetMode="External"/><Relationship Id="rId743" Type="http://schemas.openxmlformats.org/officeDocument/2006/relationships/hyperlink" Target="https://www.youtube.com/watch?v=kKbQvD24QPY" TargetMode="External"/><Relationship Id="rId950" Type="http://schemas.openxmlformats.org/officeDocument/2006/relationships/hyperlink" Target="https://www.youtube.com/watch?v=VDqAX3plBww" TargetMode="External"/><Relationship Id="rId1026" Type="http://schemas.openxmlformats.org/officeDocument/2006/relationships/hyperlink" Target="https://www.youtube.com/watch?v=gPdm-EF13GU" TargetMode="External"/><Relationship Id="rId382" Type="http://schemas.openxmlformats.org/officeDocument/2006/relationships/hyperlink" Target="https://www.youtube.com/watch?v=pAHRrR6eeDU" TargetMode="External"/><Relationship Id="rId603" Type="http://schemas.openxmlformats.org/officeDocument/2006/relationships/hyperlink" Target="https://www.youtube.com/watch?v=tNKCTknE59M" TargetMode="External"/><Relationship Id="rId687" Type="http://schemas.openxmlformats.org/officeDocument/2006/relationships/hyperlink" Target="https://www.youtube.com/watch?v=Uk3mD3cAFXg" TargetMode="External"/><Relationship Id="rId810" Type="http://schemas.openxmlformats.org/officeDocument/2006/relationships/hyperlink" Target="https://www.youtube.com/watch?v=c0qRokhkADI" TargetMode="External"/><Relationship Id="rId908" Type="http://schemas.openxmlformats.org/officeDocument/2006/relationships/hyperlink" Target="https://www.youtube.com/watch?v=tpUBWJjtzrA" TargetMode="External"/><Relationship Id="rId1233" Type="http://schemas.openxmlformats.org/officeDocument/2006/relationships/hyperlink" Target="https://www.youtube.com/watch?v=SNAHZpRl3go" TargetMode="External"/><Relationship Id="rId1440" Type="http://schemas.openxmlformats.org/officeDocument/2006/relationships/hyperlink" Target="https://www.youtube.com/watch?v=sEg8fP2ckhI" TargetMode="External"/><Relationship Id="rId242" Type="http://schemas.openxmlformats.org/officeDocument/2006/relationships/hyperlink" Target="https://www.youtube.com/watch?v=vSLKEwGRgbY" TargetMode="External"/><Relationship Id="rId894" Type="http://schemas.openxmlformats.org/officeDocument/2006/relationships/hyperlink" Target="https://www.youtube.com/watch?v=xuKnWRKpLyM" TargetMode="External"/><Relationship Id="rId1177" Type="http://schemas.openxmlformats.org/officeDocument/2006/relationships/hyperlink" Target="https://www.youtube.com/watch?v=9qgkONu6nbk" TargetMode="External"/><Relationship Id="rId1300" Type="http://schemas.openxmlformats.org/officeDocument/2006/relationships/hyperlink" Target="https://www.youtube.com/watch?v=mcxquOK_mY8" TargetMode="External"/><Relationship Id="rId37" Type="http://schemas.openxmlformats.org/officeDocument/2006/relationships/hyperlink" Target="https://www.youtube.com/watch?v=Wpkt3HpzBTs" TargetMode="External"/><Relationship Id="rId102" Type="http://schemas.openxmlformats.org/officeDocument/2006/relationships/hyperlink" Target="https://www.youtube.com/watch?v=vHWsmGyjOk0" TargetMode="External"/><Relationship Id="rId547" Type="http://schemas.openxmlformats.org/officeDocument/2006/relationships/hyperlink" Target="https://www.youtube.com/watch?v=m9xF54UZFuY" TargetMode="External"/><Relationship Id="rId754" Type="http://schemas.openxmlformats.org/officeDocument/2006/relationships/hyperlink" Target="https://www.youtube.com/watch?v=AjEKOFHh4yM" TargetMode="External"/><Relationship Id="rId961" Type="http://schemas.openxmlformats.org/officeDocument/2006/relationships/hyperlink" Target="https://www.youtube.com/watch?v=-HWLO-7d98U" TargetMode="External"/><Relationship Id="rId1384" Type="http://schemas.openxmlformats.org/officeDocument/2006/relationships/hyperlink" Target="https://www.youtube.com/watch?v=gtJ9OzJIB_c" TargetMode="External"/><Relationship Id="rId90" Type="http://schemas.openxmlformats.org/officeDocument/2006/relationships/hyperlink" Target="https://www.youtube.com/watch?v=FndfcBhZklU" TargetMode="External"/><Relationship Id="rId186" Type="http://schemas.openxmlformats.org/officeDocument/2006/relationships/hyperlink" Target="https://www.youtube.com/watch?v=0uPW7Jf9y7o" TargetMode="External"/><Relationship Id="rId393" Type="http://schemas.openxmlformats.org/officeDocument/2006/relationships/hyperlink" Target="https://www.youtube.com/watch?v=wm8QHjKcDf8" TargetMode="External"/><Relationship Id="rId407" Type="http://schemas.openxmlformats.org/officeDocument/2006/relationships/hyperlink" Target="https://www.youtube.com/watch?v=182HueOxCaU" TargetMode="External"/><Relationship Id="rId614" Type="http://schemas.openxmlformats.org/officeDocument/2006/relationships/hyperlink" Target="https://www.youtube.com/watch?v=T-iBVjoTxpY" TargetMode="External"/><Relationship Id="rId821" Type="http://schemas.openxmlformats.org/officeDocument/2006/relationships/hyperlink" Target="https://www.youtube.com/watch?v=F4X3ljkLFP8" TargetMode="External"/><Relationship Id="rId1037" Type="http://schemas.openxmlformats.org/officeDocument/2006/relationships/hyperlink" Target="https://www.youtube.com/watch?v=EfHkupTL5wU" TargetMode="External"/><Relationship Id="rId1244" Type="http://schemas.openxmlformats.org/officeDocument/2006/relationships/hyperlink" Target="https://www.youtube.com/watch?v=-pTe3fDFF7U" TargetMode="External"/><Relationship Id="rId1451" Type="http://schemas.openxmlformats.org/officeDocument/2006/relationships/hyperlink" Target="https://www.youtube.com/watch?v=5IYA6g6rNW0" TargetMode="External"/><Relationship Id="rId253" Type="http://schemas.openxmlformats.org/officeDocument/2006/relationships/hyperlink" Target="https://www.youtube.com/watch?v=08Xwx9vsy6w" TargetMode="External"/><Relationship Id="rId460" Type="http://schemas.openxmlformats.org/officeDocument/2006/relationships/hyperlink" Target="https://www.youtube.com/watch?v=Cs9JbmZ0poM" TargetMode="External"/><Relationship Id="rId698" Type="http://schemas.openxmlformats.org/officeDocument/2006/relationships/hyperlink" Target="https://www.youtube.com/watch?v=fKsfq4rFzbA" TargetMode="External"/><Relationship Id="rId919" Type="http://schemas.openxmlformats.org/officeDocument/2006/relationships/hyperlink" Target="https://www.youtube.com/watch?v=KdiEMEbTV1M" TargetMode="External"/><Relationship Id="rId1090" Type="http://schemas.openxmlformats.org/officeDocument/2006/relationships/hyperlink" Target="https://www.youtube.com/watch?v=Aivw6qVhabo" TargetMode="External"/><Relationship Id="rId1104" Type="http://schemas.openxmlformats.org/officeDocument/2006/relationships/hyperlink" Target="https://www.youtube.com/watch?v=eVhJjqlSE8s" TargetMode="External"/><Relationship Id="rId1311" Type="http://schemas.openxmlformats.org/officeDocument/2006/relationships/hyperlink" Target="https://www.youtube.com/watch?v=mScbp58xwJE" TargetMode="External"/><Relationship Id="rId48" Type="http://schemas.openxmlformats.org/officeDocument/2006/relationships/hyperlink" Target="https://www.youtube.com/watch?v=LdrmgXtd_rs" TargetMode="External"/><Relationship Id="rId113" Type="http://schemas.openxmlformats.org/officeDocument/2006/relationships/hyperlink" Target="https://www.youtube.com/watch?v=TGgYE0Ui0co" TargetMode="External"/><Relationship Id="rId320" Type="http://schemas.openxmlformats.org/officeDocument/2006/relationships/hyperlink" Target="https://www.youtube.com/watch?v=Y1SUVA0PU1o" TargetMode="External"/><Relationship Id="rId558" Type="http://schemas.openxmlformats.org/officeDocument/2006/relationships/hyperlink" Target="https://www.youtube.com/watch?v=FKg_FjS3qZw" TargetMode="External"/><Relationship Id="rId765" Type="http://schemas.openxmlformats.org/officeDocument/2006/relationships/hyperlink" Target="https://www.youtube.com/watch?v=4fTC0cZiBus" TargetMode="External"/><Relationship Id="rId972" Type="http://schemas.openxmlformats.org/officeDocument/2006/relationships/hyperlink" Target="https://www.youtube.com/watch?v=G2ke7Higm-Y" TargetMode="External"/><Relationship Id="rId1188" Type="http://schemas.openxmlformats.org/officeDocument/2006/relationships/hyperlink" Target="https://www.youtube.com/watch?v=SmB_GUlrfzk" TargetMode="External"/><Relationship Id="rId1395" Type="http://schemas.openxmlformats.org/officeDocument/2006/relationships/hyperlink" Target="https://www.youtube.com/watch?v=vmOlaD1O5rg" TargetMode="External"/><Relationship Id="rId1409" Type="http://schemas.openxmlformats.org/officeDocument/2006/relationships/hyperlink" Target="https://www.youtube.com/watch?v=Zused4CGMw4" TargetMode="External"/><Relationship Id="rId197" Type="http://schemas.openxmlformats.org/officeDocument/2006/relationships/hyperlink" Target="https://www.youtube.com/watch?v=91dtNzk71IA" TargetMode="External"/><Relationship Id="rId418" Type="http://schemas.openxmlformats.org/officeDocument/2006/relationships/hyperlink" Target="https://www.youtube.com/watch?v=y-v-Ijc7W3Y" TargetMode="External"/><Relationship Id="rId625" Type="http://schemas.openxmlformats.org/officeDocument/2006/relationships/hyperlink" Target="https://www.youtube.com/watch?v=kpktr2ml8m8" TargetMode="External"/><Relationship Id="rId832" Type="http://schemas.openxmlformats.org/officeDocument/2006/relationships/hyperlink" Target="https://www.youtube.com/watch?v=o4_iAmYXDzg" TargetMode="External"/><Relationship Id="rId1048" Type="http://schemas.openxmlformats.org/officeDocument/2006/relationships/hyperlink" Target="https://www.youtube.com/watch?v=GCo89ggyUKw" TargetMode="External"/><Relationship Id="rId1255" Type="http://schemas.openxmlformats.org/officeDocument/2006/relationships/hyperlink" Target="https://www.youtube.com/watch?v=lnII4AH2rHw" TargetMode="External"/><Relationship Id="rId1462" Type="http://schemas.openxmlformats.org/officeDocument/2006/relationships/hyperlink" Target="https://www.youtube.com/watch?v=3Pat7agSMJU&amp;t=22s" TargetMode="External"/><Relationship Id="rId264" Type="http://schemas.openxmlformats.org/officeDocument/2006/relationships/hyperlink" Target="https://www.youtube.com/watch?v=3f7b_ZE5B1Y" TargetMode="External"/><Relationship Id="rId471" Type="http://schemas.openxmlformats.org/officeDocument/2006/relationships/hyperlink" Target="https://www.youtube.com/watch?v=DoYL7K2djDY" TargetMode="External"/><Relationship Id="rId1115" Type="http://schemas.openxmlformats.org/officeDocument/2006/relationships/hyperlink" Target="https://www.youtube.com/watch?v=n0Ekb7yhf18" TargetMode="External"/><Relationship Id="rId1322" Type="http://schemas.openxmlformats.org/officeDocument/2006/relationships/hyperlink" Target="https://www.youtube.com/watch?v=strZVEaixcs" TargetMode="External"/><Relationship Id="rId59" Type="http://schemas.openxmlformats.org/officeDocument/2006/relationships/hyperlink" Target="https://www.youtube.com/watch?v=dp7l5qmLHJI" TargetMode="External"/><Relationship Id="rId124" Type="http://schemas.openxmlformats.org/officeDocument/2006/relationships/hyperlink" Target="https://www.youtube.com/watch?v=s3LVHHEe2vc" TargetMode="External"/><Relationship Id="rId569" Type="http://schemas.openxmlformats.org/officeDocument/2006/relationships/hyperlink" Target="https://www.youtube.com/watch?v=JbxzX8kwig4" TargetMode="External"/><Relationship Id="rId776" Type="http://schemas.openxmlformats.org/officeDocument/2006/relationships/hyperlink" Target="https://www.youtube.com/watch?v=hFK3wIxZt3g" TargetMode="External"/><Relationship Id="rId983" Type="http://schemas.openxmlformats.org/officeDocument/2006/relationships/hyperlink" Target="https://www.youtube.com/watch?v=9fu_xDvkBMk" TargetMode="External"/><Relationship Id="rId1199" Type="http://schemas.openxmlformats.org/officeDocument/2006/relationships/hyperlink" Target="https://www.youtube.com/watch?v=j53ZVDx4pYc" TargetMode="External"/><Relationship Id="rId331" Type="http://schemas.openxmlformats.org/officeDocument/2006/relationships/hyperlink" Target="https://www.youtube.com/watch?v=itgdRwuvtN0" TargetMode="External"/><Relationship Id="rId429" Type="http://schemas.openxmlformats.org/officeDocument/2006/relationships/hyperlink" Target="https://www.youtube.com/watch?v=gKt4SG-pAmw" TargetMode="External"/><Relationship Id="rId636" Type="http://schemas.openxmlformats.org/officeDocument/2006/relationships/hyperlink" Target="https://www.youtube.com/watch?v=olQlPZuEWLY" TargetMode="External"/><Relationship Id="rId1059" Type="http://schemas.openxmlformats.org/officeDocument/2006/relationships/hyperlink" Target="https://www.youtube.com/watch?v=_nyKGkDh6WM" TargetMode="External"/><Relationship Id="rId1266" Type="http://schemas.openxmlformats.org/officeDocument/2006/relationships/hyperlink" Target="https://www.youtube.com/watch?v=6KN0GnYv6xQ" TargetMode="External"/><Relationship Id="rId1473" Type="http://schemas.openxmlformats.org/officeDocument/2006/relationships/hyperlink" Target="https://www.youtube.com/watch?v=qIQN0DtO2Z8" TargetMode="External"/><Relationship Id="rId843" Type="http://schemas.openxmlformats.org/officeDocument/2006/relationships/hyperlink" Target="https://www.youtube.com/watch?v=mK5DuxKw-I8" TargetMode="External"/><Relationship Id="rId1126" Type="http://schemas.openxmlformats.org/officeDocument/2006/relationships/hyperlink" Target="https://www.youtube.com/watch?v=4VaCcFKHkSY" TargetMode="External"/><Relationship Id="rId275" Type="http://schemas.openxmlformats.org/officeDocument/2006/relationships/hyperlink" Target="https://www.youtube.com/watch?v=agP31XI_FxA" TargetMode="External"/><Relationship Id="rId482" Type="http://schemas.openxmlformats.org/officeDocument/2006/relationships/hyperlink" Target="https://www.youtube.com/watch?v=bEc29vVNLOc" TargetMode="External"/><Relationship Id="rId703" Type="http://schemas.openxmlformats.org/officeDocument/2006/relationships/hyperlink" Target="https://www.youtube.com/watch?v=8xbYHg11ROo" TargetMode="External"/><Relationship Id="rId910" Type="http://schemas.openxmlformats.org/officeDocument/2006/relationships/hyperlink" Target="https://www.youtube.com/watch?v=Cuelsn9VyZQ" TargetMode="External"/><Relationship Id="rId1333" Type="http://schemas.openxmlformats.org/officeDocument/2006/relationships/hyperlink" Target="https://www.youtube.com/watch?v=XfaMChybaCc" TargetMode="External"/><Relationship Id="rId135" Type="http://schemas.openxmlformats.org/officeDocument/2006/relationships/hyperlink" Target="https://www.youtube.com/watch?v=IAmXafhUmYc" TargetMode="External"/><Relationship Id="rId342" Type="http://schemas.openxmlformats.org/officeDocument/2006/relationships/hyperlink" Target="https://www.youtube.com/watch?v=2Ew9deAuPwU" TargetMode="External"/><Relationship Id="rId787" Type="http://schemas.openxmlformats.org/officeDocument/2006/relationships/hyperlink" Target="https://www.youtube.com/watch?v=dlfE6JbvIYI" TargetMode="External"/><Relationship Id="rId994" Type="http://schemas.openxmlformats.org/officeDocument/2006/relationships/hyperlink" Target="https://www.youtube.com/watch?v=4xWwhXcAjhU" TargetMode="External"/><Relationship Id="rId1400" Type="http://schemas.openxmlformats.org/officeDocument/2006/relationships/hyperlink" Target="https://www.youtube.com/watch?v=SNpVBfgzPmo" TargetMode="External"/><Relationship Id="rId202" Type="http://schemas.openxmlformats.org/officeDocument/2006/relationships/hyperlink" Target="https://www.youtube.com/watch?v=nmbYnYYpa6g" TargetMode="External"/><Relationship Id="rId647" Type="http://schemas.openxmlformats.org/officeDocument/2006/relationships/hyperlink" Target="https://www.youtube.com/watch?v=jQ47l4DT1BY" TargetMode="External"/><Relationship Id="rId854" Type="http://schemas.openxmlformats.org/officeDocument/2006/relationships/hyperlink" Target="https://www.youtube.com/watch?v=wXoImJcJYxQ" TargetMode="External"/><Relationship Id="rId1277" Type="http://schemas.openxmlformats.org/officeDocument/2006/relationships/hyperlink" Target="https://www.youtube.com/watch?v=Iz3TO-dXkSI" TargetMode="External"/><Relationship Id="rId1484" Type="http://schemas.openxmlformats.org/officeDocument/2006/relationships/hyperlink" Target="https://www.youtube.com/watch?v=SPD35eCSgDk" TargetMode="External"/><Relationship Id="rId286" Type="http://schemas.openxmlformats.org/officeDocument/2006/relationships/hyperlink" Target="https://www.youtube.com/watch?v=vdwHHPZwNEo" TargetMode="External"/><Relationship Id="rId493" Type="http://schemas.openxmlformats.org/officeDocument/2006/relationships/hyperlink" Target="https://www.youtube.com/watch?v=jaw4U_s24zo" TargetMode="External"/><Relationship Id="rId507" Type="http://schemas.openxmlformats.org/officeDocument/2006/relationships/hyperlink" Target="https://www.youtube.com/watch?v=xjZO-uNelDI" TargetMode="External"/><Relationship Id="rId714" Type="http://schemas.openxmlformats.org/officeDocument/2006/relationships/hyperlink" Target="https://www.youtube.com/watch?v=dlQfycnk550" TargetMode="External"/><Relationship Id="rId921" Type="http://schemas.openxmlformats.org/officeDocument/2006/relationships/hyperlink" Target="https://www.youtube.com/watch?v=9Zummy0j6Ws" TargetMode="External"/><Relationship Id="rId1137" Type="http://schemas.openxmlformats.org/officeDocument/2006/relationships/hyperlink" Target="https://www.youtube.com/watch?v=i24adZlRCZk" TargetMode="External"/><Relationship Id="rId1344" Type="http://schemas.openxmlformats.org/officeDocument/2006/relationships/hyperlink" Target="https://www.youtube.com/watch?v=vB9JqlUiYUk" TargetMode="External"/><Relationship Id="rId50" Type="http://schemas.openxmlformats.org/officeDocument/2006/relationships/hyperlink" Target="https://www.youtube.com/watch?v=gbWoqwJKhbM" TargetMode="External"/><Relationship Id="rId146" Type="http://schemas.openxmlformats.org/officeDocument/2006/relationships/hyperlink" Target="https://www.youtube.com/watch?v=4yz6ZL-TC94" TargetMode="External"/><Relationship Id="rId353" Type="http://schemas.openxmlformats.org/officeDocument/2006/relationships/hyperlink" Target="https://www.youtube.com/watch?v=17Jnr2hr0ro" TargetMode="External"/><Relationship Id="rId560" Type="http://schemas.openxmlformats.org/officeDocument/2006/relationships/hyperlink" Target="https://www.youtube.com/watch?v=EHQ6eLHDs78" TargetMode="External"/><Relationship Id="rId798" Type="http://schemas.openxmlformats.org/officeDocument/2006/relationships/hyperlink" Target="https://www.youtube.com/watch?v=w1UAQGgnz4A" TargetMode="External"/><Relationship Id="rId1190" Type="http://schemas.openxmlformats.org/officeDocument/2006/relationships/hyperlink" Target="https://www.youtube.com/watch?v=YtD-Ro9OJRQ" TargetMode="External"/><Relationship Id="rId1204" Type="http://schemas.openxmlformats.org/officeDocument/2006/relationships/hyperlink" Target="https://www.youtube.com/watch?v=84agoVdaycE" TargetMode="External"/><Relationship Id="rId1411" Type="http://schemas.openxmlformats.org/officeDocument/2006/relationships/hyperlink" Target="https://www.youtube.com/watch?v=KCUZ6hBgxc0" TargetMode="External"/><Relationship Id="rId213" Type="http://schemas.openxmlformats.org/officeDocument/2006/relationships/hyperlink" Target="https://www.youtube.com/watch?v=Vf5BOYF0S3Y" TargetMode="External"/><Relationship Id="rId420" Type="http://schemas.openxmlformats.org/officeDocument/2006/relationships/hyperlink" Target="https://www.youtube.com/watch?v=zVH1ZOi2_yk" TargetMode="External"/><Relationship Id="rId658" Type="http://schemas.openxmlformats.org/officeDocument/2006/relationships/hyperlink" Target="https://www.youtube.com/watch?v=GpEk4HU0r2Y" TargetMode="External"/><Relationship Id="rId865" Type="http://schemas.openxmlformats.org/officeDocument/2006/relationships/hyperlink" Target="https://www.youtube.com/watch?v=tRgTeYpgv8c" TargetMode="External"/><Relationship Id="rId1050" Type="http://schemas.openxmlformats.org/officeDocument/2006/relationships/hyperlink" Target="https://www.youtube.com/watch?v=vOOkxcKaZEo" TargetMode="External"/><Relationship Id="rId1288" Type="http://schemas.openxmlformats.org/officeDocument/2006/relationships/hyperlink" Target="https://www.youtube.com/watch?v=1Gop0_4D5pE" TargetMode="External"/><Relationship Id="rId1495" Type="http://schemas.openxmlformats.org/officeDocument/2006/relationships/hyperlink" Target="https://www.youtube.com/watch?v=Bx9ffGtMMxo" TargetMode="External"/><Relationship Id="rId1509" Type="http://schemas.openxmlformats.org/officeDocument/2006/relationships/hyperlink" Target="https://www.youtube.com/watch?v=9jjsiAFVdXc" TargetMode="External"/><Relationship Id="rId297" Type="http://schemas.openxmlformats.org/officeDocument/2006/relationships/hyperlink" Target="https://www.youtube.com/watch?v=T0iutxik1Eg" TargetMode="External"/><Relationship Id="rId518" Type="http://schemas.openxmlformats.org/officeDocument/2006/relationships/hyperlink" Target="https://www.youtube.com/watch?v=VwTbkm1NN4Y" TargetMode="External"/><Relationship Id="rId725" Type="http://schemas.openxmlformats.org/officeDocument/2006/relationships/hyperlink" Target="https://www.youtube.com/watch?v=Lg0JLlBHCgA" TargetMode="External"/><Relationship Id="rId932" Type="http://schemas.openxmlformats.org/officeDocument/2006/relationships/hyperlink" Target="https://www.youtube.com/watch?v=WfJvOgXp9SM" TargetMode="External"/><Relationship Id="rId1148" Type="http://schemas.openxmlformats.org/officeDocument/2006/relationships/hyperlink" Target="https://www.youtube.com/watch?v=Kfvmj7QyAfQ" TargetMode="External"/><Relationship Id="rId1355" Type="http://schemas.openxmlformats.org/officeDocument/2006/relationships/hyperlink" Target="https://www.youtube.com/watch?v=edQr4IJQuEg" TargetMode="External"/><Relationship Id="rId157" Type="http://schemas.openxmlformats.org/officeDocument/2006/relationships/hyperlink" Target="https://www.youtube.com/watch?v=uDANJcQm-So" TargetMode="External"/><Relationship Id="rId364" Type="http://schemas.openxmlformats.org/officeDocument/2006/relationships/hyperlink" Target="https://www.youtube.com/watch?v=r5r1yU9O2ag" TargetMode="External"/><Relationship Id="rId1008" Type="http://schemas.openxmlformats.org/officeDocument/2006/relationships/hyperlink" Target="https://www.youtube.com/watch?v=v2dy-2T9kRE" TargetMode="External"/><Relationship Id="rId1215" Type="http://schemas.openxmlformats.org/officeDocument/2006/relationships/hyperlink" Target="https://www.youtube.com/watch?v=1jVMegap8Ws" TargetMode="External"/><Relationship Id="rId1422" Type="http://schemas.openxmlformats.org/officeDocument/2006/relationships/hyperlink" Target="https://www.youtube.com/watch?v=wKoUB00RmE0" TargetMode="External"/><Relationship Id="rId61" Type="http://schemas.openxmlformats.org/officeDocument/2006/relationships/hyperlink" Target="https://www.youtube.com/watch?v=elqL0Sr_sVU" TargetMode="External"/><Relationship Id="rId571" Type="http://schemas.openxmlformats.org/officeDocument/2006/relationships/hyperlink" Target="https://www.youtube.com/watch?v=Uxcvh2BQu1g" TargetMode="External"/><Relationship Id="rId669" Type="http://schemas.openxmlformats.org/officeDocument/2006/relationships/hyperlink" Target="https://www.youtube.com/watch?v=zgOMSgegwGk" TargetMode="External"/><Relationship Id="rId876" Type="http://schemas.openxmlformats.org/officeDocument/2006/relationships/hyperlink" Target="https://www.youtube.com/watch?v=qYA9DVNkOCA" TargetMode="External"/><Relationship Id="rId1299" Type="http://schemas.openxmlformats.org/officeDocument/2006/relationships/hyperlink" Target="https://www.youtube.com/watch?v=mcxquOK_mY8" TargetMode="External"/><Relationship Id="rId19" Type="http://schemas.openxmlformats.org/officeDocument/2006/relationships/hyperlink" Target="https://www.youtube.com/watch?v=Kxuiy8OL30w" TargetMode="External"/><Relationship Id="rId224" Type="http://schemas.openxmlformats.org/officeDocument/2006/relationships/hyperlink" Target="https://www.youtube.com/watch?v=nQhpJFt2KG8" TargetMode="External"/><Relationship Id="rId431" Type="http://schemas.openxmlformats.org/officeDocument/2006/relationships/hyperlink" Target="https://www.youtube.com/watch?v=2p91-Fy5A6Q" TargetMode="External"/><Relationship Id="rId529" Type="http://schemas.openxmlformats.org/officeDocument/2006/relationships/hyperlink" Target="https://www.youtube.com/watch?v=hH3jbt-s4aY" TargetMode="External"/><Relationship Id="rId736" Type="http://schemas.openxmlformats.org/officeDocument/2006/relationships/hyperlink" Target="https://www.youtube.com/watch?v=yMRw4TF7CAk" TargetMode="External"/><Relationship Id="rId1061" Type="http://schemas.openxmlformats.org/officeDocument/2006/relationships/hyperlink" Target="https://www.youtube.com/watch?v=log0y9fRklc" TargetMode="External"/><Relationship Id="rId1159" Type="http://schemas.openxmlformats.org/officeDocument/2006/relationships/hyperlink" Target="https://www.youtube.com/watch?v=HmKETjjGv0E" TargetMode="External"/><Relationship Id="rId1366" Type="http://schemas.openxmlformats.org/officeDocument/2006/relationships/hyperlink" Target="https://www.youtube.com/watch?v=lkO1JaN7BoQ" TargetMode="External"/><Relationship Id="rId168" Type="http://schemas.openxmlformats.org/officeDocument/2006/relationships/hyperlink" Target="https://www.youtube.com/watch?v=TEUt7CVuFbI" TargetMode="External"/><Relationship Id="rId943" Type="http://schemas.openxmlformats.org/officeDocument/2006/relationships/hyperlink" Target="https://www.youtube.com/watch?v=gF2CbaL7t6g" TargetMode="External"/><Relationship Id="rId1019" Type="http://schemas.openxmlformats.org/officeDocument/2006/relationships/hyperlink" Target="https://www.youtube.com/watch?v=NMCXHN1fW9k" TargetMode="External"/><Relationship Id="rId72" Type="http://schemas.openxmlformats.org/officeDocument/2006/relationships/hyperlink" Target="https://www.youtube.com/watch?v=ycnvyB8pDEM" TargetMode="External"/><Relationship Id="rId375" Type="http://schemas.openxmlformats.org/officeDocument/2006/relationships/hyperlink" Target="https://www.youtube.com/watch?v=uNPifASaoFM" TargetMode="External"/><Relationship Id="rId582" Type="http://schemas.openxmlformats.org/officeDocument/2006/relationships/hyperlink" Target="https://www.youtube.com/watch?v=fzzIeVO7-qk" TargetMode="External"/><Relationship Id="rId803" Type="http://schemas.openxmlformats.org/officeDocument/2006/relationships/hyperlink" Target="https://www.youtube.com/watch?v=3zpg3MGhmyI" TargetMode="External"/><Relationship Id="rId1226" Type="http://schemas.openxmlformats.org/officeDocument/2006/relationships/hyperlink" Target="https://www.youtube.com/watch?v=9hi4MG3BU0Y" TargetMode="External"/><Relationship Id="rId1433" Type="http://schemas.openxmlformats.org/officeDocument/2006/relationships/hyperlink" Target="https://www.youtube.com/watch?v=Owv0FewW5Bo" TargetMode="External"/><Relationship Id="rId3" Type="http://schemas.openxmlformats.org/officeDocument/2006/relationships/hyperlink" Target="https://www.youtube.com/watch?v=jKuCWHsoXmQ" TargetMode="External"/><Relationship Id="rId235" Type="http://schemas.openxmlformats.org/officeDocument/2006/relationships/hyperlink" Target="https://www.youtube.com/watch?v=nbZhVwfCRMU" TargetMode="External"/><Relationship Id="rId442" Type="http://schemas.openxmlformats.org/officeDocument/2006/relationships/hyperlink" Target="https://www.youtube.com/watch?v=mLEhBqCBBYE" TargetMode="External"/><Relationship Id="rId887" Type="http://schemas.openxmlformats.org/officeDocument/2006/relationships/hyperlink" Target="https://www.youtube.com/watch?v=Kfqplhug-eA" TargetMode="External"/><Relationship Id="rId1072" Type="http://schemas.openxmlformats.org/officeDocument/2006/relationships/hyperlink" Target="https://www.youtube.com/watch?v=bMOOUhzJreA" TargetMode="External"/><Relationship Id="rId1500" Type="http://schemas.openxmlformats.org/officeDocument/2006/relationships/hyperlink" Target="https://www.youtube.com/watch?v=dHQ-HMVdPyE" TargetMode="External"/><Relationship Id="rId302" Type="http://schemas.openxmlformats.org/officeDocument/2006/relationships/hyperlink" Target="https://www.youtube.com/watch?v=HdBCunbR_jE" TargetMode="External"/><Relationship Id="rId747" Type="http://schemas.openxmlformats.org/officeDocument/2006/relationships/hyperlink" Target="https://www.youtube.com/watch?v=wzPkggokfLg" TargetMode="External"/><Relationship Id="rId954" Type="http://schemas.openxmlformats.org/officeDocument/2006/relationships/hyperlink" Target="https://www.youtube.com/watch?v=rAWCL2ENS90" TargetMode="External"/><Relationship Id="rId1377" Type="http://schemas.openxmlformats.org/officeDocument/2006/relationships/hyperlink" Target="https://www.youtube.com/watch?v=kcbL1wC9PEg" TargetMode="External"/><Relationship Id="rId83" Type="http://schemas.openxmlformats.org/officeDocument/2006/relationships/hyperlink" Target="https://www.youtube.com/watch?v=LXrKKz7Mld8" TargetMode="External"/><Relationship Id="rId179" Type="http://schemas.openxmlformats.org/officeDocument/2006/relationships/hyperlink" Target="https://www.youtube.com/watch?v=O0wEzvYOTJw" TargetMode="External"/><Relationship Id="rId386" Type="http://schemas.openxmlformats.org/officeDocument/2006/relationships/hyperlink" Target="https://www.youtube.com/watch?v=LI3VwCn-0WI" TargetMode="External"/><Relationship Id="rId593" Type="http://schemas.openxmlformats.org/officeDocument/2006/relationships/hyperlink" Target="https://www.youtube.com/watch?v=FrXBeS9Vj40" TargetMode="External"/><Relationship Id="rId607" Type="http://schemas.openxmlformats.org/officeDocument/2006/relationships/hyperlink" Target="https://www.youtube.com/watch?v=59-D2X_vmlA" TargetMode="External"/><Relationship Id="rId814" Type="http://schemas.openxmlformats.org/officeDocument/2006/relationships/hyperlink" Target="https://www.youtube.com/watch?v=P1Eurn7tEJM" TargetMode="External"/><Relationship Id="rId1237" Type="http://schemas.openxmlformats.org/officeDocument/2006/relationships/hyperlink" Target="https://www.youtube.com/watch?v=Vrv16kSoTLQ" TargetMode="External"/><Relationship Id="rId1444" Type="http://schemas.openxmlformats.org/officeDocument/2006/relationships/hyperlink" Target="https://www.youtube.com/watch?v=Ul-faWS75vA" TargetMode="External"/><Relationship Id="rId246" Type="http://schemas.openxmlformats.org/officeDocument/2006/relationships/hyperlink" Target="https://www.youtube.com/watch?v=qDcBHNXLxdc" TargetMode="External"/><Relationship Id="rId453" Type="http://schemas.openxmlformats.org/officeDocument/2006/relationships/hyperlink" Target="https://www.youtube.com/watch?v=7RTlRYpr7o8" TargetMode="External"/><Relationship Id="rId660" Type="http://schemas.openxmlformats.org/officeDocument/2006/relationships/hyperlink" Target="https://www.youtube.com/watch?v=322EiuTqg7w" TargetMode="External"/><Relationship Id="rId898" Type="http://schemas.openxmlformats.org/officeDocument/2006/relationships/hyperlink" Target="https://www.youtube.com/watch?v=xhcu0nbcfy0" TargetMode="External"/><Relationship Id="rId1083" Type="http://schemas.openxmlformats.org/officeDocument/2006/relationships/hyperlink" Target="https://www.youtube.com/watch?v=N20dY0-9Nio" TargetMode="External"/><Relationship Id="rId1290" Type="http://schemas.openxmlformats.org/officeDocument/2006/relationships/hyperlink" Target="https://www.youtube.com/watch?v=-pDxEjRprYM" TargetMode="External"/><Relationship Id="rId1304" Type="http://schemas.openxmlformats.org/officeDocument/2006/relationships/hyperlink" Target="https://www.youtube.com/watch?v=DVcN5QXGA_w" TargetMode="External"/><Relationship Id="rId1511" Type="http://schemas.openxmlformats.org/officeDocument/2006/relationships/hyperlink" Target="https://www.youtube.com/watch?v=9QSUsKZfoQA&amp;t=156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FytdS2vMJfU" TargetMode="External"/><Relationship Id="rId13" Type="http://schemas.openxmlformats.org/officeDocument/2006/relationships/hyperlink" Target="https://www.youtube.com/watch?v=PcNDlU0LyJk" TargetMode="External"/><Relationship Id="rId18" Type="http://schemas.openxmlformats.org/officeDocument/2006/relationships/hyperlink" Target="https://www.youtube.com/watch?v=0_EJXPWJN4E" TargetMode="External"/><Relationship Id="rId26" Type="http://schemas.openxmlformats.org/officeDocument/2006/relationships/hyperlink" Target="https://www.youtube.com/watch?v=KVDRl_wLqdM" TargetMode="External"/><Relationship Id="rId39" Type="http://schemas.openxmlformats.org/officeDocument/2006/relationships/vmlDrawing" Target="../drawings/vmlDrawing3.vml"/><Relationship Id="rId3" Type="http://schemas.openxmlformats.org/officeDocument/2006/relationships/hyperlink" Target="https://www.youtube.com/watch?v=jKuCWHsoXmQ" TargetMode="External"/><Relationship Id="rId21" Type="http://schemas.openxmlformats.org/officeDocument/2006/relationships/hyperlink" Target="https://www.youtube.com/watch?v=jMgGGixmfus" TargetMode="External"/><Relationship Id="rId34" Type="http://schemas.openxmlformats.org/officeDocument/2006/relationships/hyperlink" Target="https://www.youtube.com/watch?v=ByaheAphduQ" TargetMode="External"/><Relationship Id="rId7" Type="http://schemas.openxmlformats.org/officeDocument/2006/relationships/hyperlink" Target="https://www.youtube.com/watch?v=FytdS2vMJfU" TargetMode="External"/><Relationship Id="rId12" Type="http://schemas.openxmlformats.org/officeDocument/2006/relationships/hyperlink" Target="https://www.youtube.com/watch?v=WU456HIXN5U" TargetMode="External"/><Relationship Id="rId17" Type="http://schemas.openxmlformats.org/officeDocument/2006/relationships/hyperlink" Target="https://www.youtube.com/watch?v=0_EJXPWJN4E" TargetMode="External"/><Relationship Id="rId25" Type="http://schemas.openxmlformats.org/officeDocument/2006/relationships/hyperlink" Target="https://www.youtube.com/watch?v=KVDRl_wLqdM" TargetMode="External"/><Relationship Id="rId33" Type="http://schemas.openxmlformats.org/officeDocument/2006/relationships/hyperlink" Target="https://www.youtube.com/watch?v=ByaheAphduQ" TargetMode="External"/><Relationship Id="rId38" Type="http://schemas.openxmlformats.org/officeDocument/2006/relationships/hyperlink" Target="https://www.youtube.com/watch?v=YFmL65VsWdk" TargetMode="External"/><Relationship Id="rId2" Type="http://schemas.openxmlformats.org/officeDocument/2006/relationships/hyperlink" Target="https://www.youtube.com/watch?v=RD7JpM4UrUA" TargetMode="External"/><Relationship Id="rId16" Type="http://schemas.openxmlformats.org/officeDocument/2006/relationships/hyperlink" Target="https://www.youtube.com/watch?v=mjFek0gF97s" TargetMode="External"/><Relationship Id="rId20" Type="http://schemas.openxmlformats.org/officeDocument/2006/relationships/hyperlink" Target="https://www.youtube.com/watch?v=Kxuiy8OL30w" TargetMode="External"/><Relationship Id="rId29" Type="http://schemas.openxmlformats.org/officeDocument/2006/relationships/hyperlink" Target="https://www.youtube.com/watch?v=iBwpK4_JtEw" TargetMode="External"/><Relationship Id="rId1" Type="http://schemas.openxmlformats.org/officeDocument/2006/relationships/hyperlink" Target="https://www.youtube.com/watch?v=RD7JpM4UrUA" TargetMode="External"/><Relationship Id="rId6" Type="http://schemas.openxmlformats.org/officeDocument/2006/relationships/hyperlink" Target="https://www.youtube.com/watch?v=21ZKFBL-Yc0" TargetMode="External"/><Relationship Id="rId11" Type="http://schemas.openxmlformats.org/officeDocument/2006/relationships/hyperlink" Target="https://www.youtube.com/watch?v=WU456HIXN5U" TargetMode="External"/><Relationship Id="rId24" Type="http://schemas.openxmlformats.org/officeDocument/2006/relationships/hyperlink" Target="https://www.youtube.com/watch?v=2UnJMns3fjs" TargetMode="External"/><Relationship Id="rId32" Type="http://schemas.openxmlformats.org/officeDocument/2006/relationships/hyperlink" Target="https://www.youtube.com/watch?v=NCOKqHoIW7M" TargetMode="External"/><Relationship Id="rId37" Type="http://schemas.openxmlformats.org/officeDocument/2006/relationships/hyperlink" Target="https://www.youtube.com/watch?v=YFmL65VsWdk" TargetMode="External"/><Relationship Id="rId40" Type="http://schemas.openxmlformats.org/officeDocument/2006/relationships/comments" Target="../comments3.xml"/><Relationship Id="rId5" Type="http://schemas.openxmlformats.org/officeDocument/2006/relationships/hyperlink" Target="https://www.youtube.com/watch?v=21ZKFBL-Yc0" TargetMode="External"/><Relationship Id="rId15" Type="http://schemas.openxmlformats.org/officeDocument/2006/relationships/hyperlink" Target="https://www.youtube.com/watch?v=mjFek0gF97s" TargetMode="External"/><Relationship Id="rId23" Type="http://schemas.openxmlformats.org/officeDocument/2006/relationships/hyperlink" Target="https://www.youtube.com/watch?v=2UnJMns3fjs" TargetMode="External"/><Relationship Id="rId28" Type="http://schemas.openxmlformats.org/officeDocument/2006/relationships/hyperlink" Target="https://www.youtube.com/watch?v=Smd_3o5vtLo" TargetMode="External"/><Relationship Id="rId36" Type="http://schemas.openxmlformats.org/officeDocument/2006/relationships/hyperlink" Target="https://www.youtube.com/watch?v=s3LVHHEe2vc" TargetMode="External"/><Relationship Id="rId10" Type="http://schemas.openxmlformats.org/officeDocument/2006/relationships/hyperlink" Target="https://www.youtube.com/watch?v=7WsGnkGob7A" TargetMode="External"/><Relationship Id="rId19" Type="http://schemas.openxmlformats.org/officeDocument/2006/relationships/hyperlink" Target="https://www.youtube.com/watch?v=Kxuiy8OL30w" TargetMode="External"/><Relationship Id="rId31" Type="http://schemas.openxmlformats.org/officeDocument/2006/relationships/hyperlink" Target="https://www.youtube.com/watch?v=NCOKqHoIW7M" TargetMode="External"/><Relationship Id="rId4" Type="http://schemas.openxmlformats.org/officeDocument/2006/relationships/hyperlink" Target="https://www.youtube.com/watch?v=jKuCWHsoXmQ" TargetMode="External"/><Relationship Id="rId9" Type="http://schemas.openxmlformats.org/officeDocument/2006/relationships/hyperlink" Target="https://www.youtube.com/watch?v=7WsGnkGob7A" TargetMode="External"/><Relationship Id="rId14" Type="http://schemas.openxmlformats.org/officeDocument/2006/relationships/hyperlink" Target="https://www.youtube.com/watch?v=PcNDlU0LyJk" TargetMode="External"/><Relationship Id="rId22" Type="http://schemas.openxmlformats.org/officeDocument/2006/relationships/hyperlink" Target="https://www.youtube.com/watch?v=jMgGGixmfus" TargetMode="External"/><Relationship Id="rId27" Type="http://schemas.openxmlformats.org/officeDocument/2006/relationships/hyperlink" Target="https://www.youtube.com/watch?v=Smd_3o5vtLo" TargetMode="External"/><Relationship Id="rId30" Type="http://schemas.openxmlformats.org/officeDocument/2006/relationships/hyperlink" Target="https://www.youtube.com/watch?v=iBwpK4_JtEw" TargetMode="External"/><Relationship Id="rId35" Type="http://schemas.openxmlformats.org/officeDocument/2006/relationships/hyperlink" Target="https://www.youtube.com/watch?v=s3LVHHEe2vc"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gbWoqwJKhbM" TargetMode="External"/><Relationship Id="rId13" Type="http://schemas.openxmlformats.org/officeDocument/2006/relationships/hyperlink" Target="https://www.youtube.com/watch?v=N0PD3TuLvoo" TargetMode="External"/><Relationship Id="rId18" Type="http://schemas.openxmlformats.org/officeDocument/2006/relationships/hyperlink" Target="https://www.youtube.com/watch?v=_IcfDP-ezpo" TargetMode="External"/><Relationship Id="rId3" Type="http://schemas.openxmlformats.org/officeDocument/2006/relationships/hyperlink" Target="https://www.youtube.com/watch?v=Uq2PJjcHiqI" TargetMode="External"/><Relationship Id="rId21" Type="http://schemas.openxmlformats.org/officeDocument/2006/relationships/comments" Target="../comments4.xml"/><Relationship Id="rId7" Type="http://schemas.openxmlformats.org/officeDocument/2006/relationships/hyperlink" Target="https://www.youtube.com/watch?v=gbWoqwJKhbM" TargetMode="External"/><Relationship Id="rId12" Type="http://schemas.openxmlformats.org/officeDocument/2006/relationships/hyperlink" Target="https://www.youtube.com/watch?v=WsjxXfklatk" TargetMode="External"/><Relationship Id="rId17" Type="http://schemas.openxmlformats.org/officeDocument/2006/relationships/hyperlink" Target="https://www.youtube.com/watch?v=_IcfDP-ezpo" TargetMode="External"/><Relationship Id="rId2" Type="http://schemas.openxmlformats.org/officeDocument/2006/relationships/hyperlink" Target="https://www.youtube.com/watch?v=DMG2XD9_nTI" TargetMode="External"/><Relationship Id="rId16" Type="http://schemas.openxmlformats.org/officeDocument/2006/relationships/hyperlink" Target="https://www.youtube.com/watch?v=C3_6Ub1GnfA" TargetMode="External"/><Relationship Id="rId20" Type="http://schemas.openxmlformats.org/officeDocument/2006/relationships/vmlDrawing" Target="../drawings/vmlDrawing4.vml"/><Relationship Id="rId1" Type="http://schemas.openxmlformats.org/officeDocument/2006/relationships/hyperlink" Target="https://www.youtube.com/watch?v=DMG2XD9_nTI" TargetMode="External"/><Relationship Id="rId6" Type="http://schemas.openxmlformats.org/officeDocument/2006/relationships/hyperlink" Target="https://www.youtube.com/watch?v=5LJPOCxc3E8" TargetMode="External"/><Relationship Id="rId11" Type="http://schemas.openxmlformats.org/officeDocument/2006/relationships/hyperlink" Target="https://www.youtube.com/watch?v=WsjxXfklatk" TargetMode="External"/><Relationship Id="rId5" Type="http://schemas.openxmlformats.org/officeDocument/2006/relationships/hyperlink" Target="https://www.youtube.com/watch?v=5LJPOCxc3E8" TargetMode="External"/><Relationship Id="rId15" Type="http://schemas.openxmlformats.org/officeDocument/2006/relationships/hyperlink" Target="https://www.youtube.com/watch?v=C3_6Ub1GnfA" TargetMode="External"/><Relationship Id="rId10" Type="http://schemas.openxmlformats.org/officeDocument/2006/relationships/hyperlink" Target="https://www.youtube.com/watch?v=RdBz1kIwrqo" TargetMode="External"/><Relationship Id="rId19" Type="http://schemas.openxmlformats.org/officeDocument/2006/relationships/printerSettings" Target="../printerSettings/printerSettings2.bin"/><Relationship Id="rId4" Type="http://schemas.openxmlformats.org/officeDocument/2006/relationships/hyperlink" Target="https://www.youtube.com/watch?v=Uq2PJjcHiqI" TargetMode="External"/><Relationship Id="rId9" Type="http://schemas.openxmlformats.org/officeDocument/2006/relationships/hyperlink" Target="https://www.youtube.com/watch?v=RdBz1kIwrqo" TargetMode="External"/><Relationship Id="rId14" Type="http://schemas.openxmlformats.org/officeDocument/2006/relationships/hyperlink" Target="https://www.youtube.com/watch?v=N0PD3TuLvoo"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45FCC-E97B-4C66-960A-3BAAE082DD05}">
  <dimension ref="A1:AA3046"/>
  <sheetViews>
    <sheetView workbookViewId="0">
      <selection activeCell="G8" sqref="G8"/>
    </sheetView>
  </sheetViews>
  <sheetFormatPr defaultRowHeight="15" x14ac:dyDescent="0.25"/>
  <cols>
    <col min="1" max="1" width="4.85546875" style="2" bestFit="1" customWidth="1"/>
    <col min="2" max="2" width="7.28515625" style="2" customWidth="1"/>
    <col min="3" max="3" width="4.140625" style="2" customWidth="1"/>
    <col min="4" max="4" width="56.85546875" style="2" customWidth="1"/>
    <col min="5" max="5" width="9.7109375" style="2" hidden="1" customWidth="1"/>
    <col min="6" max="6" width="16.28515625" style="7" hidden="1" customWidth="1"/>
    <col min="7" max="7" width="32.42578125" style="12" customWidth="1"/>
    <col min="8" max="8" width="16.28515625" style="11" customWidth="1"/>
    <col min="9" max="9" width="9.7109375" style="2" customWidth="1"/>
    <col min="10" max="10" width="8.42578125" style="2" customWidth="1"/>
    <col min="11" max="11" width="11.140625" style="7" bestFit="1" customWidth="1"/>
    <col min="12" max="12" width="7" bestFit="1" customWidth="1"/>
    <col min="13" max="13" width="6.140625" bestFit="1" customWidth="1"/>
    <col min="14" max="14" width="9.5703125" bestFit="1" customWidth="1"/>
    <col min="15" max="15" width="9.7109375" bestFit="1" customWidth="1"/>
    <col min="16" max="16" width="23.85546875" customWidth="1"/>
    <col min="17" max="17" width="7.5703125" customWidth="1"/>
    <col min="18" max="18" width="7.42578125" customWidth="1"/>
    <col min="21" max="21" width="7.85546875" customWidth="1"/>
    <col min="25" max="25" width="56" bestFit="1" customWidth="1"/>
  </cols>
  <sheetData>
    <row r="1" spans="1:27" ht="33.75" x14ac:dyDescent="0.25">
      <c r="A1" s="13" t="s">
        <v>781</v>
      </c>
      <c r="B1" s="13" t="s">
        <v>1762</v>
      </c>
      <c r="C1" s="14" t="s">
        <v>1697</v>
      </c>
      <c r="D1" s="15" t="s">
        <v>779</v>
      </c>
      <c r="E1" s="15" t="s">
        <v>756</v>
      </c>
      <c r="F1" s="16" t="s">
        <v>757</v>
      </c>
      <c r="G1" s="15" t="s">
        <v>1700</v>
      </c>
      <c r="H1" s="17" t="s">
        <v>911</v>
      </c>
      <c r="I1" s="16" t="s">
        <v>910</v>
      </c>
      <c r="J1" s="18" t="s">
        <v>922</v>
      </c>
      <c r="K1" s="16" t="s">
        <v>778</v>
      </c>
      <c r="L1" s="16" t="s">
        <v>896</v>
      </c>
      <c r="M1" s="15" t="s">
        <v>897</v>
      </c>
      <c r="N1" s="15" t="s">
        <v>927</v>
      </c>
      <c r="O1" s="16" t="s">
        <v>909</v>
      </c>
      <c r="P1" s="17" t="s">
        <v>926</v>
      </c>
      <c r="Q1" s="17" t="s">
        <v>1713</v>
      </c>
      <c r="R1" s="15" t="s">
        <v>1746</v>
      </c>
      <c r="S1" s="15" t="s">
        <v>931</v>
      </c>
      <c r="T1" s="15" t="s">
        <v>937</v>
      </c>
      <c r="U1" s="15" t="s">
        <v>930</v>
      </c>
      <c r="V1" s="15" t="s">
        <v>925</v>
      </c>
      <c r="W1" s="16" t="s">
        <v>924</v>
      </c>
      <c r="X1" s="15" t="s">
        <v>923</v>
      </c>
      <c r="Y1" s="15" t="s">
        <v>1706</v>
      </c>
      <c r="Z1" s="36" t="s">
        <v>1792</v>
      </c>
      <c r="AA1" s="36" t="s">
        <v>1793</v>
      </c>
    </row>
    <row r="2" spans="1:27" x14ac:dyDescent="0.25">
      <c r="A2" s="19">
        <v>1</v>
      </c>
      <c r="B2" s="19" t="s">
        <v>1791</v>
      </c>
      <c r="C2" s="19" t="s">
        <v>939</v>
      </c>
      <c r="D2" s="20" t="s">
        <v>0</v>
      </c>
      <c r="E2" s="21">
        <v>0.57777777777777783</v>
      </c>
      <c r="F2" s="22" t="s">
        <v>782</v>
      </c>
      <c r="G2" s="23"/>
      <c r="H2" s="24"/>
      <c r="I2" s="19">
        <f>7*1000</f>
        <v>7000</v>
      </c>
      <c r="J2" s="25">
        <v>9.6296296296296303E-3</v>
      </c>
      <c r="K2" s="26" t="s">
        <v>758</v>
      </c>
      <c r="L2" s="19"/>
      <c r="M2" s="19"/>
      <c r="N2" s="19"/>
      <c r="O2" s="27">
        <v>42989</v>
      </c>
      <c r="P2" s="19"/>
      <c r="Q2" s="19" t="s">
        <v>932</v>
      </c>
      <c r="R2" s="19" t="s">
        <v>932</v>
      </c>
      <c r="S2" s="19" t="s">
        <v>932</v>
      </c>
      <c r="T2" s="19" t="s">
        <v>928</v>
      </c>
      <c r="U2" s="19" t="s">
        <v>933</v>
      </c>
      <c r="V2" s="19" t="s">
        <v>928</v>
      </c>
      <c r="W2" s="19" t="s">
        <v>929</v>
      </c>
      <c r="X2" s="19" t="s">
        <v>928</v>
      </c>
      <c r="Y2" s="19"/>
      <c r="Z2" s="2">
        <v>2</v>
      </c>
    </row>
    <row r="3" spans="1:27" x14ac:dyDescent="0.25">
      <c r="A3" s="19">
        <v>2</v>
      </c>
      <c r="B3" s="19" t="s">
        <v>1791</v>
      </c>
      <c r="C3" s="19" t="s">
        <v>940</v>
      </c>
      <c r="D3" s="20" t="s">
        <v>1</v>
      </c>
      <c r="E3" s="21">
        <v>0.61736111111111114</v>
      </c>
      <c r="F3" s="22" t="s">
        <v>783</v>
      </c>
      <c r="G3" s="23"/>
      <c r="H3" s="24"/>
      <c r="I3" s="19">
        <f>4*1000</f>
        <v>4000</v>
      </c>
      <c r="J3" s="25">
        <v>1.0289351851851852E-2</v>
      </c>
      <c r="K3" s="26" t="s">
        <v>758</v>
      </c>
      <c r="L3" s="19"/>
      <c r="M3" s="19"/>
      <c r="N3" s="19"/>
      <c r="O3" s="27">
        <v>42989</v>
      </c>
      <c r="P3" s="19"/>
      <c r="Q3" s="19" t="s">
        <v>932</v>
      </c>
      <c r="R3" s="19" t="s">
        <v>932</v>
      </c>
      <c r="S3" s="19" t="s">
        <v>932</v>
      </c>
      <c r="T3" s="19" t="s">
        <v>928</v>
      </c>
      <c r="U3" s="19" t="s">
        <v>933</v>
      </c>
      <c r="V3" s="19" t="s">
        <v>928</v>
      </c>
      <c r="W3" s="19" t="s">
        <v>929</v>
      </c>
      <c r="X3" s="19" t="s">
        <v>928</v>
      </c>
      <c r="Y3" s="19"/>
      <c r="Z3" s="2">
        <v>2</v>
      </c>
    </row>
    <row r="4" spans="1:27" x14ac:dyDescent="0.25">
      <c r="A4" s="19">
        <v>3</v>
      </c>
      <c r="B4" s="19" t="s">
        <v>1791</v>
      </c>
      <c r="C4" s="19" t="s">
        <v>941</v>
      </c>
      <c r="D4" s="20" t="s">
        <v>2</v>
      </c>
      <c r="E4" s="21">
        <v>0.12986111111111112</v>
      </c>
      <c r="F4" s="22">
        <v>826</v>
      </c>
      <c r="G4" s="23"/>
      <c r="H4" s="24"/>
      <c r="I4" s="19">
        <f>826</f>
        <v>826</v>
      </c>
      <c r="J4" s="25">
        <v>2.1643518518518518E-3</v>
      </c>
      <c r="K4" s="26" t="s">
        <v>758</v>
      </c>
      <c r="L4" s="19"/>
      <c r="M4" s="19"/>
      <c r="N4" s="19"/>
      <c r="O4" s="27">
        <v>42990</v>
      </c>
      <c r="P4" s="19"/>
      <c r="Q4" s="19" t="s">
        <v>932</v>
      </c>
      <c r="R4" s="19" t="s">
        <v>932</v>
      </c>
      <c r="S4" s="19" t="s">
        <v>932</v>
      </c>
      <c r="T4" s="19" t="s">
        <v>928</v>
      </c>
      <c r="U4" s="19" t="s">
        <v>933</v>
      </c>
      <c r="V4" s="19" t="s">
        <v>928</v>
      </c>
      <c r="W4" s="19" t="s">
        <v>929</v>
      </c>
      <c r="X4" s="19" t="s">
        <v>928</v>
      </c>
      <c r="Y4" s="19"/>
      <c r="Z4" s="2">
        <v>2</v>
      </c>
    </row>
    <row r="5" spans="1:27" x14ac:dyDescent="0.25">
      <c r="A5" s="19">
        <v>4</v>
      </c>
      <c r="B5" s="19" t="s">
        <v>1791</v>
      </c>
      <c r="C5" s="19" t="s">
        <v>942</v>
      </c>
      <c r="D5" s="20" t="s">
        <v>3</v>
      </c>
      <c r="E5" s="21">
        <v>5.8333333333333327E-2</v>
      </c>
      <c r="F5" s="22" t="s">
        <v>784</v>
      </c>
      <c r="G5" s="23"/>
      <c r="H5" s="24"/>
      <c r="I5" s="19">
        <f>10*1000</f>
        <v>10000</v>
      </c>
      <c r="J5" s="25">
        <v>9.7222222222222209E-4</v>
      </c>
      <c r="K5" s="26" t="s">
        <v>758</v>
      </c>
      <c r="L5" s="19"/>
      <c r="M5" s="19"/>
      <c r="N5" s="19"/>
      <c r="O5" s="27">
        <v>42990</v>
      </c>
      <c r="P5" s="19"/>
      <c r="Q5" s="19" t="s">
        <v>932</v>
      </c>
      <c r="R5" s="19" t="s">
        <v>932</v>
      </c>
      <c r="S5" s="19" t="s">
        <v>938</v>
      </c>
      <c r="T5" s="19" t="s">
        <v>929</v>
      </c>
      <c r="U5" s="19" t="s">
        <v>933</v>
      </c>
      <c r="V5" s="19" t="s">
        <v>929</v>
      </c>
      <c r="W5" s="19" t="s">
        <v>929</v>
      </c>
      <c r="X5" s="19" t="s">
        <v>929</v>
      </c>
      <c r="Y5" s="19"/>
      <c r="Z5" s="2">
        <v>1</v>
      </c>
    </row>
    <row r="6" spans="1:27" x14ac:dyDescent="0.25">
      <c r="A6" s="19">
        <v>5</v>
      </c>
      <c r="B6" s="19" t="s">
        <v>1791</v>
      </c>
      <c r="C6" s="19" t="s">
        <v>943</v>
      </c>
      <c r="D6" s="20" t="s">
        <v>4</v>
      </c>
      <c r="E6" s="21">
        <v>2.4305555555555556E-2</v>
      </c>
      <c r="F6" s="22">
        <v>749</v>
      </c>
      <c r="G6" s="23"/>
      <c r="H6" s="24"/>
      <c r="I6" s="19">
        <f>749</f>
        <v>749</v>
      </c>
      <c r="J6" s="25">
        <v>4.0509259259259258E-4</v>
      </c>
      <c r="K6" s="26" t="s">
        <v>758</v>
      </c>
      <c r="L6" s="19"/>
      <c r="M6" s="19"/>
      <c r="N6" s="19"/>
      <c r="O6" s="27">
        <v>42990</v>
      </c>
      <c r="P6" s="19"/>
      <c r="Q6" s="19" t="s">
        <v>932</v>
      </c>
      <c r="R6" s="19" t="s">
        <v>932</v>
      </c>
      <c r="S6" s="19" t="s">
        <v>938</v>
      </c>
      <c r="T6" s="19" t="s">
        <v>929</v>
      </c>
      <c r="U6" s="19" t="s">
        <v>933</v>
      </c>
      <c r="V6" s="19" t="s">
        <v>929</v>
      </c>
      <c r="W6" s="19" t="s">
        <v>929</v>
      </c>
      <c r="X6" s="19" t="s">
        <v>929</v>
      </c>
      <c r="Y6" s="19"/>
      <c r="Z6" s="2">
        <v>1</v>
      </c>
    </row>
    <row r="7" spans="1:27" x14ac:dyDescent="0.25">
      <c r="A7" s="19">
        <v>6</v>
      </c>
      <c r="B7" s="19" t="s">
        <v>1791</v>
      </c>
      <c r="C7" s="19" t="s">
        <v>944</v>
      </c>
      <c r="D7" s="20" t="s">
        <v>5</v>
      </c>
      <c r="E7" s="21">
        <v>0.23958333333333334</v>
      </c>
      <c r="F7" s="22" t="s">
        <v>785</v>
      </c>
      <c r="G7" s="28"/>
      <c r="H7" s="24"/>
      <c r="I7" s="19">
        <f>1.7*1000</f>
        <v>1700</v>
      </c>
      <c r="J7" s="25">
        <v>3.9930555555555561E-3</v>
      </c>
      <c r="K7" s="26" t="s">
        <v>758</v>
      </c>
      <c r="L7" s="19"/>
      <c r="M7" s="19"/>
      <c r="N7" s="19"/>
      <c r="O7" s="27">
        <v>42990</v>
      </c>
      <c r="P7" s="19"/>
      <c r="Q7" s="19" t="s">
        <v>932</v>
      </c>
      <c r="R7" s="19" t="s">
        <v>932</v>
      </c>
      <c r="S7" s="19" t="s">
        <v>932</v>
      </c>
      <c r="T7" s="19" t="s">
        <v>928</v>
      </c>
      <c r="U7" s="19" t="s">
        <v>933</v>
      </c>
      <c r="V7" s="19" t="s">
        <v>929</v>
      </c>
      <c r="W7" s="19" t="s">
        <v>929</v>
      </c>
      <c r="X7" s="19" t="s">
        <v>929</v>
      </c>
      <c r="Y7" s="19" t="s">
        <v>1705</v>
      </c>
      <c r="Z7" s="2">
        <v>1</v>
      </c>
    </row>
    <row r="8" spans="1:27" x14ac:dyDescent="0.25">
      <c r="A8" s="19">
        <v>7</v>
      </c>
      <c r="B8" s="19" t="s">
        <v>1791</v>
      </c>
      <c r="C8" s="19" t="s">
        <v>945</v>
      </c>
      <c r="D8" s="20" t="s">
        <v>6</v>
      </c>
      <c r="E8" s="21">
        <v>0.20208333333333331</v>
      </c>
      <c r="F8" s="22" t="s">
        <v>786</v>
      </c>
      <c r="G8" s="23"/>
      <c r="H8" s="24"/>
      <c r="I8" s="19">
        <f>5.1*1000</f>
        <v>5100</v>
      </c>
      <c r="J8" s="25">
        <v>3.3680555555555551E-3</v>
      </c>
      <c r="K8" s="26" t="s">
        <v>758</v>
      </c>
      <c r="L8" s="19"/>
      <c r="M8" s="19"/>
      <c r="N8" s="19"/>
      <c r="O8" s="27">
        <v>42990</v>
      </c>
      <c r="P8" s="19"/>
      <c r="Q8" s="19" t="s">
        <v>932</v>
      </c>
      <c r="R8" s="19" t="s">
        <v>932</v>
      </c>
      <c r="S8" s="19" t="s">
        <v>932</v>
      </c>
      <c r="T8" s="19" t="s">
        <v>928</v>
      </c>
      <c r="U8" s="19" t="s">
        <v>933</v>
      </c>
      <c r="V8" s="19" t="s">
        <v>928</v>
      </c>
      <c r="W8" s="19" t="s">
        <v>929</v>
      </c>
      <c r="X8" s="19" t="s">
        <v>929</v>
      </c>
      <c r="Y8" s="19"/>
      <c r="Z8" s="2">
        <v>1</v>
      </c>
    </row>
    <row r="9" spans="1:27" x14ac:dyDescent="0.25">
      <c r="A9" s="19">
        <v>8</v>
      </c>
      <c r="B9" s="19" t="s">
        <v>1791</v>
      </c>
      <c r="C9" s="19" t="s">
        <v>946</v>
      </c>
      <c r="D9" s="20" t="s">
        <v>7</v>
      </c>
      <c r="E9" s="21">
        <v>0.62222222222222223</v>
      </c>
      <c r="F9" s="22" t="s">
        <v>787</v>
      </c>
      <c r="G9" s="23"/>
      <c r="H9" s="24"/>
      <c r="I9" s="19">
        <f>1.9*1000</f>
        <v>1900</v>
      </c>
      <c r="J9" s="25">
        <v>1.037037037037037E-2</v>
      </c>
      <c r="K9" s="26" t="s">
        <v>758</v>
      </c>
      <c r="L9" s="19"/>
      <c r="M9" s="19"/>
      <c r="N9" s="19"/>
      <c r="O9" s="27">
        <v>42990</v>
      </c>
      <c r="P9" s="19"/>
      <c r="Q9" s="19" t="s">
        <v>1711</v>
      </c>
      <c r="R9" s="19" t="s">
        <v>932</v>
      </c>
      <c r="S9" s="19" t="s">
        <v>932</v>
      </c>
      <c r="T9" s="19" t="s">
        <v>928</v>
      </c>
      <c r="U9" s="19" t="s">
        <v>933</v>
      </c>
      <c r="V9" s="19" t="s">
        <v>928</v>
      </c>
      <c r="W9" s="19" t="s">
        <v>929</v>
      </c>
      <c r="X9" s="19" t="s">
        <v>929</v>
      </c>
      <c r="Y9" s="19" t="s">
        <v>1712</v>
      </c>
      <c r="Z9">
        <v>3</v>
      </c>
    </row>
    <row r="10" spans="1:27" x14ac:dyDescent="0.25">
      <c r="A10" s="19">
        <v>9</v>
      </c>
      <c r="B10" s="19" t="s">
        <v>1791</v>
      </c>
      <c r="C10" s="19" t="s">
        <v>947</v>
      </c>
      <c r="D10" s="20" t="s">
        <v>8</v>
      </c>
      <c r="E10" s="21">
        <v>0.20833333333333334</v>
      </c>
      <c r="F10" s="22" t="s">
        <v>785</v>
      </c>
      <c r="G10" s="23"/>
      <c r="H10" s="24"/>
      <c r="I10" s="19">
        <f>1.7*1000</f>
        <v>1700</v>
      </c>
      <c r="J10" s="25">
        <v>3.472222222222222E-3</v>
      </c>
      <c r="K10" s="26" t="s">
        <v>758</v>
      </c>
      <c r="L10" s="19"/>
      <c r="M10" s="19"/>
      <c r="N10" s="19"/>
      <c r="O10" s="27">
        <v>42990</v>
      </c>
      <c r="P10" s="34"/>
      <c r="Q10" s="19" t="s">
        <v>932</v>
      </c>
      <c r="R10" s="19" t="s">
        <v>932</v>
      </c>
      <c r="S10" s="19" t="s">
        <v>932</v>
      </c>
      <c r="T10" s="19" t="s">
        <v>928</v>
      </c>
      <c r="U10" s="19" t="s">
        <v>933</v>
      </c>
      <c r="V10" s="19" t="s">
        <v>929</v>
      </c>
      <c r="W10" s="19" t="s">
        <v>929</v>
      </c>
      <c r="X10" s="19" t="s">
        <v>928</v>
      </c>
      <c r="Y10" s="19" t="s">
        <v>1718</v>
      </c>
    </row>
    <row r="11" spans="1:27" x14ac:dyDescent="0.25">
      <c r="A11" s="19">
        <v>10</v>
      </c>
      <c r="B11" s="19" t="s">
        <v>1791</v>
      </c>
      <c r="C11" s="19" t="s">
        <v>948</v>
      </c>
      <c r="D11" s="20" t="s">
        <v>9</v>
      </c>
      <c r="E11" s="21">
        <v>0.18194444444444444</v>
      </c>
      <c r="F11" s="22">
        <v>490</v>
      </c>
      <c r="G11" s="23"/>
      <c r="H11" s="24"/>
      <c r="I11" s="19">
        <f>490</f>
        <v>490</v>
      </c>
      <c r="J11" s="25">
        <v>3.0324074074074073E-3</v>
      </c>
      <c r="K11" s="26" t="s">
        <v>758</v>
      </c>
      <c r="L11" s="19"/>
      <c r="M11" s="19"/>
      <c r="N11" s="19"/>
      <c r="O11" s="27">
        <v>42990</v>
      </c>
      <c r="P11" s="19"/>
      <c r="Q11" s="19" t="s">
        <v>932</v>
      </c>
      <c r="R11" s="19" t="s">
        <v>932</v>
      </c>
      <c r="S11" s="19" t="s">
        <v>932</v>
      </c>
      <c r="T11" s="19" t="s">
        <v>928</v>
      </c>
      <c r="U11" s="19" t="s">
        <v>933</v>
      </c>
      <c r="V11" s="19" t="s">
        <v>928</v>
      </c>
      <c r="W11" s="19" t="s">
        <v>929</v>
      </c>
      <c r="X11" s="19" t="s">
        <v>928</v>
      </c>
      <c r="Y11" s="19"/>
    </row>
    <row r="12" spans="1:27" x14ac:dyDescent="0.25">
      <c r="A12" s="19">
        <v>11</v>
      </c>
      <c r="B12" s="19" t="s">
        <v>1791</v>
      </c>
      <c r="C12" s="19" t="s">
        <v>949</v>
      </c>
      <c r="D12" s="20" t="s">
        <v>10</v>
      </c>
      <c r="E12" s="21">
        <v>0.1451388888888889</v>
      </c>
      <c r="F12" s="22">
        <v>551</v>
      </c>
      <c r="G12" s="23"/>
      <c r="H12" s="24"/>
      <c r="I12" s="19">
        <f>551</f>
        <v>551</v>
      </c>
      <c r="J12" s="25">
        <v>2.4189814814814816E-3</v>
      </c>
      <c r="K12" s="26" t="s">
        <v>758</v>
      </c>
      <c r="L12" s="19"/>
      <c r="M12" s="19"/>
      <c r="N12" s="19"/>
      <c r="O12" s="27">
        <v>42991</v>
      </c>
      <c r="P12" s="19"/>
      <c r="Q12" s="19" t="s">
        <v>932</v>
      </c>
      <c r="R12" s="19" t="s">
        <v>932</v>
      </c>
      <c r="S12" s="19" t="s">
        <v>932</v>
      </c>
      <c r="T12" s="19" t="s">
        <v>928</v>
      </c>
      <c r="U12" s="19" t="s">
        <v>933</v>
      </c>
      <c r="V12" s="19" t="s">
        <v>928</v>
      </c>
      <c r="W12" s="19" t="s">
        <v>929</v>
      </c>
      <c r="X12" s="19" t="s">
        <v>929</v>
      </c>
      <c r="Y12" s="19" t="s">
        <v>1705</v>
      </c>
    </row>
    <row r="13" spans="1:27" x14ac:dyDescent="0.25">
      <c r="A13" s="19">
        <v>12</v>
      </c>
      <c r="B13" s="19" t="s">
        <v>1791</v>
      </c>
      <c r="C13" s="19" t="s">
        <v>950</v>
      </c>
      <c r="D13" s="20" t="s">
        <v>11</v>
      </c>
      <c r="E13" s="21">
        <v>0.13333333333333333</v>
      </c>
      <c r="F13" s="22">
        <v>384</v>
      </c>
      <c r="G13" s="24"/>
      <c r="H13" s="23"/>
      <c r="I13" s="23">
        <v>384</v>
      </c>
      <c r="J13" s="25">
        <v>2.2222222222222222E-3</v>
      </c>
      <c r="K13" s="26" t="s">
        <v>758</v>
      </c>
      <c r="L13" s="19"/>
      <c r="M13" s="19"/>
      <c r="N13" s="19"/>
      <c r="O13" s="27">
        <v>42991</v>
      </c>
      <c r="P13" s="19"/>
      <c r="Q13" s="19" t="s">
        <v>932</v>
      </c>
      <c r="R13" s="19" t="s">
        <v>932</v>
      </c>
      <c r="S13" s="19" t="s">
        <v>932</v>
      </c>
      <c r="T13" s="19" t="s">
        <v>928</v>
      </c>
      <c r="U13" s="19" t="s">
        <v>933</v>
      </c>
      <c r="V13" s="19" t="s">
        <v>928</v>
      </c>
      <c r="W13" s="19" t="s">
        <v>929</v>
      </c>
      <c r="X13" s="19" t="s">
        <v>929</v>
      </c>
      <c r="Y13" s="19" t="s">
        <v>1705</v>
      </c>
    </row>
    <row r="14" spans="1:27" x14ac:dyDescent="0.25">
      <c r="A14" s="19">
        <v>13</v>
      </c>
      <c r="B14" s="19" t="s">
        <v>1791</v>
      </c>
      <c r="C14" s="19" t="s">
        <v>951</v>
      </c>
      <c r="D14" s="20" t="s">
        <v>12</v>
      </c>
      <c r="E14" s="21">
        <v>0.21180555555555555</v>
      </c>
      <c r="F14" s="22" t="s">
        <v>788</v>
      </c>
      <c r="G14" s="14"/>
      <c r="H14" s="24"/>
      <c r="I14" s="19">
        <f>1.5*1000</f>
        <v>1500</v>
      </c>
      <c r="J14" s="25">
        <v>3.530092592592592E-3</v>
      </c>
      <c r="K14" s="26" t="s">
        <v>758</v>
      </c>
      <c r="L14" s="19"/>
      <c r="M14" s="19"/>
      <c r="N14" s="19"/>
      <c r="O14" s="27">
        <v>42991</v>
      </c>
      <c r="P14" s="19"/>
      <c r="Q14" s="19" t="s">
        <v>932</v>
      </c>
      <c r="R14" s="19" t="s">
        <v>932</v>
      </c>
      <c r="S14" s="19" t="s">
        <v>932</v>
      </c>
      <c r="T14" s="19" t="s">
        <v>928</v>
      </c>
      <c r="U14" s="19" t="s">
        <v>933</v>
      </c>
      <c r="V14" s="19" t="s">
        <v>928</v>
      </c>
      <c r="W14" s="19" t="s">
        <v>929</v>
      </c>
      <c r="X14" s="19" t="s">
        <v>929</v>
      </c>
      <c r="Y14" s="19" t="s">
        <v>1705</v>
      </c>
    </row>
    <row r="15" spans="1:27" x14ac:dyDescent="0.25">
      <c r="A15" s="19">
        <v>14</v>
      </c>
      <c r="B15" s="19" t="s">
        <v>1791</v>
      </c>
      <c r="C15" s="19" t="s">
        <v>952</v>
      </c>
      <c r="D15" s="20" t="s">
        <v>13</v>
      </c>
      <c r="E15" s="21">
        <v>0.24444444444444446</v>
      </c>
      <c r="F15" s="22">
        <v>595</v>
      </c>
      <c r="G15" s="23"/>
      <c r="H15" s="24"/>
      <c r="I15" s="19">
        <f>595</f>
        <v>595</v>
      </c>
      <c r="J15" s="25">
        <v>4.0740740740740746E-3</v>
      </c>
      <c r="K15" s="26" t="s">
        <v>758</v>
      </c>
      <c r="L15" s="19"/>
      <c r="M15" s="19"/>
      <c r="N15" s="19"/>
      <c r="O15" s="27">
        <v>42991</v>
      </c>
      <c r="P15" s="19"/>
      <c r="Q15" s="19" t="s">
        <v>932</v>
      </c>
      <c r="R15" s="19" t="s">
        <v>932</v>
      </c>
      <c r="S15" s="19" t="s">
        <v>932</v>
      </c>
      <c r="T15" s="19" t="s">
        <v>928</v>
      </c>
      <c r="U15" s="19" t="s">
        <v>933</v>
      </c>
      <c r="V15" s="19" t="s">
        <v>928</v>
      </c>
      <c r="W15" s="19" t="s">
        <v>929</v>
      </c>
      <c r="X15" s="19" t="s">
        <v>929</v>
      </c>
      <c r="Y15" s="19" t="s">
        <v>1705</v>
      </c>
    </row>
    <row r="16" spans="1:27" x14ac:dyDescent="0.25">
      <c r="A16" s="19">
        <v>15</v>
      </c>
      <c r="B16" s="19" t="s">
        <v>1791</v>
      </c>
      <c r="C16" s="19" t="s">
        <v>953</v>
      </c>
      <c r="D16" s="20" t="s">
        <v>14</v>
      </c>
      <c r="E16" s="21">
        <v>0.16041666666666668</v>
      </c>
      <c r="F16" s="22">
        <v>477</v>
      </c>
      <c r="G16" s="23"/>
      <c r="H16" s="24"/>
      <c r="I16" s="19">
        <f>477</f>
        <v>477</v>
      </c>
      <c r="J16" s="25">
        <v>2.673611111111111E-3</v>
      </c>
      <c r="K16" s="26" t="s">
        <v>758</v>
      </c>
      <c r="L16" s="19"/>
      <c r="M16" s="19"/>
      <c r="N16" s="19"/>
      <c r="O16" s="27">
        <v>42991</v>
      </c>
      <c r="P16" s="19"/>
      <c r="Q16" s="19" t="s">
        <v>932</v>
      </c>
      <c r="R16" s="19" t="s">
        <v>932</v>
      </c>
      <c r="S16" s="19" t="s">
        <v>932</v>
      </c>
      <c r="T16" s="19" t="s">
        <v>928</v>
      </c>
      <c r="U16" s="19" t="s">
        <v>933</v>
      </c>
      <c r="V16" s="19" t="s">
        <v>928</v>
      </c>
      <c r="W16" s="19" t="s">
        <v>929</v>
      </c>
      <c r="X16" s="19" t="s">
        <v>929</v>
      </c>
      <c r="Y16" s="19"/>
    </row>
    <row r="17" spans="1:25" x14ac:dyDescent="0.25">
      <c r="A17" s="19">
        <v>16</v>
      </c>
      <c r="B17" s="19" t="s">
        <v>1791</v>
      </c>
      <c r="C17" s="19" t="s">
        <v>954</v>
      </c>
      <c r="D17" s="20" t="s">
        <v>15</v>
      </c>
      <c r="E17" s="21">
        <v>0.3430555555555555</v>
      </c>
      <c r="F17" s="22">
        <v>506</v>
      </c>
      <c r="G17" s="23"/>
      <c r="H17" s="24"/>
      <c r="I17" s="19">
        <f>506</f>
        <v>506</v>
      </c>
      <c r="J17" s="25">
        <v>5.7175925925925927E-3</v>
      </c>
      <c r="K17" s="26" t="s">
        <v>758</v>
      </c>
      <c r="L17" s="19"/>
      <c r="M17" s="19"/>
      <c r="N17" s="19"/>
      <c r="O17" s="27">
        <v>42991</v>
      </c>
      <c r="P17" s="19"/>
      <c r="Q17" s="19" t="s">
        <v>932</v>
      </c>
      <c r="R17" s="19" t="s">
        <v>932</v>
      </c>
      <c r="S17" s="19" t="s">
        <v>932</v>
      </c>
      <c r="T17" s="19" t="s">
        <v>928</v>
      </c>
      <c r="U17" s="19" t="s">
        <v>933</v>
      </c>
      <c r="V17" s="19" t="s">
        <v>928</v>
      </c>
      <c r="W17" s="19" t="s">
        <v>929</v>
      </c>
      <c r="X17" s="19" t="s">
        <v>929</v>
      </c>
      <c r="Y17" s="19" t="s">
        <v>1732</v>
      </c>
    </row>
    <row r="18" spans="1:25" x14ac:dyDescent="0.25">
      <c r="A18" s="19">
        <v>17</v>
      </c>
      <c r="B18" s="19" t="s">
        <v>1791</v>
      </c>
      <c r="C18" s="19" t="s">
        <v>955</v>
      </c>
      <c r="D18" s="20" t="s">
        <v>16</v>
      </c>
      <c r="E18" s="21">
        <v>0.16458333333333333</v>
      </c>
      <c r="F18" s="22">
        <v>343</v>
      </c>
      <c r="G18" s="23"/>
      <c r="H18" s="24"/>
      <c r="I18" s="19">
        <f>343</f>
        <v>343</v>
      </c>
      <c r="J18" s="25">
        <v>2.7430555555555559E-3</v>
      </c>
      <c r="K18" s="26" t="s">
        <v>758</v>
      </c>
      <c r="L18" s="19"/>
      <c r="M18" s="19"/>
      <c r="N18" s="19"/>
      <c r="O18" s="19"/>
      <c r="P18" s="19"/>
      <c r="Q18" s="19"/>
      <c r="R18" s="19"/>
      <c r="S18" s="19"/>
      <c r="T18" s="19"/>
      <c r="U18" s="19"/>
      <c r="V18" s="19"/>
      <c r="W18" s="19"/>
      <c r="X18" s="19"/>
      <c r="Y18" s="19"/>
    </row>
    <row r="19" spans="1:25" x14ac:dyDescent="0.25">
      <c r="A19" s="19">
        <v>18</v>
      </c>
      <c r="B19" s="19" t="s">
        <v>1791</v>
      </c>
      <c r="C19" s="19" t="s">
        <v>956</v>
      </c>
      <c r="D19" s="20" t="s">
        <v>17</v>
      </c>
      <c r="E19" s="21">
        <v>0.14791666666666667</v>
      </c>
      <c r="F19" s="22" t="s">
        <v>789</v>
      </c>
      <c r="G19" s="23"/>
      <c r="H19" s="24"/>
      <c r="I19" s="19">
        <f>1*1000</f>
        <v>1000</v>
      </c>
      <c r="J19" s="25">
        <v>2.4652777777777776E-3</v>
      </c>
      <c r="K19" s="26" t="s">
        <v>758</v>
      </c>
      <c r="L19" s="19"/>
      <c r="M19" s="19"/>
      <c r="N19" s="19"/>
      <c r="O19" s="19"/>
      <c r="P19" s="19"/>
      <c r="Q19" s="19"/>
      <c r="R19" s="19"/>
      <c r="S19" s="19"/>
      <c r="T19" s="19"/>
      <c r="U19" s="19"/>
      <c r="V19" s="19"/>
      <c r="W19" s="19"/>
      <c r="X19" s="19"/>
      <c r="Y19" s="19"/>
    </row>
    <row r="20" spans="1:25" x14ac:dyDescent="0.25">
      <c r="A20" s="19">
        <v>19</v>
      </c>
      <c r="B20" s="19" t="s">
        <v>1791</v>
      </c>
      <c r="C20" s="19" t="s">
        <v>957</v>
      </c>
      <c r="D20" s="20" t="s">
        <v>18</v>
      </c>
      <c r="E20" s="21">
        <v>6.7361111111111108E-2</v>
      </c>
      <c r="F20" s="22">
        <v>378</v>
      </c>
      <c r="G20" s="23"/>
      <c r="H20" s="24"/>
      <c r="I20" s="19">
        <f>378</f>
        <v>378</v>
      </c>
      <c r="J20" s="25">
        <v>1.1226851851851851E-3</v>
      </c>
      <c r="K20" s="26" t="s">
        <v>758</v>
      </c>
      <c r="L20" s="19"/>
      <c r="M20" s="19"/>
      <c r="N20" s="19"/>
      <c r="O20" s="19"/>
      <c r="P20" s="19"/>
      <c r="Q20" s="19"/>
      <c r="R20" s="19"/>
      <c r="S20" s="19"/>
      <c r="T20" s="19"/>
      <c r="U20" s="19"/>
      <c r="V20" s="19"/>
      <c r="W20" s="19"/>
      <c r="X20" s="19"/>
      <c r="Y20" s="19"/>
    </row>
    <row r="21" spans="1:25" x14ac:dyDescent="0.25">
      <c r="A21" s="19">
        <v>20</v>
      </c>
      <c r="B21" s="19" t="s">
        <v>1790</v>
      </c>
      <c r="C21" s="19" t="s">
        <v>958</v>
      </c>
      <c r="D21" s="20" t="s">
        <v>19</v>
      </c>
      <c r="E21" s="21">
        <v>0.43124999999999997</v>
      </c>
      <c r="F21" s="22" t="s">
        <v>790</v>
      </c>
      <c r="G21" s="23"/>
      <c r="H21" s="24"/>
      <c r="I21" s="19">
        <f>8.5*1000</f>
        <v>8500</v>
      </c>
      <c r="J21" s="25">
        <v>7.1874999999999994E-3</v>
      </c>
      <c r="K21" s="26" t="s">
        <v>758</v>
      </c>
      <c r="L21" s="19"/>
      <c r="M21" s="19"/>
      <c r="N21" s="19"/>
      <c r="O21" s="19"/>
      <c r="P21" s="19"/>
      <c r="Q21" s="19"/>
      <c r="R21" s="19"/>
      <c r="S21" s="19"/>
      <c r="T21" s="19"/>
      <c r="U21" s="19"/>
      <c r="V21" s="19"/>
      <c r="W21" s="19"/>
      <c r="X21" s="19"/>
      <c r="Y21" s="19"/>
    </row>
    <row r="22" spans="1:25" x14ac:dyDescent="0.25">
      <c r="A22" s="19">
        <v>21</v>
      </c>
      <c r="B22" s="19"/>
      <c r="C22" s="19" t="s">
        <v>959</v>
      </c>
      <c r="D22" s="20" t="s">
        <v>20</v>
      </c>
      <c r="E22" s="21">
        <v>7.8472222222222221E-2</v>
      </c>
      <c r="F22" s="22" t="s">
        <v>791</v>
      </c>
      <c r="G22" s="23"/>
      <c r="H22" s="24"/>
      <c r="I22" s="19">
        <f>3.2*1000</f>
        <v>3200</v>
      </c>
      <c r="J22" s="25">
        <v>1.3078703703703705E-3</v>
      </c>
      <c r="K22" s="26" t="s">
        <v>758</v>
      </c>
      <c r="L22" s="25"/>
      <c r="M22" s="25"/>
      <c r="N22" s="19"/>
      <c r="O22" s="19"/>
      <c r="P22" s="19"/>
      <c r="Q22" s="19"/>
      <c r="R22" s="19"/>
      <c r="S22" s="19"/>
      <c r="T22" s="19"/>
      <c r="U22" s="19"/>
      <c r="V22" s="19"/>
      <c r="W22" s="19"/>
      <c r="X22" s="19"/>
      <c r="Y22" s="19"/>
    </row>
    <row r="23" spans="1:25" x14ac:dyDescent="0.25">
      <c r="A23" s="19">
        <v>22</v>
      </c>
      <c r="B23" s="19" t="s">
        <v>1790</v>
      </c>
      <c r="C23" s="19" t="s">
        <v>960</v>
      </c>
      <c r="D23" s="20" t="s">
        <v>21</v>
      </c>
      <c r="E23" s="21">
        <v>0.55763888888888891</v>
      </c>
      <c r="F23" s="22" t="s">
        <v>792</v>
      </c>
      <c r="G23" s="23"/>
      <c r="H23" s="24"/>
      <c r="I23" s="19">
        <f>4.9*1000</f>
        <v>4900</v>
      </c>
      <c r="J23" s="25">
        <v>9.2939814814814812E-3</v>
      </c>
      <c r="K23" s="26" t="s">
        <v>758</v>
      </c>
      <c r="L23" s="25"/>
      <c r="M23" s="25"/>
      <c r="N23" s="19"/>
      <c r="O23" s="19"/>
      <c r="P23" s="19"/>
      <c r="Q23" s="19"/>
      <c r="R23" s="19"/>
      <c r="S23" s="19"/>
      <c r="T23" s="19"/>
      <c r="U23" s="19"/>
      <c r="V23" s="19"/>
      <c r="W23" s="19"/>
      <c r="X23" s="19"/>
      <c r="Y23" s="19"/>
    </row>
    <row r="24" spans="1:25" x14ac:dyDescent="0.25">
      <c r="A24" s="19">
        <v>23</v>
      </c>
      <c r="B24" s="19" t="s">
        <v>1790</v>
      </c>
      <c r="C24" s="19" t="s">
        <v>961</v>
      </c>
      <c r="D24" s="20" t="s">
        <v>22</v>
      </c>
      <c r="E24" s="21">
        <v>0.44861111111111113</v>
      </c>
      <c r="F24" s="22" t="s">
        <v>793</v>
      </c>
      <c r="G24" s="23"/>
      <c r="H24" s="24"/>
      <c r="I24" s="19">
        <f>3.6*1000</f>
        <v>3600</v>
      </c>
      <c r="J24" s="25">
        <v>7.4768518518518526E-3</v>
      </c>
      <c r="K24" s="26" t="s">
        <v>758</v>
      </c>
      <c r="L24" s="25"/>
      <c r="M24" s="25"/>
      <c r="O24" s="19"/>
      <c r="P24" s="19"/>
      <c r="Q24" s="19"/>
      <c r="R24" s="19"/>
      <c r="S24" s="19"/>
      <c r="T24" s="19"/>
      <c r="U24" s="19"/>
      <c r="V24" s="19"/>
      <c r="W24" s="19"/>
      <c r="X24" s="19"/>
      <c r="Y24" s="19"/>
    </row>
    <row r="25" spans="1:25" x14ac:dyDescent="0.25">
      <c r="A25" s="19">
        <v>24</v>
      </c>
      <c r="B25" s="19"/>
      <c r="C25" s="19" t="s">
        <v>962</v>
      </c>
      <c r="D25" s="20" t="s">
        <v>23</v>
      </c>
      <c r="E25" s="21">
        <v>0.49513888888888885</v>
      </c>
      <c r="F25" s="22" t="s">
        <v>794</v>
      </c>
      <c r="G25" s="23"/>
      <c r="H25" s="24"/>
      <c r="I25" s="19">
        <f>2.4*1000</f>
        <v>2400</v>
      </c>
      <c r="J25" s="25">
        <v>8.2523148148148148E-3</v>
      </c>
      <c r="K25" s="26" t="s">
        <v>758</v>
      </c>
      <c r="L25" s="25"/>
      <c r="M25" s="25"/>
      <c r="O25" s="19"/>
      <c r="P25" s="19"/>
      <c r="Q25" s="19"/>
      <c r="R25" s="19"/>
      <c r="S25" s="19"/>
      <c r="T25" s="19"/>
      <c r="U25" s="19"/>
      <c r="V25" s="19"/>
      <c r="W25" s="19"/>
      <c r="X25" s="19"/>
      <c r="Y25" s="19"/>
    </row>
    <row r="26" spans="1:25" x14ac:dyDescent="0.25">
      <c r="A26" s="19">
        <v>25</v>
      </c>
      <c r="B26" s="19"/>
      <c r="C26" s="19" t="s">
        <v>963</v>
      </c>
      <c r="D26" s="20" t="s">
        <v>24</v>
      </c>
      <c r="E26" s="21">
        <v>0.57708333333333328</v>
      </c>
      <c r="F26" s="22" t="s">
        <v>795</v>
      </c>
      <c r="G26" s="23"/>
      <c r="H26" s="24"/>
      <c r="I26" s="19">
        <f>2.1*1000</f>
        <v>2100</v>
      </c>
      <c r="J26" s="25">
        <v>9.618055555555555E-3</v>
      </c>
      <c r="K26" s="26" t="s">
        <v>758</v>
      </c>
      <c r="L26" s="25"/>
      <c r="M26" s="25"/>
      <c r="O26" s="19"/>
      <c r="P26" s="19"/>
      <c r="Q26" s="19"/>
      <c r="R26" s="19"/>
      <c r="S26" s="19"/>
      <c r="T26" s="19"/>
      <c r="U26" s="19"/>
      <c r="V26" s="19"/>
      <c r="W26" s="19"/>
      <c r="X26" s="19"/>
      <c r="Y26" s="19"/>
    </row>
    <row r="27" spans="1:25" x14ac:dyDescent="0.25">
      <c r="A27" s="19">
        <v>26</v>
      </c>
      <c r="B27" s="19" t="s">
        <v>1790</v>
      </c>
      <c r="C27" s="19" t="s">
        <v>964</v>
      </c>
      <c r="D27" s="20" t="s">
        <v>25</v>
      </c>
      <c r="E27" s="21">
        <v>0.44930555555555557</v>
      </c>
      <c r="F27" s="22" t="s">
        <v>796</v>
      </c>
      <c r="G27" s="23"/>
      <c r="H27" s="24"/>
      <c r="I27" s="19">
        <f>14*1000</f>
        <v>14000</v>
      </c>
      <c r="J27" s="25">
        <v>7.4884259259259262E-3</v>
      </c>
      <c r="K27" s="26" t="s">
        <v>758</v>
      </c>
      <c r="L27" s="25"/>
      <c r="M27" s="25"/>
      <c r="O27" s="19"/>
      <c r="P27" s="19"/>
      <c r="Q27" s="19"/>
      <c r="R27" s="19"/>
      <c r="S27" s="19"/>
      <c r="T27" s="19"/>
      <c r="U27" s="19"/>
      <c r="V27" s="19"/>
      <c r="W27" s="19"/>
      <c r="X27" s="19"/>
      <c r="Y27" s="19"/>
    </row>
    <row r="28" spans="1:25" x14ac:dyDescent="0.25">
      <c r="A28" s="19">
        <v>27</v>
      </c>
      <c r="B28" s="19" t="s">
        <v>1790</v>
      </c>
      <c r="C28" s="19" t="s">
        <v>965</v>
      </c>
      <c r="D28" s="20" t="s">
        <v>26</v>
      </c>
      <c r="E28" s="21">
        <v>0.19444444444444445</v>
      </c>
      <c r="F28" s="22" t="s">
        <v>797</v>
      </c>
      <c r="G28" s="23"/>
      <c r="H28" s="24"/>
      <c r="I28" s="19">
        <f>15*1000</f>
        <v>15000</v>
      </c>
      <c r="J28" s="25">
        <v>3.2407407407407406E-3</v>
      </c>
      <c r="K28" s="26" t="s">
        <v>758</v>
      </c>
      <c r="L28" s="25"/>
      <c r="M28" s="25"/>
      <c r="O28" s="19"/>
      <c r="P28" s="19"/>
      <c r="Q28" s="19"/>
      <c r="R28" s="19"/>
      <c r="S28" s="19"/>
      <c r="T28" s="19"/>
      <c r="U28" s="19"/>
      <c r="V28" s="19"/>
      <c r="W28" s="19"/>
      <c r="X28" s="19"/>
      <c r="Y28" s="28" t="s">
        <v>1787</v>
      </c>
    </row>
    <row r="29" spans="1:25" x14ac:dyDescent="0.25">
      <c r="A29" s="19">
        <v>28</v>
      </c>
      <c r="B29" s="19" t="s">
        <v>1790</v>
      </c>
      <c r="C29" s="19" t="s">
        <v>966</v>
      </c>
      <c r="D29" s="20" t="s">
        <v>27</v>
      </c>
      <c r="E29" s="21">
        <v>0.48402777777777778</v>
      </c>
      <c r="F29" s="22" t="s">
        <v>798</v>
      </c>
      <c r="G29" s="23"/>
      <c r="H29" s="24"/>
      <c r="I29" s="19">
        <f>9.3*1000</f>
        <v>9300</v>
      </c>
      <c r="J29" s="25">
        <v>8.0671296296296307E-3</v>
      </c>
      <c r="K29" s="26" t="s">
        <v>758</v>
      </c>
      <c r="L29" s="25"/>
      <c r="M29" s="25"/>
      <c r="O29" s="19"/>
      <c r="P29" s="19"/>
      <c r="Q29" s="19"/>
      <c r="R29" s="19"/>
      <c r="S29" s="19"/>
      <c r="T29" s="19"/>
      <c r="U29" s="19"/>
      <c r="V29" s="19"/>
      <c r="W29" s="19"/>
      <c r="X29" s="19"/>
      <c r="Y29" s="19"/>
    </row>
    <row r="30" spans="1:25" x14ac:dyDescent="0.25">
      <c r="A30" s="19">
        <v>29</v>
      </c>
      <c r="B30" s="19" t="s">
        <v>1790</v>
      </c>
      <c r="C30" s="19" t="s">
        <v>967</v>
      </c>
      <c r="D30" s="20" t="s">
        <v>28</v>
      </c>
      <c r="E30" s="21">
        <v>0.46111111111111108</v>
      </c>
      <c r="F30" s="22" t="s">
        <v>799</v>
      </c>
      <c r="G30" s="23"/>
      <c r="H30" s="24"/>
      <c r="I30" s="19">
        <f>35*1000</f>
        <v>35000</v>
      </c>
      <c r="J30" s="25">
        <v>7.6851851851851847E-3</v>
      </c>
      <c r="K30" s="26" t="s">
        <v>758</v>
      </c>
      <c r="L30" s="25"/>
      <c r="M30" s="25"/>
      <c r="N30" s="19"/>
      <c r="O30" s="19"/>
      <c r="P30" s="19"/>
      <c r="Q30" s="19"/>
      <c r="R30" s="19"/>
      <c r="S30" s="19"/>
      <c r="T30" s="19"/>
      <c r="U30" s="19"/>
      <c r="V30" s="19"/>
      <c r="W30" s="19"/>
      <c r="X30" s="19"/>
      <c r="Y30" s="19"/>
    </row>
    <row r="31" spans="1:25" x14ac:dyDescent="0.25">
      <c r="A31" s="19">
        <v>30</v>
      </c>
      <c r="B31" s="19"/>
      <c r="C31" s="19" t="s">
        <v>968</v>
      </c>
      <c r="D31" s="20" t="s">
        <v>29</v>
      </c>
      <c r="E31" s="21">
        <v>0.3125</v>
      </c>
      <c r="F31" s="22" t="s">
        <v>800</v>
      </c>
      <c r="G31" s="23"/>
      <c r="H31" s="24"/>
      <c r="I31" s="19">
        <f>6.9*1000</f>
        <v>6900</v>
      </c>
      <c r="J31" s="25">
        <v>5.208333333333333E-3</v>
      </c>
      <c r="K31" s="26" t="s">
        <v>758</v>
      </c>
      <c r="L31" s="25"/>
      <c r="M31" s="25"/>
      <c r="N31" s="19"/>
      <c r="O31" s="19"/>
      <c r="P31" s="19"/>
      <c r="Q31" s="19"/>
      <c r="R31" s="19"/>
      <c r="S31" s="19"/>
      <c r="T31" s="19"/>
      <c r="U31" s="19"/>
      <c r="V31" s="19"/>
      <c r="W31" s="19"/>
      <c r="X31" s="19"/>
      <c r="Y31" s="19"/>
    </row>
    <row r="32" spans="1:25" x14ac:dyDescent="0.25">
      <c r="A32" s="19">
        <v>31</v>
      </c>
      <c r="B32" s="19"/>
      <c r="C32" s="19" t="s">
        <v>969</v>
      </c>
      <c r="D32" s="20" t="s">
        <v>30</v>
      </c>
      <c r="E32" s="21">
        <v>0.29166666666666669</v>
      </c>
      <c r="F32" s="22">
        <v>645</v>
      </c>
      <c r="G32" s="23"/>
      <c r="H32" s="24"/>
      <c r="I32" s="19">
        <f>645</f>
        <v>645</v>
      </c>
      <c r="J32" s="25">
        <v>4.8611111111111112E-3</v>
      </c>
      <c r="K32" s="26" t="s">
        <v>758</v>
      </c>
      <c r="L32" s="25"/>
      <c r="M32" s="25"/>
      <c r="N32" s="19"/>
      <c r="O32" s="19"/>
      <c r="P32" s="19"/>
      <c r="Q32" s="19"/>
      <c r="R32" s="19"/>
      <c r="S32" s="19"/>
      <c r="T32" s="19"/>
      <c r="U32" s="19"/>
      <c r="V32" s="19"/>
      <c r="W32" s="19"/>
      <c r="X32" s="19"/>
      <c r="Y32" s="19"/>
    </row>
    <row r="33" spans="1:25" x14ac:dyDescent="0.25">
      <c r="A33" s="19">
        <v>32</v>
      </c>
      <c r="B33" s="19"/>
      <c r="C33" s="19" t="s">
        <v>970</v>
      </c>
      <c r="D33" s="20" t="s">
        <v>31</v>
      </c>
      <c r="E33" s="21">
        <v>7.2222222222222229E-2</v>
      </c>
      <c r="F33" s="22">
        <v>282</v>
      </c>
      <c r="G33" s="23"/>
      <c r="H33" s="24"/>
      <c r="I33" s="19">
        <f>282</f>
        <v>282</v>
      </c>
      <c r="J33" s="25">
        <v>1.2037037037037038E-3</v>
      </c>
      <c r="K33" s="26" t="s">
        <v>758</v>
      </c>
      <c r="L33" s="25"/>
      <c r="M33" s="25"/>
      <c r="N33" s="19"/>
      <c r="O33" s="19"/>
      <c r="P33" s="19"/>
      <c r="Q33" s="19"/>
      <c r="R33" s="19"/>
      <c r="S33" s="19"/>
      <c r="T33" s="19"/>
      <c r="U33" s="19"/>
      <c r="V33" s="19"/>
      <c r="W33" s="19"/>
      <c r="X33" s="19"/>
      <c r="Y33" s="19"/>
    </row>
    <row r="34" spans="1:25" x14ac:dyDescent="0.25">
      <c r="A34" s="19">
        <v>33</v>
      </c>
      <c r="B34" s="19"/>
      <c r="C34" s="19" t="s">
        <v>971</v>
      </c>
      <c r="D34" s="20" t="s">
        <v>32</v>
      </c>
      <c r="E34" s="21">
        <v>0.44027777777777777</v>
      </c>
      <c r="F34" s="22">
        <v>732</v>
      </c>
      <c r="G34" s="23"/>
      <c r="H34" s="24"/>
      <c r="I34" s="19">
        <f>732</f>
        <v>732</v>
      </c>
      <c r="J34" s="25">
        <v>7.3379629629629628E-3</v>
      </c>
      <c r="K34" s="26" t="s">
        <v>758</v>
      </c>
      <c r="L34" s="25"/>
      <c r="M34" s="25"/>
      <c r="N34" s="19"/>
      <c r="O34" s="19"/>
      <c r="P34" s="19"/>
      <c r="Q34" s="19"/>
      <c r="R34" s="19"/>
      <c r="S34" s="19"/>
      <c r="T34" s="19"/>
      <c r="U34" s="19"/>
      <c r="V34" s="19"/>
      <c r="W34" s="19"/>
      <c r="X34" s="19"/>
      <c r="Y34" s="19"/>
    </row>
    <row r="35" spans="1:25" x14ac:dyDescent="0.25">
      <c r="A35" s="19">
        <v>34</v>
      </c>
      <c r="B35" s="19"/>
      <c r="C35" s="19" t="s">
        <v>972</v>
      </c>
      <c r="D35" s="20" t="s">
        <v>33</v>
      </c>
      <c r="E35" s="21">
        <v>0.45833333333333331</v>
      </c>
      <c r="F35" s="22">
        <v>459</v>
      </c>
      <c r="G35" s="23"/>
      <c r="H35" s="24"/>
      <c r="I35" s="19">
        <f>459</f>
        <v>459</v>
      </c>
      <c r="J35" s="25">
        <v>7.6388888888888886E-3</v>
      </c>
      <c r="K35" s="26" t="s">
        <v>758</v>
      </c>
      <c r="L35" s="25"/>
      <c r="M35" s="25"/>
      <c r="N35" s="19"/>
      <c r="O35" s="19"/>
      <c r="P35" s="19"/>
      <c r="Q35" s="19"/>
      <c r="R35" s="19"/>
      <c r="S35" s="19"/>
      <c r="T35" s="19"/>
      <c r="U35" s="19"/>
      <c r="V35" s="19"/>
      <c r="W35" s="19"/>
      <c r="X35" s="19"/>
      <c r="Y35" s="19"/>
    </row>
    <row r="36" spans="1:25" x14ac:dyDescent="0.25">
      <c r="A36" s="19">
        <v>35</v>
      </c>
      <c r="B36" s="19"/>
      <c r="C36" s="19" t="s">
        <v>973</v>
      </c>
      <c r="D36" s="20" t="s">
        <v>34</v>
      </c>
      <c r="E36" s="21">
        <v>0.35694444444444445</v>
      </c>
      <c r="F36" s="22">
        <v>419</v>
      </c>
      <c r="G36" s="23"/>
      <c r="H36" s="24"/>
      <c r="I36" s="19">
        <f>419</f>
        <v>419</v>
      </c>
      <c r="J36" s="25">
        <v>5.9490740740740745E-3</v>
      </c>
      <c r="K36" s="26" t="s">
        <v>758</v>
      </c>
      <c r="L36" s="25"/>
      <c r="M36" s="25"/>
      <c r="N36" s="19"/>
      <c r="O36" s="19"/>
      <c r="P36" s="19"/>
      <c r="Q36" s="19"/>
      <c r="R36" s="19"/>
      <c r="S36" s="19"/>
      <c r="T36" s="19"/>
      <c r="U36" s="19"/>
      <c r="V36" s="19"/>
      <c r="W36" s="19"/>
      <c r="X36" s="19"/>
      <c r="Y36" s="19"/>
    </row>
    <row r="37" spans="1:25" x14ac:dyDescent="0.25">
      <c r="A37" s="19">
        <v>36</v>
      </c>
      <c r="B37" s="19"/>
      <c r="C37" s="19" t="s">
        <v>974</v>
      </c>
      <c r="D37" s="20" t="s">
        <v>35</v>
      </c>
      <c r="E37" s="21">
        <v>0.50069444444444444</v>
      </c>
      <c r="F37" s="22">
        <v>755</v>
      </c>
      <c r="G37" s="23"/>
      <c r="H37" s="24"/>
      <c r="I37" s="19">
        <f>755</f>
        <v>755</v>
      </c>
      <c r="J37" s="25">
        <v>8.3449074074074085E-3</v>
      </c>
      <c r="K37" s="26" t="s">
        <v>758</v>
      </c>
      <c r="L37" s="25"/>
      <c r="M37" s="25"/>
      <c r="N37" s="19"/>
      <c r="O37" s="19"/>
      <c r="P37" s="19"/>
      <c r="Q37" s="19"/>
      <c r="R37" s="19"/>
      <c r="S37" s="19"/>
      <c r="T37" s="19"/>
      <c r="U37" s="19"/>
      <c r="V37" s="19"/>
      <c r="W37" s="19"/>
      <c r="X37" s="19"/>
      <c r="Y37" s="19"/>
    </row>
    <row r="38" spans="1:25" x14ac:dyDescent="0.25">
      <c r="A38" s="19">
        <v>37</v>
      </c>
      <c r="B38" s="19"/>
      <c r="C38" s="19" t="s">
        <v>975</v>
      </c>
      <c r="D38" s="20" t="s">
        <v>36</v>
      </c>
      <c r="E38" s="21">
        <v>0.57291666666666663</v>
      </c>
      <c r="F38" s="22">
        <v>773</v>
      </c>
      <c r="G38" s="23"/>
      <c r="H38" s="24"/>
      <c r="I38" s="19">
        <f>773</f>
        <v>773</v>
      </c>
      <c r="J38" s="25">
        <v>9.5486111111111101E-3</v>
      </c>
      <c r="K38" s="26" t="s">
        <v>758</v>
      </c>
      <c r="L38" s="25"/>
      <c r="M38" s="25"/>
      <c r="N38" s="19"/>
      <c r="O38" s="19"/>
      <c r="P38" s="19"/>
      <c r="Q38" s="19"/>
      <c r="R38" s="19"/>
      <c r="S38" s="19"/>
      <c r="T38" s="19"/>
      <c r="U38" s="19"/>
      <c r="V38" s="19"/>
      <c r="W38" s="19"/>
      <c r="X38" s="19"/>
      <c r="Y38" s="19"/>
    </row>
    <row r="39" spans="1:25" x14ac:dyDescent="0.25">
      <c r="A39" s="19">
        <v>38</v>
      </c>
      <c r="B39" s="19"/>
      <c r="C39" s="19" t="s">
        <v>976</v>
      </c>
      <c r="D39" s="20" t="s">
        <v>37</v>
      </c>
      <c r="E39" s="21">
        <v>0.20138888888888887</v>
      </c>
      <c r="F39" s="22">
        <v>427</v>
      </c>
      <c r="G39" s="23"/>
      <c r="H39" s="24"/>
      <c r="I39" s="19">
        <f>427</f>
        <v>427</v>
      </c>
      <c r="J39" s="25">
        <v>3.3564814814814811E-3</v>
      </c>
      <c r="K39" s="26" t="s">
        <v>758</v>
      </c>
      <c r="L39" s="25"/>
      <c r="M39" s="25"/>
      <c r="N39" s="19"/>
      <c r="O39" s="19"/>
      <c r="P39" s="19"/>
      <c r="Q39" s="19"/>
      <c r="R39" s="19"/>
      <c r="S39" s="19"/>
      <c r="T39" s="19"/>
      <c r="U39" s="19"/>
      <c r="V39" s="19"/>
      <c r="W39" s="19"/>
      <c r="X39" s="19"/>
      <c r="Y39" s="19"/>
    </row>
    <row r="40" spans="1:25" x14ac:dyDescent="0.25">
      <c r="A40" s="19">
        <v>39</v>
      </c>
      <c r="B40" s="19"/>
      <c r="C40" s="19" t="s">
        <v>977</v>
      </c>
      <c r="D40" s="20" t="s">
        <v>38</v>
      </c>
      <c r="E40" s="21">
        <v>0.39444444444444443</v>
      </c>
      <c r="F40" s="22" t="s">
        <v>801</v>
      </c>
      <c r="G40" s="23"/>
      <c r="H40" s="24"/>
      <c r="I40" s="19">
        <f>5.9*1000</f>
        <v>5900</v>
      </c>
      <c r="J40" s="25">
        <v>6.5740740740740733E-3</v>
      </c>
      <c r="K40" s="26" t="s">
        <v>758</v>
      </c>
      <c r="L40" s="25"/>
      <c r="M40" s="25"/>
      <c r="N40" s="19"/>
      <c r="O40" s="19"/>
      <c r="P40" s="19"/>
      <c r="Q40" s="19"/>
      <c r="R40" s="19"/>
      <c r="S40" s="19"/>
      <c r="T40" s="19"/>
      <c r="U40" s="19"/>
      <c r="V40" s="19"/>
      <c r="W40" s="19"/>
      <c r="X40" s="19"/>
      <c r="Y40" s="19"/>
    </row>
    <row r="41" spans="1:25" x14ac:dyDescent="0.25">
      <c r="A41" s="19">
        <v>40</v>
      </c>
      <c r="B41" s="19"/>
      <c r="C41" s="19" t="s">
        <v>978</v>
      </c>
      <c r="D41" s="20" t="s">
        <v>39</v>
      </c>
      <c r="E41" s="21">
        <v>0.19166666666666665</v>
      </c>
      <c r="F41" s="22" t="s">
        <v>802</v>
      </c>
      <c r="G41" s="23"/>
      <c r="H41" s="24"/>
      <c r="I41" s="19">
        <f>3*1000</f>
        <v>3000</v>
      </c>
      <c r="J41" s="25">
        <v>3.1944444444444442E-3</v>
      </c>
      <c r="K41" s="26" t="s">
        <v>758</v>
      </c>
      <c r="L41" s="25"/>
      <c r="M41" s="25"/>
      <c r="N41" s="19"/>
      <c r="O41" s="19"/>
      <c r="P41" s="19"/>
      <c r="Q41" s="19"/>
      <c r="R41" s="19"/>
      <c r="S41" s="19"/>
      <c r="T41" s="19"/>
      <c r="U41" s="19"/>
      <c r="V41" s="19"/>
      <c r="W41" s="19"/>
      <c r="X41" s="19"/>
      <c r="Y41" s="19"/>
    </row>
    <row r="42" spans="1:25" x14ac:dyDescent="0.25">
      <c r="A42" s="19">
        <v>41</v>
      </c>
      <c r="B42" s="19"/>
      <c r="C42" s="19" t="s">
        <v>979</v>
      </c>
      <c r="D42" s="20" t="s">
        <v>40</v>
      </c>
      <c r="E42" s="21">
        <v>0.53194444444444444</v>
      </c>
      <c r="F42" s="22" t="s">
        <v>803</v>
      </c>
      <c r="G42" s="23"/>
      <c r="H42" s="24"/>
      <c r="I42" s="19">
        <f>3.3*1000</f>
        <v>3300</v>
      </c>
      <c r="J42" s="25">
        <v>8.8657407407407417E-3</v>
      </c>
      <c r="K42" s="26" t="s">
        <v>758</v>
      </c>
      <c r="L42" s="25"/>
      <c r="M42" s="25"/>
      <c r="N42" s="19"/>
      <c r="O42" s="19"/>
      <c r="P42" s="19"/>
      <c r="Q42" s="19"/>
      <c r="R42" s="19"/>
      <c r="S42" s="19"/>
      <c r="T42" s="19"/>
      <c r="U42" s="19"/>
      <c r="V42" s="19"/>
      <c r="W42" s="19"/>
      <c r="X42" s="19"/>
      <c r="Y42" s="19"/>
    </row>
    <row r="43" spans="1:25" x14ac:dyDescent="0.25">
      <c r="A43" s="19">
        <v>42</v>
      </c>
      <c r="B43" s="19"/>
      <c r="C43" s="19" t="s">
        <v>980</v>
      </c>
      <c r="D43" s="20" t="s">
        <v>41</v>
      </c>
      <c r="E43" s="21">
        <v>0.31180555555555556</v>
      </c>
      <c r="F43" s="22" t="s">
        <v>785</v>
      </c>
      <c r="G43" s="23"/>
      <c r="H43" s="24"/>
      <c r="I43" s="19">
        <f>1.7*1000</f>
        <v>1700</v>
      </c>
      <c r="J43" s="25">
        <v>5.1967592592592595E-3</v>
      </c>
      <c r="K43" s="26" t="s">
        <v>758</v>
      </c>
      <c r="L43" s="25"/>
      <c r="M43" s="25"/>
      <c r="N43" s="19"/>
      <c r="O43" s="19"/>
      <c r="P43" s="19"/>
      <c r="Q43" s="19"/>
      <c r="R43" s="19"/>
      <c r="S43" s="19"/>
      <c r="T43" s="19"/>
      <c r="U43" s="19"/>
      <c r="V43" s="19"/>
      <c r="W43" s="19"/>
      <c r="X43" s="19"/>
      <c r="Y43" s="19"/>
    </row>
    <row r="44" spans="1:25" x14ac:dyDescent="0.25">
      <c r="A44" s="19">
        <v>43</v>
      </c>
      <c r="B44" s="19"/>
      <c r="C44" s="19" t="s">
        <v>981</v>
      </c>
      <c r="D44" s="20" t="s">
        <v>42</v>
      </c>
      <c r="E44" s="21">
        <v>0.20694444444444446</v>
      </c>
      <c r="F44" s="22" t="s">
        <v>789</v>
      </c>
      <c r="G44" s="23"/>
      <c r="H44" s="24"/>
      <c r="I44" s="19">
        <f>1*1000</f>
        <v>1000</v>
      </c>
      <c r="J44" s="25">
        <v>3.4490740740740745E-3</v>
      </c>
      <c r="K44" s="26" t="s">
        <v>758</v>
      </c>
      <c r="L44" s="25"/>
      <c r="M44" s="25"/>
      <c r="N44" s="19"/>
      <c r="O44" s="19"/>
      <c r="P44" s="19"/>
      <c r="Q44" s="19"/>
      <c r="R44" s="19"/>
      <c r="S44" s="19"/>
      <c r="T44" s="19"/>
      <c r="U44" s="19"/>
      <c r="V44" s="19"/>
      <c r="W44" s="19"/>
      <c r="X44" s="19"/>
      <c r="Y44" s="19"/>
    </row>
    <row r="45" spans="1:25" x14ac:dyDescent="0.25">
      <c r="A45" s="19">
        <v>44</v>
      </c>
      <c r="B45" s="19"/>
      <c r="C45" s="19" t="s">
        <v>982</v>
      </c>
      <c r="D45" s="20" t="s">
        <v>43</v>
      </c>
      <c r="E45" s="21">
        <v>0.31944444444444448</v>
      </c>
      <c r="F45" s="22" t="s">
        <v>804</v>
      </c>
      <c r="G45" s="23"/>
      <c r="H45" s="24"/>
      <c r="I45" s="19">
        <f>1.3*1000</f>
        <v>1300</v>
      </c>
      <c r="J45" s="25">
        <v>5.3240740740740748E-3</v>
      </c>
      <c r="K45" s="26" t="s">
        <v>758</v>
      </c>
      <c r="L45" s="25"/>
      <c r="M45" s="25"/>
      <c r="N45" s="19"/>
      <c r="O45" s="19"/>
      <c r="P45" s="19"/>
      <c r="Q45" s="19"/>
      <c r="R45" s="19"/>
      <c r="S45" s="19"/>
      <c r="T45" s="19"/>
      <c r="U45" s="19"/>
      <c r="V45" s="19"/>
      <c r="W45" s="19"/>
      <c r="X45" s="19"/>
      <c r="Y45" s="19"/>
    </row>
    <row r="46" spans="1:25" x14ac:dyDescent="0.25">
      <c r="A46" s="19">
        <v>45</v>
      </c>
      <c r="B46" s="19"/>
      <c r="C46" s="19" t="s">
        <v>983</v>
      </c>
      <c r="D46" s="20" t="s">
        <v>44</v>
      </c>
      <c r="E46" s="21">
        <v>0.49444444444444446</v>
      </c>
      <c r="F46" s="22" t="s">
        <v>804</v>
      </c>
      <c r="G46" s="23"/>
      <c r="H46" s="24"/>
      <c r="I46" s="19">
        <f>1.3*1000</f>
        <v>1300</v>
      </c>
      <c r="J46" s="25">
        <v>8.2407407407407412E-3</v>
      </c>
      <c r="K46" s="26" t="s">
        <v>758</v>
      </c>
      <c r="L46" s="25"/>
      <c r="M46" s="25"/>
      <c r="N46" s="19"/>
      <c r="O46" s="19"/>
      <c r="P46" s="19"/>
      <c r="Q46" s="19"/>
      <c r="R46" s="19"/>
      <c r="S46" s="19"/>
      <c r="T46" s="19"/>
      <c r="U46" s="19"/>
      <c r="V46" s="19"/>
      <c r="W46" s="19"/>
      <c r="X46" s="19"/>
      <c r="Y46" s="19"/>
    </row>
    <row r="47" spans="1:25" x14ac:dyDescent="0.25">
      <c r="A47" s="19">
        <v>46</v>
      </c>
      <c r="B47" s="19"/>
      <c r="C47" s="19" t="s">
        <v>984</v>
      </c>
      <c r="D47" s="20" t="s">
        <v>45</v>
      </c>
      <c r="E47" s="21">
        <v>0.15555555555555556</v>
      </c>
      <c r="F47" s="22">
        <v>940</v>
      </c>
      <c r="G47" s="23"/>
      <c r="H47" s="24"/>
      <c r="I47" s="19">
        <f>940</f>
        <v>940</v>
      </c>
      <c r="J47" s="25">
        <v>2.5925925925925925E-3</v>
      </c>
      <c r="K47" s="26" t="s">
        <v>758</v>
      </c>
      <c r="L47" s="25"/>
      <c r="M47" s="25"/>
      <c r="N47" s="19"/>
      <c r="O47" s="19"/>
      <c r="P47" s="19"/>
      <c r="Q47" s="19"/>
      <c r="R47" s="19"/>
      <c r="S47" s="19"/>
      <c r="T47" s="19"/>
      <c r="U47" s="19"/>
      <c r="V47" s="19"/>
      <c r="W47" s="19"/>
      <c r="X47" s="19"/>
      <c r="Y47" s="19"/>
    </row>
    <row r="48" spans="1:25" x14ac:dyDescent="0.25">
      <c r="A48" s="19">
        <v>47</v>
      </c>
      <c r="B48" s="19"/>
      <c r="C48" s="19" t="s">
        <v>985</v>
      </c>
      <c r="D48" s="20" t="s">
        <v>46</v>
      </c>
      <c r="E48" s="21">
        <v>0.25138888888888888</v>
      </c>
      <c r="F48" s="22">
        <v>864</v>
      </c>
      <c r="G48" s="23"/>
      <c r="H48" s="24"/>
      <c r="I48" s="19">
        <f>864</f>
        <v>864</v>
      </c>
      <c r="J48" s="25">
        <v>4.1898148148148146E-3</v>
      </c>
      <c r="K48" s="26" t="s">
        <v>758</v>
      </c>
      <c r="L48" s="25"/>
      <c r="M48" s="25"/>
      <c r="N48" s="19"/>
      <c r="O48" s="19"/>
      <c r="P48" s="19"/>
      <c r="Q48" s="19"/>
      <c r="R48" s="19"/>
      <c r="S48" s="19"/>
      <c r="T48" s="19"/>
      <c r="U48" s="19"/>
      <c r="V48" s="19"/>
      <c r="W48" s="19"/>
      <c r="X48" s="19"/>
      <c r="Y48" s="19"/>
    </row>
    <row r="49" spans="1:25" x14ac:dyDescent="0.25">
      <c r="A49" s="19">
        <v>48</v>
      </c>
      <c r="B49" s="19"/>
      <c r="C49" s="19" t="s">
        <v>986</v>
      </c>
      <c r="D49" s="20" t="s">
        <v>47</v>
      </c>
      <c r="E49" s="21">
        <v>0.19791666666666666</v>
      </c>
      <c r="F49" s="22" t="s">
        <v>805</v>
      </c>
      <c r="G49" s="23"/>
      <c r="H49" s="24"/>
      <c r="I49" s="19">
        <f>1.1*1000</f>
        <v>1100</v>
      </c>
      <c r="J49" s="25">
        <v>3.2986111111111111E-3</v>
      </c>
      <c r="K49" s="26" t="s">
        <v>758</v>
      </c>
      <c r="L49" s="25"/>
      <c r="M49" s="25"/>
      <c r="N49" s="19"/>
      <c r="O49" s="19"/>
      <c r="P49" s="19"/>
      <c r="Q49" s="19"/>
      <c r="R49" s="19"/>
      <c r="S49" s="19"/>
      <c r="T49" s="19"/>
      <c r="U49" s="19"/>
      <c r="V49" s="19"/>
      <c r="W49" s="19"/>
      <c r="X49" s="19"/>
      <c r="Y49" s="19"/>
    </row>
    <row r="50" spans="1:25" x14ac:dyDescent="0.25">
      <c r="A50" s="19">
        <v>49</v>
      </c>
      <c r="B50" s="19"/>
      <c r="C50" s="19" t="s">
        <v>987</v>
      </c>
      <c r="D50" s="20" t="s">
        <v>48</v>
      </c>
      <c r="E50" s="21">
        <v>0.53680555555555554</v>
      </c>
      <c r="F50" s="22" t="s">
        <v>788</v>
      </c>
      <c r="G50" s="23"/>
      <c r="H50" s="24"/>
      <c r="I50" s="19">
        <f>1.5*1000</f>
        <v>1500</v>
      </c>
      <c r="J50" s="25">
        <v>8.9467592592592585E-3</v>
      </c>
      <c r="K50" s="26" t="s">
        <v>758</v>
      </c>
      <c r="L50" s="25"/>
      <c r="M50" s="25"/>
      <c r="N50" s="19"/>
      <c r="O50" s="19"/>
      <c r="P50" s="19"/>
      <c r="Q50" s="19"/>
      <c r="R50" s="19"/>
      <c r="S50" s="19"/>
      <c r="T50" s="19"/>
      <c r="U50" s="19"/>
      <c r="V50" s="19"/>
      <c r="W50" s="19"/>
      <c r="X50" s="19"/>
      <c r="Y50" s="19"/>
    </row>
    <row r="51" spans="1:25" x14ac:dyDescent="0.25">
      <c r="A51" s="19">
        <v>50</v>
      </c>
      <c r="B51" s="19"/>
      <c r="C51" s="19" t="s">
        <v>988</v>
      </c>
      <c r="D51" s="20" t="s">
        <v>49</v>
      </c>
      <c r="E51" s="21">
        <v>0.61597222222222225</v>
      </c>
      <c r="F51" s="22" t="s">
        <v>785</v>
      </c>
      <c r="G51" s="23"/>
      <c r="H51" s="24"/>
      <c r="I51" s="19">
        <f>1.7*1000</f>
        <v>1700</v>
      </c>
      <c r="J51" s="25">
        <v>1.0266203703703703E-2</v>
      </c>
      <c r="K51" s="26" t="s">
        <v>758</v>
      </c>
      <c r="L51" s="25"/>
      <c r="M51" s="25"/>
      <c r="N51" s="19"/>
      <c r="O51" s="19"/>
      <c r="P51" s="19"/>
      <c r="Q51" s="19"/>
      <c r="R51" s="19"/>
      <c r="S51" s="19"/>
      <c r="T51" s="19"/>
      <c r="U51" s="19"/>
      <c r="V51" s="19"/>
      <c r="W51" s="19"/>
      <c r="X51" s="19"/>
      <c r="Y51" s="19"/>
    </row>
    <row r="52" spans="1:25" x14ac:dyDescent="0.25">
      <c r="A52" s="19">
        <v>51</v>
      </c>
      <c r="B52" s="19"/>
      <c r="C52" s="19" t="s">
        <v>989</v>
      </c>
      <c r="D52" s="20" t="s">
        <v>50</v>
      </c>
      <c r="E52" s="21">
        <v>0.36527777777777781</v>
      </c>
      <c r="F52" s="22">
        <v>679</v>
      </c>
      <c r="G52" s="23"/>
      <c r="H52" s="24"/>
      <c r="I52" s="19">
        <f>679</f>
        <v>679</v>
      </c>
      <c r="J52" s="25">
        <v>6.0879629629629643E-3</v>
      </c>
      <c r="K52" s="26" t="s">
        <v>758</v>
      </c>
      <c r="L52" s="25"/>
      <c r="M52" s="25"/>
      <c r="N52" s="19"/>
      <c r="O52" s="19"/>
      <c r="P52" s="19"/>
      <c r="Q52" s="19"/>
      <c r="R52" s="19"/>
      <c r="S52" s="19"/>
      <c r="T52" s="19"/>
      <c r="U52" s="19"/>
      <c r="V52" s="19"/>
      <c r="W52" s="19"/>
      <c r="X52" s="19"/>
      <c r="Y52" s="19"/>
    </row>
    <row r="53" spans="1:25" x14ac:dyDescent="0.25">
      <c r="A53" s="19">
        <v>52</v>
      </c>
      <c r="B53" s="19"/>
      <c r="C53" s="19" t="s">
        <v>990</v>
      </c>
      <c r="D53" s="20" t="s">
        <v>51</v>
      </c>
      <c r="E53" s="21">
        <v>0.6</v>
      </c>
      <c r="F53" s="22">
        <v>928</v>
      </c>
      <c r="G53" s="23"/>
      <c r="H53" s="24"/>
      <c r="I53" s="19">
        <f>928</f>
        <v>928</v>
      </c>
      <c r="J53" s="25">
        <v>0.01</v>
      </c>
      <c r="K53" s="26" t="s">
        <v>758</v>
      </c>
      <c r="L53" s="25"/>
      <c r="M53" s="25"/>
      <c r="N53" s="19"/>
      <c r="O53" s="19"/>
      <c r="P53" s="19"/>
      <c r="Q53" s="19"/>
      <c r="R53" s="19"/>
      <c r="S53" s="19"/>
      <c r="T53" s="19"/>
      <c r="U53" s="19"/>
      <c r="V53" s="19"/>
      <c r="W53" s="19"/>
      <c r="X53" s="19"/>
      <c r="Y53" s="19"/>
    </row>
    <row r="54" spans="1:25" x14ac:dyDescent="0.25">
      <c r="A54" s="19">
        <v>53</v>
      </c>
      <c r="B54" s="19"/>
      <c r="C54" s="19" t="s">
        <v>991</v>
      </c>
      <c r="D54" s="20" t="s">
        <v>52</v>
      </c>
      <c r="E54" s="21">
        <v>0.53888888888888886</v>
      </c>
      <c r="F54" s="22">
        <v>961</v>
      </c>
      <c r="G54" s="23"/>
      <c r="H54" s="24"/>
      <c r="I54" s="19">
        <f>961</f>
        <v>961</v>
      </c>
      <c r="J54" s="25">
        <v>8.9814814814814809E-3</v>
      </c>
      <c r="K54" s="26" t="s">
        <v>758</v>
      </c>
      <c r="L54" s="25"/>
      <c r="M54" s="25"/>
      <c r="N54" s="19"/>
      <c r="O54" s="19"/>
      <c r="P54" s="19"/>
      <c r="Q54" s="19"/>
      <c r="R54" s="19"/>
      <c r="S54" s="19"/>
      <c r="T54" s="19"/>
      <c r="U54" s="19"/>
      <c r="V54" s="19"/>
      <c r="W54" s="19"/>
      <c r="X54" s="19"/>
      <c r="Y54" s="19"/>
    </row>
    <row r="55" spans="1:25" x14ac:dyDescent="0.25">
      <c r="A55" s="19">
        <v>54</v>
      </c>
      <c r="B55" s="19"/>
      <c r="C55" s="19" t="s">
        <v>992</v>
      </c>
      <c r="D55" s="20" t="s">
        <v>53</v>
      </c>
      <c r="E55" s="21">
        <v>0.55902777777777779</v>
      </c>
      <c r="F55" s="22" t="s">
        <v>804</v>
      </c>
      <c r="G55" s="23"/>
      <c r="H55" s="24"/>
      <c r="I55" s="19">
        <f>1.3*1000</f>
        <v>1300</v>
      </c>
      <c r="J55" s="25">
        <v>9.3171296296296283E-3</v>
      </c>
      <c r="K55" s="26" t="s">
        <v>758</v>
      </c>
      <c r="L55" s="25"/>
      <c r="M55" s="25"/>
      <c r="N55" s="19"/>
      <c r="O55" s="19"/>
      <c r="P55" s="19"/>
      <c r="Q55" s="19"/>
      <c r="R55" s="19"/>
      <c r="S55" s="19"/>
      <c r="T55" s="19"/>
      <c r="U55" s="19"/>
      <c r="V55" s="19"/>
      <c r="W55" s="19"/>
      <c r="X55" s="19"/>
      <c r="Y55" s="19"/>
    </row>
    <row r="56" spans="1:25" x14ac:dyDescent="0.25">
      <c r="A56" s="19">
        <v>55</v>
      </c>
      <c r="B56" s="19"/>
      <c r="C56" s="19" t="s">
        <v>993</v>
      </c>
      <c r="D56" s="20" t="s">
        <v>54</v>
      </c>
      <c r="E56" s="21">
        <v>0.5444444444444444</v>
      </c>
      <c r="F56" s="22">
        <v>959</v>
      </c>
      <c r="G56" s="23"/>
      <c r="H56" s="24"/>
      <c r="I56" s="19">
        <f>959</f>
        <v>959</v>
      </c>
      <c r="J56" s="25">
        <v>9.0740740740740729E-3</v>
      </c>
      <c r="K56" s="26" t="s">
        <v>758</v>
      </c>
      <c r="L56" s="25"/>
      <c r="M56" s="25"/>
      <c r="N56" s="19"/>
      <c r="O56" s="19"/>
      <c r="P56" s="19"/>
      <c r="Q56" s="19"/>
      <c r="R56" s="19"/>
      <c r="S56" s="19"/>
      <c r="T56" s="19"/>
      <c r="U56" s="19"/>
      <c r="V56" s="19"/>
      <c r="W56" s="19"/>
      <c r="X56" s="19"/>
      <c r="Y56" s="19"/>
    </row>
    <row r="57" spans="1:25" x14ac:dyDescent="0.25">
      <c r="A57" s="19">
        <v>56</v>
      </c>
      <c r="B57" s="19"/>
      <c r="C57" s="19" t="s">
        <v>994</v>
      </c>
      <c r="D57" s="20" t="s">
        <v>55</v>
      </c>
      <c r="E57" s="21">
        <v>0.31111111111111112</v>
      </c>
      <c r="F57" s="22" t="s">
        <v>805</v>
      </c>
      <c r="G57" s="23"/>
      <c r="H57" s="24"/>
      <c r="I57" s="19">
        <f>1.1*1000</f>
        <v>1100</v>
      </c>
      <c r="J57" s="25">
        <v>5.185185185185185E-3</v>
      </c>
      <c r="K57" s="26" t="s">
        <v>758</v>
      </c>
      <c r="L57" s="25"/>
      <c r="M57" s="25"/>
      <c r="N57" s="19"/>
      <c r="O57" s="19"/>
      <c r="P57" s="19"/>
      <c r="Q57" s="19"/>
      <c r="R57" s="19"/>
      <c r="S57" s="19"/>
      <c r="T57" s="19"/>
      <c r="U57" s="19"/>
      <c r="V57" s="19"/>
      <c r="W57" s="19"/>
      <c r="X57" s="19"/>
      <c r="Y57" s="19"/>
    </row>
    <row r="58" spans="1:25" x14ac:dyDescent="0.25">
      <c r="A58" s="19">
        <v>57</v>
      </c>
      <c r="B58" s="19"/>
      <c r="C58" s="19" t="s">
        <v>995</v>
      </c>
      <c r="D58" s="20" t="s">
        <v>56</v>
      </c>
      <c r="E58" s="21">
        <v>0.51597222222222217</v>
      </c>
      <c r="F58" s="22" t="s">
        <v>789</v>
      </c>
      <c r="G58" s="23"/>
      <c r="H58" s="24"/>
      <c r="I58" s="19">
        <f>1*1000</f>
        <v>1000</v>
      </c>
      <c r="J58" s="25">
        <v>8.5995370370370357E-3</v>
      </c>
      <c r="K58" s="26" t="s">
        <v>758</v>
      </c>
      <c r="L58" s="25"/>
      <c r="M58" s="25"/>
      <c r="N58" s="19"/>
      <c r="O58" s="19"/>
      <c r="P58" s="19"/>
      <c r="Q58" s="19"/>
      <c r="R58" s="19"/>
      <c r="S58" s="19"/>
      <c r="T58" s="19"/>
      <c r="U58" s="19"/>
      <c r="V58" s="19"/>
      <c r="W58" s="19"/>
      <c r="X58" s="19"/>
      <c r="Y58" s="19"/>
    </row>
    <row r="59" spans="1:25" x14ac:dyDescent="0.25">
      <c r="A59" s="19">
        <v>58</v>
      </c>
      <c r="B59" s="19"/>
      <c r="C59" s="19" t="s">
        <v>996</v>
      </c>
      <c r="D59" s="20" t="s">
        <v>57</v>
      </c>
      <c r="E59" s="21">
        <v>0.6</v>
      </c>
      <c r="F59" s="22" t="s">
        <v>788</v>
      </c>
      <c r="G59" s="23"/>
      <c r="H59" s="24"/>
      <c r="I59" s="19">
        <f>1.5*1000</f>
        <v>1500</v>
      </c>
      <c r="J59" s="25">
        <v>0.01</v>
      </c>
      <c r="K59" s="26" t="s">
        <v>758</v>
      </c>
      <c r="L59" s="25"/>
      <c r="M59" s="25"/>
      <c r="N59" s="19"/>
      <c r="O59" s="19"/>
      <c r="P59" s="19"/>
      <c r="Q59" s="19"/>
      <c r="R59" s="19"/>
      <c r="S59" s="19"/>
      <c r="T59" s="19"/>
      <c r="U59" s="19"/>
      <c r="V59" s="19"/>
      <c r="W59" s="19"/>
      <c r="X59" s="19"/>
      <c r="Y59" s="19"/>
    </row>
    <row r="60" spans="1:25" x14ac:dyDescent="0.25">
      <c r="A60" s="19">
        <v>59</v>
      </c>
      <c r="B60" s="19" t="s">
        <v>1791</v>
      </c>
      <c r="C60" s="19" t="s">
        <v>997</v>
      </c>
      <c r="D60" s="20" t="s">
        <v>58</v>
      </c>
      <c r="E60" s="31">
        <v>2.1909722222222223</v>
      </c>
      <c r="F60" s="22" t="s">
        <v>793</v>
      </c>
      <c r="G60" s="23"/>
      <c r="H60" s="24"/>
      <c r="I60" s="19">
        <f>3.6*1000</f>
        <v>3600</v>
      </c>
      <c r="J60" s="25">
        <v>3.6516203703703703E-2</v>
      </c>
      <c r="K60" s="26" t="s">
        <v>758</v>
      </c>
      <c r="L60" s="19"/>
      <c r="M60" s="19"/>
      <c r="N60" s="19"/>
      <c r="O60" s="27">
        <v>42989</v>
      </c>
      <c r="P60" s="27"/>
      <c r="Q60" s="27" t="s">
        <v>932</v>
      </c>
      <c r="R60" s="19" t="s">
        <v>932</v>
      </c>
      <c r="S60" s="19" t="s">
        <v>932</v>
      </c>
      <c r="T60" s="19" t="s">
        <v>928</v>
      </c>
      <c r="U60" s="19" t="s">
        <v>928</v>
      </c>
      <c r="V60" s="19" t="s">
        <v>928</v>
      </c>
      <c r="W60" s="19" t="s">
        <v>929</v>
      </c>
      <c r="X60" s="19" t="s">
        <v>928</v>
      </c>
      <c r="Y60" s="19"/>
    </row>
    <row r="61" spans="1:25" x14ac:dyDescent="0.25">
      <c r="A61" s="19">
        <v>60</v>
      </c>
      <c r="B61" s="19"/>
      <c r="C61" s="19" t="s">
        <v>999</v>
      </c>
      <c r="D61" s="20" t="s">
        <v>59</v>
      </c>
      <c r="E61" s="21">
        <v>0.33611111111111108</v>
      </c>
      <c r="F61" s="22" t="s">
        <v>806</v>
      </c>
      <c r="G61" s="23"/>
      <c r="H61" s="24"/>
      <c r="I61" s="19">
        <f>2.3*1000</f>
        <v>2300</v>
      </c>
      <c r="J61" s="25">
        <v>5.6018518518518518E-3</v>
      </c>
      <c r="K61" s="26" t="s">
        <v>759</v>
      </c>
      <c r="L61" s="19"/>
      <c r="M61" s="19"/>
      <c r="N61" s="19"/>
      <c r="O61" s="19"/>
      <c r="P61" s="19"/>
      <c r="Q61" s="19"/>
      <c r="R61" s="19"/>
      <c r="S61" s="19"/>
      <c r="T61" s="19"/>
      <c r="U61" s="19"/>
      <c r="V61" s="19"/>
      <c r="W61" s="19"/>
      <c r="X61" s="19"/>
      <c r="Y61" s="19"/>
    </row>
    <row r="62" spans="1:25" x14ac:dyDescent="0.25">
      <c r="A62" s="19">
        <v>61</v>
      </c>
      <c r="B62" s="19"/>
      <c r="C62" s="19" t="s">
        <v>1000</v>
      </c>
      <c r="D62" s="20" t="s">
        <v>60</v>
      </c>
      <c r="E62" s="21">
        <v>0.12083333333333333</v>
      </c>
      <c r="F62" s="22">
        <v>709</v>
      </c>
      <c r="G62" s="23"/>
      <c r="H62" s="24"/>
      <c r="I62" s="19">
        <f>709</f>
        <v>709</v>
      </c>
      <c r="J62" s="25">
        <v>2.0138888888888888E-3</v>
      </c>
      <c r="K62" s="26" t="s">
        <v>759</v>
      </c>
      <c r="L62" s="19"/>
      <c r="M62" s="19"/>
      <c r="N62" s="19"/>
      <c r="O62" s="19"/>
      <c r="P62" s="19"/>
      <c r="Q62" s="19"/>
      <c r="R62" s="19"/>
      <c r="S62" s="19"/>
      <c r="T62" s="19"/>
      <c r="U62" s="19"/>
      <c r="V62" s="19"/>
      <c r="W62" s="19"/>
      <c r="X62" s="19"/>
      <c r="Y62" s="19"/>
    </row>
    <row r="63" spans="1:25" x14ac:dyDescent="0.25">
      <c r="A63" s="19">
        <v>62</v>
      </c>
      <c r="B63" s="19" t="s">
        <v>1791</v>
      </c>
      <c r="C63" s="19" t="s">
        <v>1001</v>
      </c>
      <c r="D63" s="20" t="s">
        <v>61</v>
      </c>
      <c r="E63" s="31">
        <v>2.1625000000000001</v>
      </c>
      <c r="F63" s="22" t="s">
        <v>807</v>
      </c>
      <c r="G63" s="23"/>
      <c r="H63" s="24"/>
      <c r="I63" s="19">
        <f>6.1*1000</f>
        <v>6100</v>
      </c>
      <c r="J63" s="25">
        <v>3.6041666666666666E-2</v>
      </c>
      <c r="K63" s="26" t="s">
        <v>759</v>
      </c>
      <c r="L63" s="19"/>
      <c r="M63" s="19"/>
      <c r="N63" s="19"/>
      <c r="O63" s="27">
        <v>42997</v>
      </c>
      <c r="P63" s="19"/>
      <c r="Q63" s="19" t="s">
        <v>932</v>
      </c>
      <c r="R63" s="19" t="s">
        <v>932</v>
      </c>
      <c r="S63" s="19" t="s">
        <v>932</v>
      </c>
      <c r="T63" s="19" t="s">
        <v>928</v>
      </c>
      <c r="U63" s="19" t="s">
        <v>928</v>
      </c>
      <c r="V63" s="19" t="s">
        <v>928</v>
      </c>
      <c r="W63" s="19" t="s">
        <v>929</v>
      </c>
      <c r="X63" s="19" t="s">
        <v>929</v>
      </c>
      <c r="Y63" s="19"/>
    </row>
    <row r="64" spans="1:25" x14ac:dyDescent="0.25">
      <c r="A64" s="19">
        <v>63</v>
      </c>
      <c r="B64" s="19"/>
      <c r="C64" s="19" t="s">
        <v>1002</v>
      </c>
      <c r="D64" s="20" t="s">
        <v>62</v>
      </c>
      <c r="E64" s="21">
        <v>0.68680555555555556</v>
      </c>
      <c r="F64" s="22" t="s">
        <v>808</v>
      </c>
      <c r="G64" s="23"/>
      <c r="H64" s="24"/>
      <c r="I64" s="19">
        <f>1.2*1000</f>
        <v>1200</v>
      </c>
      <c r="J64" s="25">
        <v>1.1446759259259261E-2</v>
      </c>
      <c r="K64" s="26" t="s">
        <v>759</v>
      </c>
      <c r="L64" s="19"/>
      <c r="M64" s="19"/>
      <c r="N64" s="19"/>
      <c r="O64" s="19"/>
      <c r="P64" s="19"/>
      <c r="Q64" s="19"/>
      <c r="R64" s="19"/>
      <c r="S64" s="19"/>
      <c r="T64" s="19"/>
      <c r="U64" s="19"/>
      <c r="V64" s="19"/>
      <c r="W64" s="19"/>
      <c r="X64" s="19"/>
      <c r="Y64" s="19"/>
    </row>
    <row r="65" spans="1:25" x14ac:dyDescent="0.25">
      <c r="A65" s="19">
        <v>64</v>
      </c>
      <c r="B65" s="19"/>
      <c r="C65" s="19" t="s">
        <v>1003</v>
      </c>
      <c r="D65" s="20" t="s">
        <v>63</v>
      </c>
      <c r="E65" s="21">
        <v>0.54722222222222217</v>
      </c>
      <c r="F65" s="22">
        <v>694</v>
      </c>
      <c r="G65" s="23"/>
      <c r="H65" s="24"/>
      <c r="I65" s="19">
        <f>694</f>
        <v>694</v>
      </c>
      <c r="J65" s="25">
        <v>9.1203703703703707E-3</v>
      </c>
      <c r="K65" s="26" t="s">
        <v>759</v>
      </c>
      <c r="L65" s="19"/>
      <c r="M65" s="19"/>
      <c r="N65" s="19"/>
      <c r="O65" s="19"/>
      <c r="P65" s="19"/>
      <c r="Q65" s="19"/>
      <c r="R65" s="19"/>
      <c r="S65" s="19"/>
      <c r="T65" s="19"/>
      <c r="U65" s="19"/>
      <c r="V65" s="19"/>
      <c r="W65" s="19"/>
      <c r="X65" s="19"/>
      <c r="Y65" s="19"/>
    </row>
    <row r="66" spans="1:25" x14ac:dyDescent="0.25">
      <c r="A66" s="19">
        <v>65</v>
      </c>
      <c r="B66" s="19"/>
      <c r="C66" s="19" t="s">
        <v>1004</v>
      </c>
      <c r="D66" s="20" t="s">
        <v>64</v>
      </c>
      <c r="E66" s="21">
        <v>0.43194444444444446</v>
      </c>
      <c r="F66" s="22">
        <v>588</v>
      </c>
      <c r="G66" s="23"/>
      <c r="H66" s="24"/>
      <c r="I66" s="19">
        <f>588</f>
        <v>588</v>
      </c>
      <c r="J66" s="25">
        <v>7.1990740740740739E-3</v>
      </c>
      <c r="K66" s="26" t="s">
        <v>759</v>
      </c>
      <c r="L66" s="19"/>
      <c r="M66" s="19"/>
      <c r="N66" s="19"/>
      <c r="O66" s="19"/>
      <c r="P66" s="19"/>
      <c r="Q66" s="19"/>
      <c r="R66" s="19"/>
      <c r="S66" s="19"/>
      <c r="T66" s="19"/>
      <c r="U66" s="19"/>
      <c r="V66" s="19"/>
      <c r="W66" s="19"/>
      <c r="X66" s="19"/>
      <c r="Y66" s="19"/>
    </row>
    <row r="67" spans="1:25" x14ac:dyDescent="0.25">
      <c r="A67" s="19">
        <v>66</v>
      </c>
      <c r="B67" s="19"/>
      <c r="C67" s="19" t="s">
        <v>1005</v>
      </c>
      <c r="D67" s="20" t="s">
        <v>65</v>
      </c>
      <c r="E67" s="31">
        <v>1.6659722222222222</v>
      </c>
      <c r="F67" s="22" t="s">
        <v>809</v>
      </c>
      <c r="G67" s="23"/>
      <c r="H67" s="24"/>
      <c r="I67" s="19">
        <f>2.9*1000</f>
        <v>2900</v>
      </c>
      <c r="J67" s="25">
        <v>2.7766203703703706E-2</v>
      </c>
      <c r="K67" s="26" t="s">
        <v>759</v>
      </c>
      <c r="L67" s="19"/>
      <c r="M67" s="19"/>
      <c r="N67" s="19"/>
      <c r="O67" s="19"/>
      <c r="P67" s="19"/>
      <c r="Q67" s="19"/>
      <c r="R67" s="19"/>
      <c r="S67" s="19"/>
      <c r="T67" s="19"/>
      <c r="U67" s="19"/>
      <c r="V67" s="19"/>
      <c r="W67" s="19"/>
      <c r="X67" s="19"/>
      <c r="Y67" s="19"/>
    </row>
    <row r="68" spans="1:25" x14ac:dyDescent="0.25">
      <c r="A68" s="19">
        <v>67</v>
      </c>
      <c r="B68" s="19"/>
      <c r="C68" s="19" t="s">
        <v>1006</v>
      </c>
      <c r="D68" s="20" t="s">
        <v>66</v>
      </c>
      <c r="E68" s="21">
        <v>0.30208333333333331</v>
      </c>
      <c r="F68" s="22">
        <v>575</v>
      </c>
      <c r="G68" s="23"/>
      <c r="H68" s="24"/>
      <c r="I68" s="19">
        <f>575</f>
        <v>575</v>
      </c>
      <c r="J68" s="25">
        <v>5.0347222222222225E-3</v>
      </c>
      <c r="K68" s="26" t="s">
        <v>759</v>
      </c>
      <c r="L68" s="19"/>
      <c r="M68" s="19"/>
      <c r="N68" s="19"/>
      <c r="O68" s="19"/>
      <c r="P68" s="19"/>
      <c r="Q68" s="19"/>
      <c r="R68" s="19"/>
      <c r="S68" s="19"/>
      <c r="T68" s="19"/>
      <c r="U68" s="19"/>
      <c r="V68" s="19"/>
      <c r="W68" s="19"/>
      <c r="X68" s="19"/>
      <c r="Y68" s="19"/>
    </row>
    <row r="69" spans="1:25" x14ac:dyDescent="0.25">
      <c r="A69" s="19">
        <v>68</v>
      </c>
      <c r="B69" s="19"/>
      <c r="C69" s="19" t="s">
        <v>1007</v>
      </c>
      <c r="D69" s="20" t="s">
        <v>67</v>
      </c>
      <c r="E69" s="31">
        <v>1.45</v>
      </c>
      <c r="F69" s="22" t="s">
        <v>810</v>
      </c>
      <c r="G69" s="23"/>
      <c r="H69" s="24"/>
      <c r="I69" s="19">
        <f>2.5*1000</f>
        <v>2500</v>
      </c>
      <c r="J69" s="25">
        <v>2.4166666666666666E-2</v>
      </c>
      <c r="K69" s="26" t="s">
        <v>759</v>
      </c>
      <c r="L69" s="19"/>
      <c r="M69" s="19"/>
      <c r="N69" s="19"/>
      <c r="O69" s="19"/>
      <c r="P69" s="19"/>
      <c r="Q69" s="19"/>
      <c r="R69" s="19"/>
      <c r="S69" s="19"/>
      <c r="T69" s="19"/>
      <c r="U69" s="19"/>
      <c r="V69" s="19"/>
      <c r="W69" s="19"/>
      <c r="X69" s="19"/>
      <c r="Y69" s="19"/>
    </row>
    <row r="70" spans="1:25" x14ac:dyDescent="0.25">
      <c r="A70" s="19">
        <v>69</v>
      </c>
      <c r="B70" s="19"/>
      <c r="C70" s="19" t="s">
        <v>1008</v>
      </c>
      <c r="D70" s="20" t="s">
        <v>68</v>
      </c>
      <c r="E70" s="31">
        <v>2.1256944444444446</v>
      </c>
      <c r="F70" s="22" t="s">
        <v>810</v>
      </c>
      <c r="G70" s="23"/>
      <c r="H70" s="24"/>
      <c r="I70" s="19">
        <f>2.5*1000</f>
        <v>2500</v>
      </c>
      <c r="J70" s="25">
        <v>3.5428240740740739E-2</v>
      </c>
      <c r="K70" s="26" t="s">
        <v>759</v>
      </c>
      <c r="L70" s="19"/>
      <c r="M70" s="19"/>
      <c r="N70" s="19"/>
      <c r="O70" s="19"/>
      <c r="P70" s="19"/>
      <c r="Q70" s="19"/>
      <c r="R70" s="19"/>
      <c r="S70" s="19"/>
      <c r="T70" s="19"/>
      <c r="U70" s="19"/>
      <c r="V70" s="19"/>
      <c r="W70" s="19"/>
      <c r="X70" s="19"/>
      <c r="Y70" s="19"/>
    </row>
    <row r="71" spans="1:25" x14ac:dyDescent="0.25">
      <c r="A71" s="19">
        <v>70</v>
      </c>
      <c r="B71" s="19"/>
      <c r="C71" s="19" t="s">
        <v>1009</v>
      </c>
      <c r="D71" s="20" t="s">
        <v>69</v>
      </c>
      <c r="E71" s="21">
        <v>0.21111111111111111</v>
      </c>
      <c r="F71" s="22">
        <v>568</v>
      </c>
      <c r="G71" s="23"/>
      <c r="H71" s="24"/>
      <c r="I71" s="19">
        <f>568</f>
        <v>568</v>
      </c>
      <c r="J71" s="25">
        <v>3.5185185185185185E-3</v>
      </c>
      <c r="K71" s="26" t="s">
        <v>759</v>
      </c>
      <c r="L71" s="19"/>
      <c r="M71" s="19"/>
      <c r="N71" s="19"/>
      <c r="O71" s="19"/>
      <c r="P71" s="19"/>
      <c r="Q71" s="19"/>
      <c r="R71" s="19"/>
      <c r="S71" s="19"/>
      <c r="T71" s="19"/>
      <c r="U71" s="19"/>
      <c r="V71" s="19"/>
      <c r="W71" s="19"/>
      <c r="X71" s="19"/>
      <c r="Y71" s="19"/>
    </row>
    <row r="72" spans="1:25" x14ac:dyDescent="0.25">
      <c r="A72" s="19">
        <v>71</v>
      </c>
      <c r="B72" s="19"/>
      <c r="C72" s="19" t="s">
        <v>1010</v>
      </c>
      <c r="D72" s="20" t="s">
        <v>70</v>
      </c>
      <c r="E72" s="21">
        <v>0.5131944444444444</v>
      </c>
      <c r="F72" s="22" t="s">
        <v>805</v>
      </c>
      <c r="G72" s="23"/>
      <c r="H72" s="24"/>
      <c r="I72" s="19">
        <f>1.1*1000</f>
        <v>1100</v>
      </c>
      <c r="J72" s="25">
        <v>8.5532407407407415E-3</v>
      </c>
      <c r="K72" s="26" t="s">
        <v>759</v>
      </c>
      <c r="L72" s="19"/>
      <c r="M72" s="19"/>
      <c r="N72" s="19"/>
      <c r="O72" s="19"/>
      <c r="P72" s="19"/>
      <c r="Q72" s="19"/>
      <c r="R72" s="19"/>
      <c r="S72" s="19"/>
      <c r="T72" s="19"/>
      <c r="U72" s="19"/>
      <c r="V72" s="19"/>
      <c r="W72" s="19"/>
      <c r="X72" s="19"/>
      <c r="Y72" s="19"/>
    </row>
    <row r="73" spans="1:25" x14ac:dyDescent="0.25">
      <c r="A73" s="19">
        <v>72</v>
      </c>
      <c r="B73" s="19"/>
      <c r="C73" s="19" t="s">
        <v>1011</v>
      </c>
      <c r="D73" s="20" t="s">
        <v>71</v>
      </c>
      <c r="E73" s="21">
        <v>0.65486111111111112</v>
      </c>
      <c r="F73" s="22">
        <v>868</v>
      </c>
      <c r="G73" s="23"/>
      <c r="H73" s="24"/>
      <c r="I73" s="19">
        <f>868</f>
        <v>868</v>
      </c>
      <c r="J73" s="25">
        <v>1.091435185185185E-2</v>
      </c>
      <c r="K73" s="26" t="s">
        <v>759</v>
      </c>
      <c r="L73" s="19"/>
      <c r="M73" s="19"/>
      <c r="N73" s="19"/>
      <c r="O73" s="19"/>
      <c r="P73" s="19"/>
      <c r="Q73" s="19"/>
      <c r="R73" s="19"/>
      <c r="S73" s="19"/>
      <c r="T73" s="19"/>
      <c r="U73" s="19"/>
      <c r="V73" s="19"/>
      <c r="W73" s="19"/>
      <c r="X73" s="19"/>
      <c r="Y73" s="19"/>
    </row>
    <row r="74" spans="1:25" x14ac:dyDescent="0.25">
      <c r="A74" s="19">
        <v>73</v>
      </c>
      <c r="B74" s="19"/>
      <c r="C74" s="19" t="s">
        <v>1012</v>
      </c>
      <c r="D74" s="20" t="s">
        <v>72</v>
      </c>
      <c r="E74" s="33">
        <v>6.7152777777777783E-2</v>
      </c>
      <c r="F74" s="22" t="s">
        <v>811</v>
      </c>
      <c r="G74" s="23"/>
      <c r="H74" s="24"/>
      <c r="I74" s="19">
        <f>28*1000</f>
        <v>28000</v>
      </c>
      <c r="J74" s="25">
        <v>6.7152777777777783E-2</v>
      </c>
      <c r="K74" s="26" t="s">
        <v>759</v>
      </c>
      <c r="L74" s="19"/>
      <c r="M74" s="19"/>
      <c r="N74" s="19"/>
      <c r="O74" s="19"/>
      <c r="P74" s="19"/>
      <c r="Q74" s="19"/>
      <c r="R74" s="19"/>
      <c r="S74" s="19"/>
      <c r="T74" s="19"/>
      <c r="U74" s="19"/>
      <c r="V74" s="19"/>
      <c r="W74" s="19"/>
      <c r="X74" s="19"/>
      <c r="Y74" s="19"/>
    </row>
    <row r="75" spans="1:25" x14ac:dyDescent="0.25">
      <c r="A75" s="19">
        <v>74</v>
      </c>
      <c r="B75" s="19" t="s">
        <v>1791</v>
      </c>
      <c r="C75" s="19" t="s">
        <v>1013</v>
      </c>
      <c r="D75" s="20" t="s">
        <v>73</v>
      </c>
      <c r="E75" s="33">
        <v>4.2280092592592598E-2</v>
      </c>
      <c r="F75" s="22" t="s">
        <v>812</v>
      </c>
      <c r="G75" s="23"/>
      <c r="H75" s="24"/>
      <c r="I75" s="19">
        <f>4.4*1000</f>
        <v>4400</v>
      </c>
      <c r="J75" s="25">
        <v>4.2280092592592598E-2</v>
      </c>
      <c r="K75" s="26" t="s">
        <v>759</v>
      </c>
      <c r="L75" s="19"/>
      <c r="M75" s="19"/>
      <c r="N75" s="19"/>
      <c r="O75" s="19"/>
      <c r="P75" s="19"/>
      <c r="Q75" s="19" t="s">
        <v>932</v>
      </c>
      <c r="R75" s="19" t="s">
        <v>1747</v>
      </c>
      <c r="S75" s="19" t="s">
        <v>932</v>
      </c>
      <c r="T75" s="19" t="s">
        <v>928</v>
      </c>
      <c r="U75" s="19" t="s">
        <v>928</v>
      </c>
      <c r="V75" s="19" t="s">
        <v>928</v>
      </c>
      <c r="W75" s="19" t="s">
        <v>929</v>
      </c>
      <c r="X75" s="19" t="s">
        <v>928</v>
      </c>
      <c r="Y75" s="19"/>
    </row>
    <row r="76" spans="1:25" x14ac:dyDescent="0.25">
      <c r="A76" s="19">
        <v>75</v>
      </c>
      <c r="B76" s="19"/>
      <c r="C76" s="19" t="s">
        <v>1014</v>
      </c>
      <c r="D76" s="20" t="s">
        <v>74</v>
      </c>
      <c r="E76" s="33">
        <v>4.8854166666666664E-2</v>
      </c>
      <c r="F76" s="22" t="s">
        <v>813</v>
      </c>
      <c r="G76" s="23"/>
      <c r="H76" s="24"/>
      <c r="I76" s="19">
        <f>7.3*1000</f>
        <v>7300</v>
      </c>
      <c r="J76" s="25">
        <v>4.8854166666666664E-2</v>
      </c>
      <c r="K76" s="26" t="s">
        <v>759</v>
      </c>
      <c r="L76" s="19"/>
      <c r="M76" s="19"/>
      <c r="N76" s="19"/>
      <c r="O76" s="19"/>
      <c r="P76" s="19"/>
      <c r="Q76" s="19"/>
      <c r="R76" s="19"/>
      <c r="S76" s="19"/>
      <c r="T76" s="19"/>
      <c r="U76" s="19"/>
      <c r="V76" s="19"/>
      <c r="W76" s="19"/>
      <c r="X76" s="19"/>
      <c r="Y76" s="19"/>
    </row>
    <row r="77" spans="1:25" x14ac:dyDescent="0.25">
      <c r="A77" s="19">
        <v>76</v>
      </c>
      <c r="B77" s="19"/>
      <c r="C77" s="19" t="s">
        <v>1015</v>
      </c>
      <c r="D77" s="20" t="s">
        <v>75</v>
      </c>
      <c r="E77" s="31">
        <v>1.4861111111111109</v>
      </c>
      <c r="F77" s="22" t="s">
        <v>814</v>
      </c>
      <c r="G77" s="23"/>
      <c r="H77" s="24"/>
      <c r="I77" s="19">
        <f>7.9*1000</f>
        <v>7900</v>
      </c>
      <c r="J77" s="25">
        <v>2.476851851851852E-2</v>
      </c>
      <c r="K77" s="26" t="s">
        <v>759</v>
      </c>
      <c r="L77" s="19"/>
      <c r="M77" s="19"/>
      <c r="N77" s="19"/>
      <c r="O77" s="19"/>
      <c r="P77" s="19"/>
      <c r="Q77" s="19"/>
      <c r="R77" s="19"/>
      <c r="S77" s="19"/>
      <c r="T77" s="19"/>
      <c r="U77" s="19"/>
      <c r="V77" s="19"/>
      <c r="W77" s="19"/>
      <c r="X77" s="19"/>
      <c r="Y77" s="19"/>
    </row>
    <row r="78" spans="1:25" x14ac:dyDescent="0.25">
      <c r="A78" s="19">
        <v>77</v>
      </c>
      <c r="B78" s="19"/>
      <c r="C78" s="19" t="s">
        <v>1016</v>
      </c>
      <c r="D78" s="20" t="s">
        <v>76</v>
      </c>
      <c r="E78" s="31">
        <v>2.2527777777777778</v>
      </c>
      <c r="F78" s="22" t="s">
        <v>815</v>
      </c>
      <c r="G78" s="23"/>
      <c r="H78" s="24"/>
      <c r="I78" s="19">
        <f>11*1000</f>
        <v>11000</v>
      </c>
      <c r="J78" s="25">
        <v>3.75462962962963E-2</v>
      </c>
      <c r="K78" s="26" t="s">
        <v>759</v>
      </c>
      <c r="L78" s="19"/>
      <c r="M78" s="19"/>
      <c r="N78" s="19"/>
      <c r="O78" s="19"/>
      <c r="P78" s="19"/>
      <c r="Q78" s="19"/>
      <c r="R78" s="19"/>
      <c r="S78" s="19"/>
      <c r="T78" s="19"/>
      <c r="U78" s="19"/>
      <c r="V78" s="19"/>
      <c r="W78" s="19"/>
      <c r="X78" s="19"/>
      <c r="Y78" s="19"/>
    </row>
    <row r="79" spans="1:25" x14ac:dyDescent="0.25">
      <c r="A79" s="19">
        <v>78</v>
      </c>
      <c r="B79" s="19"/>
      <c r="C79" s="19" t="s">
        <v>1017</v>
      </c>
      <c r="D79" s="20" t="s">
        <v>77</v>
      </c>
      <c r="E79" s="31">
        <v>1.4479166666666667</v>
      </c>
      <c r="F79" s="22" t="s">
        <v>816</v>
      </c>
      <c r="G79" s="23"/>
      <c r="H79" s="24"/>
      <c r="I79" s="19">
        <f>6.6*1000</f>
        <v>6600</v>
      </c>
      <c r="J79" s="25">
        <v>2.4131944444444445E-2</v>
      </c>
      <c r="K79" s="26" t="s">
        <v>759</v>
      </c>
      <c r="L79" s="19"/>
      <c r="M79" s="19"/>
      <c r="N79" s="19"/>
      <c r="O79" s="19"/>
      <c r="P79" s="19"/>
      <c r="Q79" s="19"/>
      <c r="R79" s="19"/>
      <c r="S79" s="19"/>
      <c r="T79" s="19"/>
      <c r="U79" s="19"/>
      <c r="V79" s="19"/>
      <c r="W79" s="19"/>
      <c r="X79" s="19"/>
      <c r="Y79" s="19"/>
    </row>
    <row r="80" spans="1:25" x14ac:dyDescent="0.25">
      <c r="A80" s="19">
        <v>79</v>
      </c>
      <c r="B80" s="19"/>
      <c r="C80" s="19" t="s">
        <v>1018</v>
      </c>
      <c r="D80" s="20" t="s">
        <v>78</v>
      </c>
      <c r="E80" s="31">
        <v>1.9520833333333334</v>
      </c>
      <c r="F80" s="22" t="s">
        <v>817</v>
      </c>
      <c r="G80" s="23"/>
      <c r="H80" s="24"/>
      <c r="I80" s="19">
        <f>5.8*1000</f>
        <v>5800</v>
      </c>
      <c r="J80" s="25">
        <v>3.2534722222222222E-2</v>
      </c>
      <c r="K80" s="26" t="s">
        <v>759</v>
      </c>
      <c r="L80" s="19"/>
      <c r="M80" s="19"/>
      <c r="N80" s="19"/>
      <c r="O80" s="19"/>
      <c r="P80" s="19"/>
      <c r="Q80" s="19"/>
      <c r="R80" s="19"/>
      <c r="S80" s="19"/>
      <c r="T80" s="19"/>
      <c r="U80" s="19"/>
      <c r="V80" s="19"/>
      <c r="W80" s="19"/>
      <c r="X80" s="19"/>
      <c r="Y80" s="19"/>
    </row>
    <row r="81" spans="1:25" x14ac:dyDescent="0.25">
      <c r="A81" s="19">
        <v>80</v>
      </c>
      <c r="B81" s="19"/>
      <c r="C81" s="19" t="s">
        <v>1019</v>
      </c>
      <c r="D81" s="20" t="s">
        <v>79</v>
      </c>
      <c r="E81" s="21">
        <v>0.59375</v>
      </c>
      <c r="F81" s="22" t="s">
        <v>818</v>
      </c>
      <c r="G81" s="23"/>
      <c r="H81" s="24"/>
      <c r="I81" s="19">
        <f>4.5*1000</f>
        <v>4500</v>
      </c>
      <c r="J81" s="25">
        <v>9.8958333333333329E-3</v>
      </c>
      <c r="K81" s="26" t="s">
        <v>759</v>
      </c>
      <c r="L81" s="19"/>
      <c r="M81" s="19"/>
      <c r="N81" s="19"/>
      <c r="O81" s="19"/>
      <c r="P81" s="19"/>
      <c r="Q81" s="19"/>
      <c r="R81" s="19"/>
      <c r="S81" s="19"/>
      <c r="T81" s="19"/>
      <c r="U81" s="19"/>
      <c r="V81" s="19"/>
      <c r="W81" s="19"/>
      <c r="X81" s="19"/>
      <c r="Y81" s="19"/>
    </row>
    <row r="82" spans="1:25" x14ac:dyDescent="0.25">
      <c r="A82" s="19">
        <v>81</v>
      </c>
      <c r="B82" s="19"/>
      <c r="C82" s="19" t="s">
        <v>1020</v>
      </c>
      <c r="D82" s="20" t="s">
        <v>80</v>
      </c>
      <c r="E82" s="21">
        <v>0.1673611111111111</v>
      </c>
      <c r="F82" s="22" t="s">
        <v>819</v>
      </c>
      <c r="G82" s="23"/>
      <c r="H82" s="24"/>
      <c r="I82" s="19">
        <f>2*1000</f>
        <v>2000</v>
      </c>
      <c r="J82" s="25">
        <v>2.7893518518518519E-3</v>
      </c>
      <c r="K82" s="26" t="s">
        <v>759</v>
      </c>
      <c r="L82" s="19"/>
      <c r="M82" s="19"/>
      <c r="N82" s="19"/>
      <c r="O82" s="19"/>
      <c r="P82" s="19"/>
      <c r="Q82" s="19"/>
      <c r="R82" s="19"/>
      <c r="S82" s="19"/>
      <c r="T82" s="19"/>
      <c r="U82" s="19"/>
      <c r="V82" s="19"/>
      <c r="W82" s="19"/>
      <c r="X82" s="19"/>
      <c r="Y82" s="19"/>
    </row>
    <row r="83" spans="1:25" x14ac:dyDescent="0.25">
      <c r="A83" s="19">
        <v>82</v>
      </c>
      <c r="B83" s="19"/>
      <c r="C83" s="19" t="s">
        <v>1021</v>
      </c>
      <c r="D83" s="20" t="s">
        <v>81</v>
      </c>
      <c r="E83" s="21">
        <v>0.71250000000000002</v>
      </c>
      <c r="F83" s="22" t="s">
        <v>820</v>
      </c>
      <c r="G83" s="23"/>
      <c r="H83" s="24"/>
      <c r="I83" s="19">
        <f>3.7*1000</f>
        <v>3700</v>
      </c>
      <c r="J83" s="25">
        <v>1.1875000000000002E-2</v>
      </c>
      <c r="K83" s="26" t="s">
        <v>759</v>
      </c>
      <c r="L83" s="19"/>
      <c r="M83" s="19"/>
      <c r="N83" s="19"/>
      <c r="O83" s="19"/>
      <c r="P83" s="19"/>
      <c r="Q83" s="19"/>
      <c r="R83" s="19"/>
      <c r="S83" s="19"/>
      <c r="T83" s="19"/>
      <c r="U83" s="19"/>
      <c r="V83" s="19"/>
      <c r="W83" s="19"/>
      <c r="X83" s="19"/>
      <c r="Y83" s="19"/>
    </row>
    <row r="84" spans="1:25" x14ac:dyDescent="0.25">
      <c r="A84" s="19">
        <v>83</v>
      </c>
      <c r="B84" s="19"/>
      <c r="C84" s="19" t="s">
        <v>1022</v>
      </c>
      <c r="D84" s="20" t="s">
        <v>82</v>
      </c>
      <c r="E84" s="21">
        <v>9.6527777777777768E-2</v>
      </c>
      <c r="F84" s="22">
        <v>965</v>
      </c>
      <c r="G84" s="23"/>
      <c r="H84" s="24"/>
      <c r="I84" s="19">
        <f>965</f>
        <v>965</v>
      </c>
      <c r="J84" s="25">
        <v>1.6087962962962963E-3</v>
      </c>
      <c r="K84" s="26" t="s">
        <v>759</v>
      </c>
      <c r="L84" s="19"/>
      <c r="M84" s="19"/>
      <c r="N84" s="19"/>
      <c r="O84" s="19"/>
      <c r="P84" s="19"/>
      <c r="Q84" s="19"/>
      <c r="R84" s="19"/>
      <c r="S84" s="19"/>
      <c r="T84" s="19"/>
      <c r="U84" s="19"/>
      <c r="V84" s="19"/>
      <c r="W84" s="19"/>
      <c r="X84" s="19"/>
      <c r="Y84" s="19"/>
    </row>
    <row r="85" spans="1:25" x14ac:dyDescent="0.25">
      <c r="A85" s="19">
        <v>84</v>
      </c>
      <c r="B85" s="19"/>
      <c r="C85" s="19" t="s">
        <v>1023</v>
      </c>
      <c r="D85" s="20" t="s">
        <v>83</v>
      </c>
      <c r="E85" s="33">
        <v>4.2152777777777782E-2</v>
      </c>
      <c r="F85" s="22" t="s">
        <v>821</v>
      </c>
      <c r="G85" s="23"/>
      <c r="H85" s="24"/>
      <c r="I85" s="19">
        <f>3.9*1000</f>
        <v>3900</v>
      </c>
      <c r="J85" s="25">
        <v>4.2152777777777782E-2</v>
      </c>
      <c r="K85" s="26" t="s">
        <v>759</v>
      </c>
      <c r="L85" s="19"/>
      <c r="M85" s="19"/>
      <c r="N85" s="19"/>
      <c r="O85" s="19"/>
      <c r="P85" s="19"/>
      <c r="Q85" s="19"/>
      <c r="R85" s="19"/>
      <c r="S85" s="19"/>
      <c r="T85" s="19"/>
      <c r="U85" s="19"/>
      <c r="V85" s="19"/>
      <c r="W85" s="19"/>
      <c r="X85" s="19"/>
      <c r="Y85" s="19"/>
    </row>
    <row r="86" spans="1:25" x14ac:dyDescent="0.25">
      <c r="A86" s="19">
        <v>85</v>
      </c>
      <c r="B86" s="19"/>
      <c r="C86" s="19" t="s">
        <v>1024</v>
      </c>
      <c r="D86" s="20" t="s">
        <v>84</v>
      </c>
      <c r="E86" s="21">
        <v>0.42569444444444443</v>
      </c>
      <c r="F86" s="22" t="s">
        <v>822</v>
      </c>
      <c r="G86" s="23"/>
      <c r="H86" s="24"/>
      <c r="I86" s="19">
        <f>3.5*1000</f>
        <v>3500</v>
      </c>
      <c r="J86" s="25">
        <v>7.0949074074074074E-3</v>
      </c>
      <c r="K86" s="26" t="s">
        <v>759</v>
      </c>
      <c r="L86" s="19"/>
      <c r="M86" s="19"/>
      <c r="N86" s="19"/>
      <c r="O86" s="19"/>
      <c r="P86" s="19"/>
      <c r="Q86" s="19"/>
      <c r="R86" s="19"/>
      <c r="S86" s="19"/>
      <c r="T86" s="19"/>
      <c r="U86" s="19"/>
      <c r="V86" s="19"/>
      <c r="W86" s="19"/>
      <c r="X86" s="19"/>
      <c r="Y86" s="19"/>
    </row>
    <row r="87" spans="1:25" x14ac:dyDescent="0.25">
      <c r="A87" s="19">
        <v>86</v>
      </c>
      <c r="B87" s="19"/>
      <c r="C87" s="19" t="s">
        <v>1025</v>
      </c>
      <c r="D87" s="20" t="s">
        <v>85</v>
      </c>
      <c r="E87" s="31">
        <v>1.6402777777777777</v>
      </c>
      <c r="F87" s="22" t="s">
        <v>823</v>
      </c>
      <c r="G87" s="23"/>
      <c r="H87" s="24"/>
      <c r="I87" s="19">
        <f>7.4*1000</f>
        <v>7400</v>
      </c>
      <c r="J87" s="25">
        <v>2.7337962962962963E-2</v>
      </c>
      <c r="K87" s="26" t="s">
        <v>759</v>
      </c>
      <c r="L87" s="19"/>
      <c r="M87" s="19"/>
      <c r="N87" s="19"/>
      <c r="O87" s="19"/>
      <c r="P87" s="19"/>
      <c r="Q87" s="19"/>
      <c r="R87" s="19"/>
      <c r="S87" s="19"/>
      <c r="T87" s="19"/>
      <c r="U87" s="19"/>
      <c r="V87" s="19"/>
      <c r="W87" s="19"/>
      <c r="X87" s="19"/>
      <c r="Y87" s="19"/>
    </row>
    <row r="88" spans="1:25" x14ac:dyDescent="0.25">
      <c r="A88" s="19">
        <v>87</v>
      </c>
      <c r="B88" s="19"/>
      <c r="C88" s="19" t="s">
        <v>1026</v>
      </c>
      <c r="D88" s="20" t="s">
        <v>86</v>
      </c>
      <c r="E88" s="21">
        <v>0.64097222222222217</v>
      </c>
      <c r="F88" s="22" t="s">
        <v>783</v>
      </c>
      <c r="G88" s="23"/>
      <c r="H88" s="24"/>
      <c r="I88" s="19">
        <f>4*1000</f>
        <v>4000</v>
      </c>
      <c r="J88" s="25">
        <v>1.068287037037037E-2</v>
      </c>
      <c r="K88" s="26" t="s">
        <v>759</v>
      </c>
      <c r="L88" s="19"/>
      <c r="M88" s="19"/>
      <c r="N88" s="19"/>
      <c r="O88" s="19"/>
      <c r="P88" s="19"/>
      <c r="Q88" s="19"/>
      <c r="R88" s="19"/>
      <c r="S88" s="19"/>
      <c r="T88" s="19"/>
      <c r="U88" s="19"/>
      <c r="V88" s="19"/>
      <c r="W88" s="19"/>
      <c r="X88" s="19"/>
      <c r="Y88" s="19"/>
    </row>
    <row r="89" spans="1:25" x14ac:dyDescent="0.25">
      <c r="A89" s="19">
        <v>88</v>
      </c>
      <c r="B89" s="19"/>
      <c r="C89" s="19" t="s">
        <v>1027</v>
      </c>
      <c r="D89" s="20" t="s">
        <v>87</v>
      </c>
      <c r="E89" s="31">
        <v>1.0833333333333333</v>
      </c>
      <c r="F89" s="22" t="s">
        <v>824</v>
      </c>
      <c r="G89" s="23"/>
      <c r="H89" s="24"/>
      <c r="I89" s="19">
        <f>4.1*1000</f>
        <v>4100</v>
      </c>
      <c r="J89" s="25">
        <v>1.8055555555555557E-2</v>
      </c>
      <c r="K89" s="26" t="s">
        <v>759</v>
      </c>
      <c r="L89" s="19"/>
      <c r="M89" s="19"/>
      <c r="N89" s="19"/>
      <c r="O89" s="19"/>
      <c r="P89" s="19"/>
      <c r="Q89" s="19"/>
      <c r="R89" s="19"/>
      <c r="S89" s="19"/>
      <c r="T89" s="19"/>
      <c r="U89" s="19"/>
      <c r="V89" s="19"/>
      <c r="W89" s="19"/>
      <c r="X89" s="19"/>
      <c r="Y89" s="19"/>
    </row>
    <row r="90" spans="1:25" x14ac:dyDescent="0.25">
      <c r="A90" s="19">
        <v>89</v>
      </c>
      <c r="B90" s="19"/>
      <c r="C90" s="19" t="s">
        <v>1028</v>
      </c>
      <c r="D90" s="20" t="s">
        <v>88</v>
      </c>
      <c r="E90" s="31">
        <v>2.4159722222222224</v>
      </c>
      <c r="F90" s="22" t="s">
        <v>797</v>
      </c>
      <c r="G90" s="23"/>
      <c r="H90" s="24"/>
      <c r="I90" s="19">
        <f>15*1000</f>
        <v>15000</v>
      </c>
      <c r="J90" s="25">
        <v>4.02662037037037E-2</v>
      </c>
      <c r="K90" s="26" t="s">
        <v>759</v>
      </c>
      <c r="L90" s="19"/>
      <c r="M90" s="19"/>
      <c r="N90" s="19"/>
      <c r="O90" s="19"/>
      <c r="P90" s="19"/>
      <c r="Q90" s="19" t="s">
        <v>1760</v>
      </c>
      <c r="R90" s="19" t="s">
        <v>928</v>
      </c>
      <c r="S90" s="19" t="s">
        <v>928</v>
      </c>
      <c r="T90" s="19"/>
      <c r="U90" s="19"/>
      <c r="V90" s="19"/>
      <c r="W90" s="19"/>
      <c r="X90" s="19"/>
      <c r="Y90" s="19" t="s">
        <v>1761</v>
      </c>
    </row>
    <row r="91" spans="1:25" x14ac:dyDescent="0.25">
      <c r="A91" s="2">
        <v>90</v>
      </c>
      <c r="C91" s="2" t="s">
        <v>1029</v>
      </c>
      <c r="D91" s="4" t="s">
        <v>89</v>
      </c>
      <c r="E91" s="5">
        <v>0.12986111111111112</v>
      </c>
      <c r="F91" s="3" t="s">
        <v>812</v>
      </c>
      <c r="G91" s="1"/>
      <c r="H91" s="10"/>
      <c r="I91" s="2">
        <f>4.4*1000</f>
        <v>4400</v>
      </c>
      <c r="J91" s="6">
        <v>2.1643518518518518E-3</v>
      </c>
      <c r="K91" s="7" t="s">
        <v>759</v>
      </c>
      <c r="L91" s="2"/>
      <c r="M91" s="2"/>
      <c r="N91" s="2"/>
      <c r="O91" s="2"/>
      <c r="P91" s="2"/>
      <c r="Q91" s="2"/>
      <c r="R91" s="2"/>
      <c r="S91" s="2"/>
      <c r="T91" s="2"/>
      <c r="U91" s="2"/>
      <c r="V91" s="2"/>
      <c r="W91" s="2"/>
      <c r="X91" s="2"/>
    </row>
    <row r="92" spans="1:25" x14ac:dyDescent="0.25">
      <c r="A92" s="2">
        <v>91</v>
      </c>
      <c r="C92" s="2" t="s">
        <v>1030</v>
      </c>
      <c r="D92" s="4" t="s">
        <v>90</v>
      </c>
      <c r="E92" s="8">
        <v>1.4444444444444444</v>
      </c>
      <c r="F92" s="3" t="s">
        <v>825</v>
      </c>
      <c r="G92" s="1"/>
      <c r="H92" s="10"/>
      <c r="I92" s="2">
        <f>44*1000</f>
        <v>44000</v>
      </c>
      <c r="J92" s="6">
        <v>2.4074074074074071E-2</v>
      </c>
      <c r="K92" s="7" t="s">
        <v>759</v>
      </c>
      <c r="L92" s="2"/>
      <c r="M92" s="2"/>
      <c r="N92" s="2"/>
      <c r="O92" s="2"/>
      <c r="P92" s="2"/>
      <c r="Q92" s="2"/>
      <c r="R92" s="2"/>
      <c r="S92" s="2"/>
      <c r="T92" s="2"/>
      <c r="U92" s="2"/>
      <c r="V92" s="2"/>
      <c r="W92" s="2"/>
      <c r="X92" s="2"/>
    </row>
    <row r="93" spans="1:25" x14ac:dyDescent="0.25">
      <c r="A93" s="2">
        <v>92</v>
      </c>
      <c r="C93" s="2" t="s">
        <v>1031</v>
      </c>
      <c r="D93" s="4" t="s">
        <v>91</v>
      </c>
      <c r="E93" s="8">
        <v>1.5604166666666668</v>
      </c>
      <c r="F93" s="3" t="s">
        <v>826</v>
      </c>
      <c r="G93" s="1"/>
      <c r="H93" s="10"/>
      <c r="I93" s="2">
        <f>6.3*1000</f>
        <v>6300</v>
      </c>
      <c r="J93" s="6">
        <v>2.6006944444444447E-2</v>
      </c>
      <c r="K93" s="7" t="s">
        <v>759</v>
      </c>
      <c r="L93" s="2"/>
      <c r="M93" s="2"/>
      <c r="N93" s="2"/>
      <c r="O93" s="2"/>
      <c r="P93" s="2"/>
      <c r="Q93" s="2"/>
      <c r="R93" s="2"/>
      <c r="S93" s="2"/>
      <c r="T93" s="2"/>
      <c r="U93" s="2"/>
      <c r="V93" s="2"/>
      <c r="W93" s="2"/>
      <c r="X93" s="2"/>
    </row>
    <row r="94" spans="1:25" x14ac:dyDescent="0.25">
      <c r="A94" s="2">
        <v>93</v>
      </c>
      <c r="C94" s="2" t="s">
        <v>1032</v>
      </c>
      <c r="D94" s="4" t="s">
        <v>92</v>
      </c>
      <c r="E94" s="8">
        <v>2.1409722222222221</v>
      </c>
      <c r="F94" s="3">
        <v>986</v>
      </c>
      <c r="G94" s="1"/>
      <c r="H94" s="10"/>
      <c r="I94" s="2">
        <f>986</f>
        <v>986</v>
      </c>
      <c r="J94" s="6">
        <v>3.5682870370370372E-2</v>
      </c>
      <c r="K94" s="7" t="s">
        <v>759</v>
      </c>
      <c r="L94" s="2"/>
      <c r="M94" s="2"/>
      <c r="N94" s="2"/>
      <c r="O94" s="2"/>
      <c r="P94" s="2"/>
      <c r="Q94" s="2"/>
      <c r="R94" s="2"/>
      <c r="S94" s="2"/>
      <c r="T94" s="2"/>
      <c r="U94" s="2"/>
      <c r="V94" s="2"/>
      <c r="W94" s="2"/>
      <c r="X94" s="2"/>
    </row>
    <row r="95" spans="1:25" x14ac:dyDescent="0.25">
      <c r="A95" s="2">
        <v>94</v>
      </c>
      <c r="C95" s="2" t="s">
        <v>1033</v>
      </c>
      <c r="D95" s="4" t="s">
        <v>93</v>
      </c>
      <c r="E95" s="9">
        <v>6.6493055555555555E-2</v>
      </c>
      <c r="F95" s="3" t="s">
        <v>810</v>
      </c>
      <c r="G95" s="1"/>
      <c r="H95" s="10"/>
      <c r="I95" s="2">
        <f>2.5*1000</f>
        <v>2500</v>
      </c>
      <c r="J95" s="6">
        <v>6.6493055555555555E-2</v>
      </c>
      <c r="K95" s="7" t="s">
        <v>759</v>
      </c>
      <c r="L95" s="2"/>
      <c r="M95" s="2"/>
      <c r="N95" s="2"/>
      <c r="O95" s="2"/>
      <c r="P95" s="2"/>
      <c r="Q95" s="2"/>
      <c r="R95" s="2"/>
      <c r="S95" s="2"/>
      <c r="T95" s="2"/>
      <c r="U95" s="2"/>
      <c r="V95" s="2"/>
      <c r="W95" s="2"/>
      <c r="X95" s="2"/>
    </row>
    <row r="96" spans="1:25" x14ac:dyDescent="0.25">
      <c r="A96" s="2">
        <v>95</v>
      </c>
      <c r="C96" s="2" t="s">
        <v>1034</v>
      </c>
      <c r="D96" s="4" t="s">
        <v>94</v>
      </c>
      <c r="E96" s="5">
        <v>0.35416666666666669</v>
      </c>
      <c r="F96" s="3" t="s">
        <v>788</v>
      </c>
      <c r="G96" s="1"/>
      <c r="H96" s="10"/>
      <c r="I96" s="2">
        <f>1.5*1000</f>
        <v>1500</v>
      </c>
      <c r="J96" s="6">
        <v>5.9027777777777776E-3</v>
      </c>
      <c r="K96" s="7" t="s">
        <v>759</v>
      </c>
      <c r="L96" s="2"/>
      <c r="M96" s="2"/>
      <c r="N96" s="2"/>
      <c r="O96" s="2"/>
      <c r="P96" s="2"/>
      <c r="Q96" s="2"/>
      <c r="R96" s="2"/>
      <c r="S96" s="2"/>
      <c r="T96" s="2"/>
      <c r="U96" s="2"/>
      <c r="V96" s="2"/>
      <c r="W96" s="2"/>
      <c r="X96" s="2"/>
    </row>
    <row r="97" spans="1:24" x14ac:dyDescent="0.25">
      <c r="A97" s="2">
        <v>96</v>
      </c>
      <c r="C97" s="2" t="s">
        <v>1035</v>
      </c>
      <c r="D97" s="4" t="s">
        <v>95</v>
      </c>
      <c r="E97" s="5">
        <v>0.69930555555555562</v>
      </c>
      <c r="F97" s="3" t="s">
        <v>808</v>
      </c>
      <c r="G97" s="1"/>
      <c r="H97" s="10"/>
      <c r="I97" s="2">
        <f>1.2*1000</f>
        <v>1200</v>
      </c>
      <c r="J97" s="6">
        <v>1.1655092592592594E-2</v>
      </c>
      <c r="K97" s="7" t="s">
        <v>759</v>
      </c>
      <c r="L97" s="2"/>
      <c r="M97" s="2"/>
      <c r="N97" s="2"/>
      <c r="O97" s="2"/>
      <c r="P97" s="2"/>
      <c r="Q97" s="2"/>
      <c r="R97" s="2"/>
      <c r="S97" s="2"/>
      <c r="T97" s="2"/>
      <c r="U97" s="2"/>
      <c r="V97" s="2"/>
      <c r="W97" s="2"/>
      <c r="X97" s="2"/>
    </row>
    <row r="98" spans="1:24" x14ac:dyDescent="0.25">
      <c r="A98" s="2">
        <v>97</v>
      </c>
      <c r="C98" s="2" t="s">
        <v>1036</v>
      </c>
      <c r="D98" s="4" t="s">
        <v>96</v>
      </c>
      <c r="E98" s="8">
        <v>1.2652777777777777</v>
      </c>
      <c r="F98" s="3" t="s">
        <v>787</v>
      </c>
      <c r="G98" s="1"/>
      <c r="H98" s="10"/>
      <c r="I98" s="2">
        <f>1.9*1000</f>
        <v>1900</v>
      </c>
      <c r="J98" s="6">
        <v>2.1087962962962961E-2</v>
      </c>
      <c r="K98" s="7" t="s">
        <v>759</v>
      </c>
      <c r="L98" s="2"/>
      <c r="M98" s="2"/>
      <c r="N98" s="2"/>
      <c r="O98" s="2"/>
      <c r="P98" s="2"/>
      <c r="Q98" s="2"/>
      <c r="R98" s="2"/>
      <c r="S98" s="2"/>
      <c r="T98" s="2"/>
      <c r="U98" s="2"/>
      <c r="V98" s="2"/>
      <c r="W98" s="2"/>
      <c r="X98" s="2"/>
    </row>
    <row r="99" spans="1:24" x14ac:dyDescent="0.25">
      <c r="A99" s="2">
        <v>98</v>
      </c>
      <c r="C99" s="2" t="s">
        <v>1037</v>
      </c>
      <c r="D99" s="4" t="s">
        <v>97</v>
      </c>
      <c r="E99" s="8">
        <v>2.0680555555555555</v>
      </c>
      <c r="F99" s="3" t="s">
        <v>806</v>
      </c>
      <c r="G99" s="1"/>
      <c r="H99" s="10"/>
      <c r="I99" s="2">
        <f>2.3*1000</f>
        <v>2300</v>
      </c>
      <c r="J99" s="6">
        <v>3.4467592592592591E-2</v>
      </c>
      <c r="K99" s="7" t="s">
        <v>759</v>
      </c>
      <c r="L99" s="2"/>
      <c r="M99" s="2"/>
      <c r="N99" s="2"/>
      <c r="O99" s="2"/>
      <c r="P99" s="2"/>
      <c r="Q99" s="2"/>
      <c r="R99" s="2"/>
      <c r="S99" s="2"/>
      <c r="T99" s="2"/>
      <c r="U99" s="2"/>
      <c r="V99" s="2"/>
      <c r="W99" s="2"/>
      <c r="X99" s="2"/>
    </row>
    <row r="100" spans="1:24" x14ac:dyDescent="0.25">
      <c r="A100" s="2">
        <v>99</v>
      </c>
      <c r="C100" s="2" t="s">
        <v>1038</v>
      </c>
      <c r="D100" s="4" t="s">
        <v>98</v>
      </c>
      <c r="E100" s="8">
        <v>1.7090277777777778</v>
      </c>
      <c r="F100" s="3" t="s">
        <v>827</v>
      </c>
      <c r="G100" s="1"/>
      <c r="H100" s="10"/>
      <c r="I100" s="2">
        <f>1.4*1000</f>
        <v>1400</v>
      </c>
      <c r="J100" s="6">
        <v>2.8483796296296295E-2</v>
      </c>
      <c r="K100" s="7" t="s">
        <v>759</v>
      </c>
      <c r="L100" s="2"/>
      <c r="M100" s="2"/>
      <c r="N100" s="2"/>
      <c r="O100" s="2"/>
      <c r="P100" s="2"/>
      <c r="Q100" s="2"/>
      <c r="R100" s="2"/>
      <c r="S100" s="2"/>
      <c r="T100" s="2"/>
      <c r="U100" s="2"/>
      <c r="V100" s="2"/>
      <c r="W100" s="2"/>
      <c r="X100" s="2"/>
    </row>
    <row r="101" spans="1:24" x14ac:dyDescent="0.25">
      <c r="A101" s="2">
        <v>100</v>
      </c>
      <c r="C101" s="2" t="s">
        <v>1039</v>
      </c>
      <c r="D101" s="4" t="s">
        <v>99</v>
      </c>
      <c r="E101" s="8">
        <v>1.4902777777777778</v>
      </c>
      <c r="F101" s="3" t="s">
        <v>820</v>
      </c>
      <c r="G101" s="1"/>
      <c r="H101" s="10"/>
      <c r="I101" s="2">
        <f>3.7*1000</f>
        <v>3700</v>
      </c>
      <c r="J101" s="6">
        <v>2.4837962962962964E-2</v>
      </c>
      <c r="K101" s="7" t="s">
        <v>759</v>
      </c>
      <c r="L101" s="2"/>
      <c r="M101" s="2"/>
      <c r="N101" s="2"/>
      <c r="O101" s="2"/>
      <c r="P101" s="2"/>
      <c r="Q101" s="2"/>
      <c r="R101" s="2"/>
      <c r="S101" s="2"/>
      <c r="T101" s="2"/>
      <c r="U101" s="2"/>
      <c r="V101" s="2"/>
      <c r="W101" s="2"/>
      <c r="X101" s="2"/>
    </row>
    <row r="102" spans="1:24" x14ac:dyDescent="0.25">
      <c r="A102" s="2">
        <v>101</v>
      </c>
      <c r="C102" s="2" t="s">
        <v>1040</v>
      </c>
      <c r="D102" s="4" t="s">
        <v>100</v>
      </c>
      <c r="E102" s="9">
        <v>4.5879629629629631E-2</v>
      </c>
      <c r="F102" s="3" t="s">
        <v>828</v>
      </c>
      <c r="G102" s="1"/>
      <c r="H102" s="10"/>
      <c r="I102" s="2">
        <f>22*1000</f>
        <v>22000</v>
      </c>
      <c r="J102" s="6">
        <v>4.5879629629629631E-2</v>
      </c>
      <c r="K102" s="7" t="s">
        <v>759</v>
      </c>
      <c r="L102" s="2"/>
      <c r="M102" s="2"/>
      <c r="N102" s="2"/>
      <c r="O102" s="2"/>
      <c r="P102" s="2"/>
      <c r="Q102" s="2"/>
      <c r="R102" s="2"/>
      <c r="S102" s="2"/>
      <c r="T102" s="2"/>
      <c r="U102" s="2"/>
      <c r="V102" s="2"/>
      <c r="W102" s="2"/>
      <c r="X102" s="2"/>
    </row>
    <row r="103" spans="1:24" x14ac:dyDescent="0.25">
      <c r="A103" s="2">
        <v>102</v>
      </c>
      <c r="C103" s="2" t="s">
        <v>1041</v>
      </c>
      <c r="D103" s="4" t="s">
        <v>101</v>
      </c>
      <c r="E103" s="5">
        <v>0.71944444444444444</v>
      </c>
      <c r="F103" s="3" t="s">
        <v>804</v>
      </c>
      <c r="G103" s="1"/>
      <c r="H103" s="10"/>
      <c r="I103" s="2">
        <f>1.3*1000</f>
        <v>1300</v>
      </c>
      <c r="J103" s="6">
        <v>1.1990740740740739E-2</v>
      </c>
      <c r="K103" s="7" t="s">
        <v>759</v>
      </c>
      <c r="L103" s="2"/>
      <c r="M103" s="2"/>
      <c r="N103" s="2"/>
      <c r="O103" s="2"/>
      <c r="P103" s="2"/>
      <c r="Q103" s="2"/>
      <c r="R103" s="2"/>
      <c r="S103" s="2"/>
      <c r="T103" s="2"/>
      <c r="U103" s="2"/>
      <c r="V103" s="2"/>
      <c r="W103" s="2"/>
      <c r="X103" s="2"/>
    </row>
    <row r="104" spans="1:24" x14ac:dyDescent="0.25">
      <c r="A104" s="2">
        <v>103</v>
      </c>
      <c r="C104" s="2" t="s">
        <v>1042</v>
      </c>
      <c r="D104" s="4" t="s">
        <v>102</v>
      </c>
      <c r="E104" s="9">
        <v>9.7002314814814805E-2</v>
      </c>
      <c r="F104" s="3" t="s">
        <v>814</v>
      </c>
      <c r="G104" s="1"/>
      <c r="H104" s="10"/>
      <c r="I104" s="2">
        <f>7.9*1000</f>
        <v>7900</v>
      </c>
      <c r="J104" s="6">
        <v>9.7002314814814805E-2</v>
      </c>
      <c r="K104" s="7" t="s">
        <v>759</v>
      </c>
      <c r="L104" s="2"/>
      <c r="M104" s="2"/>
      <c r="N104" s="2"/>
      <c r="O104" s="2"/>
      <c r="P104" s="2"/>
      <c r="Q104" s="2"/>
      <c r="R104" s="2"/>
      <c r="S104" s="2"/>
      <c r="T104" s="2"/>
      <c r="U104" s="2"/>
      <c r="V104" s="2"/>
      <c r="W104" s="2"/>
      <c r="X104" s="2"/>
    </row>
    <row r="105" spans="1:24" x14ac:dyDescent="0.25">
      <c r="A105" s="2">
        <v>104</v>
      </c>
      <c r="C105" s="2" t="s">
        <v>1043</v>
      </c>
      <c r="D105" s="4" t="s">
        <v>103</v>
      </c>
      <c r="E105" s="8">
        <v>1.4118055555555555</v>
      </c>
      <c r="F105" s="3" t="s">
        <v>783</v>
      </c>
      <c r="G105" s="1"/>
      <c r="H105" s="10"/>
      <c r="I105" s="2">
        <f>4*1000</f>
        <v>4000</v>
      </c>
      <c r="J105" s="6">
        <v>2.3530092592592592E-2</v>
      </c>
      <c r="K105" s="7" t="s">
        <v>759</v>
      </c>
      <c r="L105" s="2"/>
      <c r="M105" s="2"/>
      <c r="N105" s="2"/>
      <c r="O105" s="2"/>
      <c r="P105" s="2"/>
      <c r="Q105" s="2"/>
      <c r="R105" s="2"/>
      <c r="S105" s="2"/>
      <c r="T105" s="2"/>
      <c r="U105" s="2"/>
      <c r="V105" s="2"/>
      <c r="W105" s="2"/>
      <c r="X105" s="2"/>
    </row>
    <row r="106" spans="1:24" x14ac:dyDescent="0.25">
      <c r="A106" s="2">
        <v>105</v>
      </c>
      <c r="C106" s="2" t="s">
        <v>1044</v>
      </c>
      <c r="D106" s="4" t="s">
        <v>104</v>
      </c>
      <c r="E106" s="9">
        <v>8.9583333333333334E-2</v>
      </c>
      <c r="F106" s="3" t="s">
        <v>793</v>
      </c>
      <c r="G106" s="1"/>
      <c r="H106" s="10"/>
      <c r="I106" s="2">
        <f>3.6*1000</f>
        <v>3600</v>
      </c>
      <c r="J106" s="6">
        <v>8.9583333333333334E-2</v>
      </c>
      <c r="K106" s="7" t="s">
        <v>759</v>
      </c>
      <c r="L106" s="2"/>
      <c r="M106" s="2"/>
      <c r="N106" s="2"/>
      <c r="O106" s="2"/>
      <c r="P106" s="2"/>
      <c r="Q106" s="2"/>
      <c r="R106" s="2"/>
      <c r="S106" s="2"/>
      <c r="T106" s="2"/>
      <c r="U106" s="2"/>
      <c r="V106" s="2"/>
      <c r="W106" s="2"/>
      <c r="X106" s="2"/>
    </row>
    <row r="107" spans="1:24" x14ac:dyDescent="0.25">
      <c r="A107" s="2">
        <v>106</v>
      </c>
      <c r="C107" s="2" t="s">
        <v>1045</v>
      </c>
      <c r="D107" s="4" t="s">
        <v>105</v>
      </c>
      <c r="E107" s="9">
        <v>5.4884259259259265E-2</v>
      </c>
      <c r="F107" s="3" t="s">
        <v>815</v>
      </c>
      <c r="G107" s="1"/>
      <c r="H107" s="10"/>
      <c r="I107" s="2">
        <f>11*1000</f>
        <v>11000</v>
      </c>
      <c r="J107" s="6">
        <v>5.4884259259259265E-2</v>
      </c>
      <c r="K107" s="7" t="s">
        <v>759</v>
      </c>
      <c r="L107" s="2"/>
      <c r="M107" s="2"/>
      <c r="N107" s="2"/>
      <c r="O107" s="2"/>
      <c r="P107" s="2"/>
      <c r="Q107" s="2"/>
      <c r="R107" s="2"/>
      <c r="S107" s="2"/>
      <c r="T107" s="2"/>
      <c r="U107" s="2"/>
      <c r="V107" s="2"/>
      <c r="W107" s="2"/>
      <c r="X107" s="2"/>
    </row>
    <row r="108" spans="1:24" x14ac:dyDescent="0.25">
      <c r="A108" s="2">
        <v>107</v>
      </c>
      <c r="C108" s="2" t="s">
        <v>1046</v>
      </c>
      <c r="D108" s="4" t="s">
        <v>106</v>
      </c>
      <c r="E108" s="9">
        <v>8.446759259259258E-2</v>
      </c>
      <c r="F108" s="3" t="s">
        <v>815</v>
      </c>
      <c r="G108" s="1"/>
      <c r="H108" s="10"/>
      <c r="I108" s="2">
        <f>11*1000</f>
        <v>11000</v>
      </c>
      <c r="J108" s="6">
        <v>8.446759259259258E-2</v>
      </c>
      <c r="K108" s="7" t="s">
        <v>759</v>
      </c>
      <c r="L108" s="2"/>
      <c r="M108" s="2"/>
      <c r="N108" s="2"/>
      <c r="O108" s="2"/>
      <c r="P108" s="2"/>
      <c r="Q108" s="2"/>
      <c r="R108" s="2"/>
      <c r="S108" s="2"/>
      <c r="T108" s="2"/>
      <c r="U108" s="2"/>
      <c r="V108" s="2"/>
      <c r="W108" s="2"/>
      <c r="X108" s="2"/>
    </row>
    <row r="109" spans="1:24" x14ac:dyDescent="0.25">
      <c r="A109" s="2">
        <v>108</v>
      </c>
      <c r="C109" s="2" t="s">
        <v>1047</v>
      </c>
      <c r="D109" s="4" t="s">
        <v>107</v>
      </c>
      <c r="E109" s="9">
        <v>5.2893518518518513E-2</v>
      </c>
      <c r="F109" s="3" t="s">
        <v>829</v>
      </c>
      <c r="G109" s="1"/>
      <c r="H109" s="10"/>
      <c r="I109" s="2">
        <f>2.6*1000</f>
        <v>2600</v>
      </c>
      <c r="J109" s="6">
        <v>5.2893518518518513E-2</v>
      </c>
      <c r="K109" s="7" t="s">
        <v>759</v>
      </c>
      <c r="L109" s="2"/>
      <c r="M109" s="2"/>
      <c r="N109" s="2"/>
      <c r="O109" s="2"/>
      <c r="P109" s="2"/>
      <c r="Q109" s="2"/>
      <c r="R109" s="2"/>
      <c r="S109" s="2"/>
      <c r="T109" s="2"/>
      <c r="U109" s="2"/>
      <c r="V109" s="2"/>
      <c r="W109" s="2"/>
      <c r="X109" s="2"/>
    </row>
    <row r="110" spans="1:24" x14ac:dyDescent="0.25">
      <c r="A110" s="2">
        <v>109</v>
      </c>
      <c r="C110" s="2" t="s">
        <v>1048</v>
      </c>
      <c r="D110" s="4" t="s">
        <v>108</v>
      </c>
      <c r="E110" s="8">
        <v>1.909027777777778</v>
      </c>
      <c r="F110" s="3" t="s">
        <v>827</v>
      </c>
      <c r="G110" s="1"/>
      <c r="H110" s="10"/>
      <c r="I110" s="2">
        <f>1.4*1000</f>
        <v>1400</v>
      </c>
      <c r="J110" s="6">
        <v>3.1817129629629633E-2</v>
      </c>
      <c r="K110" s="7" t="s">
        <v>759</v>
      </c>
      <c r="L110" s="2"/>
      <c r="M110" s="2"/>
      <c r="N110" s="2"/>
      <c r="O110" s="2"/>
      <c r="P110" s="2"/>
      <c r="Q110" s="2"/>
      <c r="R110" s="2"/>
      <c r="S110" s="2"/>
      <c r="T110" s="2"/>
      <c r="U110" s="2"/>
      <c r="V110" s="2"/>
      <c r="W110" s="2"/>
      <c r="X110" s="2"/>
    </row>
    <row r="111" spans="1:24" x14ac:dyDescent="0.25">
      <c r="A111" s="2">
        <v>110</v>
      </c>
      <c r="C111" s="2" t="s">
        <v>1049</v>
      </c>
      <c r="D111" s="4" t="s">
        <v>109</v>
      </c>
      <c r="E111" s="9">
        <v>0.10678240740740741</v>
      </c>
      <c r="F111" s="3" t="s">
        <v>797</v>
      </c>
      <c r="G111" s="1"/>
      <c r="H111" s="10"/>
      <c r="I111" s="2">
        <f>15*1000</f>
        <v>15000</v>
      </c>
      <c r="J111" s="6">
        <v>0.10678240740740741</v>
      </c>
      <c r="K111" s="7" t="s">
        <v>759</v>
      </c>
      <c r="L111" s="2"/>
      <c r="M111" s="2"/>
      <c r="N111" s="2"/>
      <c r="O111" s="2"/>
      <c r="P111" s="2"/>
      <c r="Q111" s="2"/>
      <c r="R111" s="2"/>
      <c r="S111" s="2"/>
      <c r="T111" s="2"/>
      <c r="U111" s="2"/>
      <c r="V111" s="2"/>
      <c r="W111" s="2"/>
      <c r="X111" s="2"/>
    </row>
    <row r="112" spans="1:24" x14ac:dyDescent="0.25">
      <c r="A112" s="2">
        <v>111</v>
      </c>
      <c r="C112" s="2" t="s">
        <v>1050</v>
      </c>
      <c r="D112" s="4" t="s">
        <v>110</v>
      </c>
      <c r="E112" s="5">
        <v>0.25833333333333336</v>
      </c>
      <c r="F112" s="3">
        <v>888</v>
      </c>
      <c r="G112" s="1"/>
      <c r="H112" s="10"/>
      <c r="I112" s="2">
        <f>888</f>
        <v>888</v>
      </c>
      <c r="J112" s="6">
        <v>4.3055555555555555E-3</v>
      </c>
      <c r="K112" s="7" t="s">
        <v>759</v>
      </c>
      <c r="L112" s="2"/>
      <c r="M112" s="2"/>
      <c r="N112" s="2"/>
      <c r="O112" s="2"/>
      <c r="P112" s="2"/>
      <c r="Q112" s="2"/>
      <c r="R112" s="2"/>
      <c r="S112" s="2"/>
      <c r="T112" s="2"/>
      <c r="U112" s="2"/>
      <c r="V112" s="2"/>
      <c r="W112" s="2"/>
      <c r="X112" s="2"/>
    </row>
    <row r="113" spans="1:24" x14ac:dyDescent="0.25">
      <c r="A113" s="2">
        <v>112</v>
      </c>
      <c r="C113" s="2" t="s">
        <v>1051</v>
      </c>
      <c r="D113" s="4" t="s">
        <v>111</v>
      </c>
      <c r="E113" s="8">
        <v>1.5638888888888889</v>
      </c>
      <c r="F113" s="3">
        <v>466</v>
      </c>
      <c r="G113" s="1"/>
      <c r="H113" s="10"/>
      <c r="I113" s="2">
        <f>466</f>
        <v>466</v>
      </c>
      <c r="J113" s="6">
        <v>2.6064814814814815E-2</v>
      </c>
      <c r="K113" s="7" t="s">
        <v>759</v>
      </c>
      <c r="L113" s="2"/>
      <c r="M113" s="2"/>
      <c r="N113" s="2"/>
      <c r="O113" s="2"/>
      <c r="P113" s="2"/>
      <c r="Q113" s="2"/>
      <c r="R113" s="2"/>
      <c r="S113" s="2"/>
      <c r="T113" s="2"/>
      <c r="U113" s="2"/>
      <c r="V113" s="2"/>
      <c r="W113" s="2"/>
      <c r="X113" s="2"/>
    </row>
    <row r="114" spans="1:24" x14ac:dyDescent="0.25">
      <c r="A114" s="2">
        <v>113</v>
      </c>
      <c r="C114" s="2" t="s">
        <v>1052</v>
      </c>
      <c r="D114" s="4" t="s">
        <v>112</v>
      </c>
      <c r="E114" s="8">
        <v>1.4104166666666667</v>
      </c>
      <c r="F114" s="3" t="s">
        <v>789</v>
      </c>
      <c r="G114" s="1"/>
      <c r="H114" s="10"/>
      <c r="I114" s="2">
        <f>1*1000</f>
        <v>1000</v>
      </c>
      <c r="J114" s="6">
        <v>2.3506944444444445E-2</v>
      </c>
      <c r="K114" s="7" t="s">
        <v>759</v>
      </c>
      <c r="L114" s="2"/>
      <c r="M114" s="2"/>
      <c r="N114" s="2"/>
      <c r="O114" s="2"/>
      <c r="P114" s="2"/>
      <c r="Q114" s="2"/>
      <c r="R114" s="2"/>
      <c r="S114" s="2"/>
      <c r="T114" s="2"/>
      <c r="U114" s="2"/>
      <c r="V114" s="2"/>
      <c r="W114" s="2"/>
      <c r="X114" s="2"/>
    </row>
    <row r="115" spans="1:24" x14ac:dyDescent="0.25">
      <c r="A115" s="2">
        <v>114</v>
      </c>
      <c r="C115" s="2" t="s">
        <v>1053</v>
      </c>
      <c r="D115" s="4" t="s">
        <v>113</v>
      </c>
      <c r="E115" s="5">
        <v>0.69652777777777775</v>
      </c>
      <c r="F115" s="3" t="s">
        <v>827</v>
      </c>
      <c r="G115" s="1"/>
      <c r="H115" s="10"/>
      <c r="I115" s="2">
        <f>1.4*1000</f>
        <v>1400</v>
      </c>
      <c r="J115" s="6">
        <v>1.1608796296296296E-2</v>
      </c>
      <c r="K115" s="7" t="s">
        <v>759</v>
      </c>
      <c r="L115" s="2"/>
      <c r="M115" s="2"/>
      <c r="N115" s="2"/>
      <c r="O115" s="2"/>
      <c r="P115" s="2"/>
      <c r="Q115" s="2"/>
      <c r="R115" s="2"/>
      <c r="S115" s="2"/>
      <c r="T115" s="2"/>
      <c r="U115" s="2"/>
      <c r="V115" s="2"/>
      <c r="W115" s="2"/>
      <c r="X115" s="2"/>
    </row>
    <row r="116" spans="1:24" x14ac:dyDescent="0.25">
      <c r="A116" s="2">
        <v>115</v>
      </c>
      <c r="C116" s="2" t="s">
        <v>1054</v>
      </c>
      <c r="D116" s="4" t="s">
        <v>114</v>
      </c>
      <c r="E116" s="8">
        <v>1.3083333333333333</v>
      </c>
      <c r="F116" s="3">
        <v>602</v>
      </c>
      <c r="G116" s="1"/>
      <c r="H116" s="10"/>
      <c r="I116" s="2">
        <f>602</f>
        <v>602</v>
      </c>
      <c r="J116" s="6">
        <v>2.1805555555555554E-2</v>
      </c>
      <c r="K116" s="7" t="s">
        <v>759</v>
      </c>
      <c r="L116" s="2"/>
      <c r="M116" s="2"/>
      <c r="N116" s="2"/>
      <c r="O116" s="2"/>
      <c r="P116" s="2"/>
      <c r="Q116" s="2"/>
      <c r="R116" s="2"/>
      <c r="S116" s="2"/>
      <c r="T116" s="2"/>
      <c r="U116" s="2"/>
      <c r="V116" s="2"/>
      <c r="W116" s="2"/>
      <c r="X116" s="2"/>
    </row>
    <row r="117" spans="1:24" x14ac:dyDescent="0.25">
      <c r="A117" s="2">
        <v>116</v>
      </c>
      <c r="C117" s="2" t="s">
        <v>1055</v>
      </c>
      <c r="D117" s="4" t="s">
        <v>115</v>
      </c>
      <c r="E117" s="8">
        <v>1.7465277777777777</v>
      </c>
      <c r="F117" s="3">
        <v>317</v>
      </c>
      <c r="G117" s="1"/>
      <c r="H117" s="10"/>
      <c r="I117" s="2">
        <f>317</f>
        <v>317</v>
      </c>
      <c r="J117" s="6">
        <v>2.9108796296296296E-2</v>
      </c>
      <c r="K117" s="7" t="s">
        <v>759</v>
      </c>
      <c r="L117" s="2"/>
      <c r="M117" s="2"/>
      <c r="N117" s="2"/>
      <c r="O117" s="2"/>
      <c r="P117" s="2"/>
      <c r="Q117" s="2"/>
      <c r="R117" s="2"/>
      <c r="S117" s="2"/>
      <c r="T117" s="2"/>
      <c r="U117" s="2"/>
      <c r="V117" s="2"/>
      <c r="W117" s="2"/>
      <c r="X117" s="2"/>
    </row>
    <row r="118" spans="1:24" x14ac:dyDescent="0.25">
      <c r="A118" s="2">
        <v>117</v>
      </c>
      <c r="C118" s="2" t="s">
        <v>1056</v>
      </c>
      <c r="D118" s="4" t="s">
        <v>116</v>
      </c>
      <c r="E118" s="5">
        <v>0.79999999999999993</v>
      </c>
      <c r="F118" s="3">
        <v>756</v>
      </c>
      <c r="G118" s="1"/>
      <c r="H118" s="10"/>
      <c r="I118" s="2">
        <f>756</f>
        <v>756</v>
      </c>
      <c r="J118" s="6">
        <v>1.3333333333333334E-2</v>
      </c>
      <c r="K118" s="7" t="s">
        <v>759</v>
      </c>
      <c r="L118" s="2"/>
      <c r="M118" s="2"/>
      <c r="N118" s="2"/>
      <c r="O118" s="2"/>
      <c r="P118" s="2"/>
      <c r="Q118" s="2"/>
      <c r="R118" s="2"/>
      <c r="S118" s="2"/>
      <c r="T118" s="2"/>
      <c r="U118" s="2"/>
      <c r="V118" s="2"/>
      <c r="W118" s="2"/>
      <c r="X118" s="2"/>
    </row>
    <row r="119" spans="1:24" x14ac:dyDescent="0.25">
      <c r="A119" s="2">
        <v>118</v>
      </c>
      <c r="C119" s="2" t="s">
        <v>1057</v>
      </c>
      <c r="D119" s="4" t="s">
        <v>117</v>
      </c>
      <c r="E119" s="5">
        <v>0.75486111111111109</v>
      </c>
      <c r="F119" s="3">
        <v>493</v>
      </c>
      <c r="G119" s="1"/>
      <c r="H119" s="10"/>
      <c r="I119" s="2">
        <f>493</f>
        <v>493</v>
      </c>
      <c r="J119" s="6">
        <v>1.2581018518518519E-2</v>
      </c>
      <c r="K119" s="7" t="s">
        <v>759</v>
      </c>
      <c r="L119" s="2"/>
      <c r="M119" s="2"/>
      <c r="N119" s="2"/>
      <c r="O119" s="2"/>
      <c r="P119" s="2"/>
      <c r="Q119" s="2"/>
      <c r="R119" s="2"/>
      <c r="S119" s="2"/>
      <c r="T119" s="2"/>
      <c r="U119" s="2"/>
      <c r="V119" s="2"/>
      <c r="W119" s="2"/>
      <c r="X119" s="2"/>
    </row>
    <row r="120" spans="1:24" x14ac:dyDescent="0.25">
      <c r="A120" s="2">
        <v>119</v>
      </c>
      <c r="C120" s="2" t="s">
        <v>1058</v>
      </c>
      <c r="D120" s="4" t="s">
        <v>118</v>
      </c>
      <c r="E120" s="8">
        <v>2.1888888888888887</v>
      </c>
      <c r="F120" s="3" t="s">
        <v>789</v>
      </c>
      <c r="G120" s="1"/>
      <c r="H120" s="10"/>
      <c r="I120" s="2">
        <f>1*1000</f>
        <v>1000</v>
      </c>
      <c r="J120" s="6">
        <v>3.6481481481481483E-2</v>
      </c>
      <c r="K120" s="7" t="s">
        <v>759</v>
      </c>
      <c r="L120" s="2"/>
      <c r="M120" s="2"/>
      <c r="N120" s="2"/>
      <c r="O120" s="2"/>
      <c r="P120" s="2"/>
      <c r="Q120" s="2"/>
      <c r="R120" s="2"/>
      <c r="S120" s="2"/>
      <c r="T120" s="2"/>
      <c r="U120" s="2"/>
      <c r="V120" s="2"/>
      <c r="W120" s="2"/>
      <c r="X120" s="2"/>
    </row>
    <row r="121" spans="1:24" x14ac:dyDescent="0.25">
      <c r="A121" s="2">
        <v>120</v>
      </c>
      <c r="C121" s="2" t="s">
        <v>1059</v>
      </c>
      <c r="D121" s="4" t="s">
        <v>119</v>
      </c>
      <c r="E121" s="8">
        <v>2.1569444444444446</v>
      </c>
      <c r="F121" s="3">
        <v>619</v>
      </c>
      <c r="G121" s="1"/>
      <c r="H121" s="10"/>
      <c r="I121" s="2">
        <f>619</f>
        <v>619</v>
      </c>
      <c r="J121" s="6">
        <v>3.5949074074074071E-2</v>
      </c>
      <c r="K121" s="7" t="s">
        <v>759</v>
      </c>
      <c r="L121" s="2"/>
      <c r="M121" s="2"/>
      <c r="N121" s="2"/>
      <c r="O121" s="2"/>
      <c r="P121" s="2"/>
      <c r="Q121" s="2"/>
      <c r="R121" s="2"/>
      <c r="S121" s="2"/>
      <c r="T121" s="2"/>
      <c r="U121" s="2"/>
      <c r="V121" s="2"/>
      <c r="W121" s="2"/>
      <c r="X121" s="2"/>
    </row>
    <row r="122" spans="1:24" x14ac:dyDescent="0.25">
      <c r="A122" s="2">
        <v>121</v>
      </c>
      <c r="C122" s="2" t="s">
        <v>1060</v>
      </c>
      <c r="D122" s="4" t="s">
        <v>120</v>
      </c>
      <c r="E122" s="8">
        <v>2.2555555555555555</v>
      </c>
      <c r="F122" s="3">
        <v>658</v>
      </c>
      <c r="G122" s="1"/>
      <c r="H122" s="10"/>
      <c r="I122" s="2">
        <f>658</f>
        <v>658</v>
      </c>
      <c r="J122" s="6">
        <v>3.7592592592592594E-2</v>
      </c>
      <c r="K122" s="7" t="s">
        <v>759</v>
      </c>
      <c r="L122" s="2"/>
      <c r="M122" s="2"/>
      <c r="N122" s="2"/>
      <c r="O122" s="2"/>
      <c r="P122" s="2"/>
      <c r="Q122" s="2"/>
      <c r="R122" s="2"/>
      <c r="S122" s="2"/>
      <c r="T122" s="2"/>
      <c r="U122" s="2"/>
      <c r="V122" s="2"/>
      <c r="W122" s="2"/>
      <c r="X122" s="2"/>
    </row>
    <row r="123" spans="1:24" x14ac:dyDescent="0.25">
      <c r="A123" s="2">
        <v>122</v>
      </c>
      <c r="C123" s="2" t="s">
        <v>1061</v>
      </c>
      <c r="D123" s="4" t="s">
        <v>121</v>
      </c>
      <c r="E123" s="9">
        <v>4.7395833333333331E-2</v>
      </c>
      <c r="F123" s="3" t="s">
        <v>788</v>
      </c>
      <c r="G123" s="1"/>
      <c r="H123" s="10"/>
      <c r="I123" s="2">
        <f>1.5*1000</f>
        <v>1500</v>
      </c>
      <c r="J123" s="6">
        <v>4.7395833333333331E-2</v>
      </c>
      <c r="K123" s="7" t="s">
        <v>759</v>
      </c>
      <c r="L123" s="2"/>
      <c r="M123" s="2"/>
      <c r="N123" s="2"/>
      <c r="O123" s="2"/>
      <c r="P123" s="2"/>
      <c r="Q123" s="2"/>
      <c r="R123" s="2"/>
      <c r="S123" s="2"/>
      <c r="T123" s="2"/>
      <c r="U123" s="2"/>
      <c r="V123" s="2"/>
      <c r="W123" s="2"/>
      <c r="X123" s="2"/>
    </row>
    <row r="124" spans="1:24" x14ac:dyDescent="0.25">
      <c r="A124" s="2">
        <v>123</v>
      </c>
      <c r="C124" s="2" t="s">
        <v>1062</v>
      </c>
      <c r="D124" s="4" t="s">
        <v>122</v>
      </c>
      <c r="E124" s="9">
        <v>4.7511574074074074E-2</v>
      </c>
      <c r="F124" s="3" t="s">
        <v>795</v>
      </c>
      <c r="G124" s="1"/>
      <c r="H124" s="10"/>
      <c r="I124" s="2">
        <f>2.1*1000</f>
        <v>2100</v>
      </c>
      <c r="J124" s="6">
        <v>4.7511574074074074E-2</v>
      </c>
      <c r="K124" s="7" t="s">
        <v>759</v>
      </c>
      <c r="L124" s="2"/>
      <c r="M124" s="2"/>
      <c r="N124" s="2"/>
      <c r="O124" s="2"/>
      <c r="P124" s="2"/>
      <c r="Q124" s="2"/>
      <c r="R124" s="2"/>
      <c r="S124" s="2"/>
      <c r="T124" s="2"/>
      <c r="U124" s="2"/>
      <c r="V124" s="2"/>
      <c r="W124" s="2"/>
      <c r="X124" s="2"/>
    </row>
    <row r="125" spans="1:24" x14ac:dyDescent="0.25">
      <c r="A125" s="2">
        <v>124</v>
      </c>
      <c r="C125" s="2" t="s">
        <v>1063</v>
      </c>
      <c r="D125" s="4" t="s">
        <v>123</v>
      </c>
      <c r="E125" s="5">
        <v>0.93958333333333333</v>
      </c>
      <c r="F125" s="3" t="s">
        <v>805</v>
      </c>
      <c r="G125" s="1"/>
      <c r="H125" s="10"/>
      <c r="I125" s="2">
        <f>1.1*1000</f>
        <v>1100</v>
      </c>
      <c r="J125" s="6">
        <v>1.5659722222222224E-2</v>
      </c>
      <c r="K125" s="7" t="s">
        <v>759</v>
      </c>
      <c r="L125" s="2"/>
      <c r="M125" s="2"/>
      <c r="N125" s="2"/>
      <c r="O125" s="2"/>
      <c r="P125" s="2"/>
      <c r="Q125" s="2"/>
      <c r="R125" s="2"/>
      <c r="S125" s="2"/>
      <c r="T125" s="2"/>
      <c r="U125" s="2"/>
      <c r="V125" s="2"/>
      <c r="W125" s="2"/>
      <c r="X125" s="2"/>
    </row>
    <row r="126" spans="1:24" x14ac:dyDescent="0.25">
      <c r="A126" s="2">
        <v>125</v>
      </c>
      <c r="C126" s="2" t="s">
        <v>1064</v>
      </c>
      <c r="D126" s="4" t="s">
        <v>124</v>
      </c>
      <c r="E126" s="9">
        <v>5.4293981481481485E-2</v>
      </c>
      <c r="F126" s="3" t="s">
        <v>806</v>
      </c>
      <c r="G126" s="1"/>
      <c r="H126" s="10"/>
      <c r="I126" s="2">
        <f>2.3*1000</f>
        <v>2300</v>
      </c>
      <c r="J126" s="6">
        <v>5.4293981481481485E-2</v>
      </c>
      <c r="K126" s="7" t="s">
        <v>759</v>
      </c>
      <c r="L126" s="2"/>
      <c r="M126" s="2"/>
      <c r="N126" s="2"/>
      <c r="O126" s="2"/>
      <c r="P126" s="2"/>
      <c r="Q126" s="2"/>
      <c r="R126" s="2"/>
      <c r="S126" s="2"/>
      <c r="T126" s="2"/>
      <c r="U126" s="2"/>
      <c r="V126" s="2"/>
      <c r="W126" s="2"/>
      <c r="X126" s="2"/>
    </row>
    <row r="127" spans="1:24" x14ac:dyDescent="0.25">
      <c r="A127" s="2">
        <v>126</v>
      </c>
      <c r="C127" s="2" t="s">
        <v>1065</v>
      </c>
      <c r="D127" s="4" t="s">
        <v>125</v>
      </c>
      <c r="E127" s="8">
        <v>1.575</v>
      </c>
      <c r="F127" s="3" t="s">
        <v>795</v>
      </c>
      <c r="G127" s="1"/>
      <c r="H127" s="10"/>
      <c r="I127" s="2">
        <f>2.1*1000</f>
        <v>2100</v>
      </c>
      <c r="J127" s="6">
        <v>2.6249999999999999E-2</v>
      </c>
      <c r="K127" s="7" t="s">
        <v>759</v>
      </c>
      <c r="L127" s="2"/>
      <c r="M127" s="2"/>
      <c r="N127" s="2"/>
      <c r="O127" s="2"/>
      <c r="P127" s="2"/>
      <c r="Q127" s="2"/>
      <c r="R127" s="2"/>
      <c r="S127" s="2"/>
      <c r="T127" s="2"/>
      <c r="U127" s="2"/>
      <c r="V127" s="2"/>
      <c r="W127" s="2"/>
      <c r="X127" s="2"/>
    </row>
    <row r="128" spans="1:24" x14ac:dyDescent="0.25">
      <c r="A128" s="2">
        <v>127</v>
      </c>
      <c r="C128" s="2" t="s">
        <v>1066</v>
      </c>
      <c r="D128" s="4" t="s">
        <v>126</v>
      </c>
      <c r="E128" s="8">
        <v>1.71875</v>
      </c>
      <c r="F128" s="3" t="s">
        <v>794</v>
      </c>
      <c r="G128" s="1"/>
      <c r="H128" s="10"/>
      <c r="I128" s="2">
        <f>2.4*1000</f>
        <v>2400</v>
      </c>
      <c r="J128" s="6">
        <v>2.8645833333333332E-2</v>
      </c>
      <c r="K128" s="7" t="s">
        <v>759</v>
      </c>
      <c r="L128" s="2"/>
      <c r="M128" s="2"/>
      <c r="N128" s="2"/>
      <c r="O128" s="2"/>
      <c r="P128" s="2"/>
      <c r="Q128" s="2"/>
      <c r="R128" s="2"/>
      <c r="S128" s="2"/>
      <c r="T128" s="2"/>
      <c r="U128" s="2"/>
      <c r="V128" s="2"/>
      <c r="W128" s="2"/>
      <c r="X128" s="2"/>
    </row>
    <row r="129" spans="1:24" x14ac:dyDescent="0.25">
      <c r="A129" s="2">
        <v>128</v>
      </c>
      <c r="C129" s="2" t="s">
        <v>1067</v>
      </c>
      <c r="D129" s="4" t="s">
        <v>127</v>
      </c>
      <c r="E129" s="8">
        <v>1.9909722222222221</v>
      </c>
      <c r="F129" s="3" t="s">
        <v>827</v>
      </c>
      <c r="G129" s="1"/>
      <c r="H129" s="10"/>
      <c r="I129" s="2">
        <f>1.4*1000</f>
        <v>1400</v>
      </c>
      <c r="J129" s="6">
        <v>3.318287037037037E-2</v>
      </c>
      <c r="K129" s="7" t="s">
        <v>759</v>
      </c>
      <c r="L129" s="2"/>
      <c r="M129" s="2"/>
      <c r="N129" s="2"/>
      <c r="O129" s="2"/>
      <c r="P129" s="2"/>
      <c r="Q129" s="2"/>
      <c r="R129" s="2"/>
      <c r="S129" s="2"/>
      <c r="T129" s="2"/>
      <c r="U129" s="2"/>
      <c r="V129" s="2"/>
      <c r="W129" s="2"/>
      <c r="X129" s="2"/>
    </row>
    <row r="130" spans="1:24" x14ac:dyDescent="0.25">
      <c r="A130" s="2">
        <v>129</v>
      </c>
      <c r="C130" s="2" t="s">
        <v>1068</v>
      </c>
      <c r="D130" s="4" t="s">
        <v>128</v>
      </c>
      <c r="E130" s="5">
        <v>0.6972222222222223</v>
      </c>
      <c r="F130" s="3" t="s">
        <v>830</v>
      </c>
      <c r="G130" s="1"/>
      <c r="H130" s="10"/>
      <c r="I130" s="2">
        <f>19*1000</f>
        <v>19000</v>
      </c>
      <c r="J130" s="6">
        <v>1.1620370370370371E-2</v>
      </c>
      <c r="K130" s="7" t="s">
        <v>759</v>
      </c>
      <c r="L130" s="2"/>
      <c r="M130" s="2"/>
      <c r="N130" s="2"/>
      <c r="O130" s="2"/>
      <c r="P130" s="2"/>
      <c r="Q130" s="2"/>
      <c r="R130" s="2"/>
      <c r="S130" s="2"/>
      <c r="T130" s="2"/>
      <c r="U130" s="2"/>
      <c r="V130" s="2"/>
      <c r="W130" s="2"/>
      <c r="X130" s="2"/>
    </row>
    <row r="131" spans="1:24" x14ac:dyDescent="0.25">
      <c r="A131" s="2">
        <v>130</v>
      </c>
      <c r="C131" s="2" t="s">
        <v>1069</v>
      </c>
      <c r="D131" s="4" t="s">
        <v>129</v>
      </c>
      <c r="E131" s="5">
        <v>0.2388888888888889</v>
      </c>
      <c r="F131" s="3">
        <v>651</v>
      </c>
      <c r="G131" s="1"/>
      <c r="H131" s="10"/>
      <c r="I131" s="2">
        <f>651</f>
        <v>651</v>
      </c>
      <c r="J131" s="6">
        <v>3.9814814814814817E-3</v>
      </c>
      <c r="K131" s="7" t="s">
        <v>759</v>
      </c>
      <c r="L131" s="2"/>
      <c r="M131" s="2"/>
      <c r="N131" s="2"/>
      <c r="O131" s="2"/>
      <c r="P131" s="2"/>
      <c r="Q131" s="2"/>
      <c r="R131" s="2"/>
      <c r="S131" s="2"/>
      <c r="T131" s="2"/>
      <c r="U131" s="2"/>
      <c r="V131" s="2"/>
      <c r="W131" s="2"/>
      <c r="X131" s="2"/>
    </row>
    <row r="132" spans="1:24" x14ac:dyDescent="0.25">
      <c r="A132" s="2">
        <v>131</v>
      </c>
      <c r="C132" s="2" t="s">
        <v>1070</v>
      </c>
      <c r="D132" s="4" t="s">
        <v>130</v>
      </c>
      <c r="E132" s="5">
        <v>0.18055555555555555</v>
      </c>
      <c r="F132" s="3">
        <v>667</v>
      </c>
      <c r="G132" s="1"/>
      <c r="H132" s="10"/>
      <c r="I132" s="2">
        <f>667</f>
        <v>667</v>
      </c>
      <c r="J132" s="6">
        <v>3.0092592592592588E-3</v>
      </c>
      <c r="K132" s="7" t="s">
        <v>759</v>
      </c>
      <c r="L132" s="2"/>
      <c r="M132" s="2"/>
      <c r="N132" s="2"/>
      <c r="O132" s="2"/>
      <c r="P132" s="2"/>
      <c r="Q132" s="2"/>
      <c r="R132" s="2"/>
      <c r="S132" s="2"/>
      <c r="T132" s="2"/>
      <c r="U132" s="2"/>
      <c r="V132" s="2"/>
      <c r="W132" s="2"/>
      <c r="X132" s="2"/>
    </row>
    <row r="133" spans="1:24" x14ac:dyDescent="0.25">
      <c r="A133" s="2">
        <v>132</v>
      </c>
      <c r="C133" s="2" t="s">
        <v>1071</v>
      </c>
      <c r="D133" s="4" t="s">
        <v>131</v>
      </c>
      <c r="E133" s="5">
        <v>9.6527777777777768E-2</v>
      </c>
      <c r="F133" s="3">
        <v>446</v>
      </c>
      <c r="G133" s="1"/>
      <c r="H133" s="10"/>
      <c r="I133" s="2">
        <f>446</f>
        <v>446</v>
      </c>
      <c r="J133" s="6">
        <v>1.6087962962962963E-3</v>
      </c>
      <c r="K133" s="7" t="s">
        <v>759</v>
      </c>
      <c r="L133" s="2"/>
      <c r="M133" s="2"/>
      <c r="N133" s="2"/>
      <c r="O133" s="2"/>
      <c r="P133" s="2"/>
      <c r="Q133" s="2"/>
      <c r="R133" s="2"/>
      <c r="S133" s="2"/>
      <c r="T133" s="2"/>
      <c r="U133" s="2"/>
      <c r="V133" s="2"/>
      <c r="W133" s="2"/>
      <c r="X133" s="2"/>
    </row>
    <row r="134" spans="1:24" x14ac:dyDescent="0.25">
      <c r="A134" s="2">
        <v>133</v>
      </c>
      <c r="C134" s="2" t="s">
        <v>1072</v>
      </c>
      <c r="D134" s="4" t="s">
        <v>132</v>
      </c>
      <c r="E134" s="8">
        <v>1.2597222222222222</v>
      </c>
      <c r="F134" s="3" t="s">
        <v>788</v>
      </c>
      <c r="G134" s="1"/>
      <c r="H134" s="10"/>
      <c r="I134" s="2">
        <f>1.5*1000</f>
        <v>1500</v>
      </c>
      <c r="J134" s="6">
        <v>2.0995370370370373E-2</v>
      </c>
      <c r="K134" s="7" t="s">
        <v>759</v>
      </c>
      <c r="L134" s="2"/>
      <c r="M134" s="2"/>
      <c r="N134" s="2"/>
      <c r="O134" s="2"/>
      <c r="P134" s="2"/>
      <c r="Q134" s="2"/>
      <c r="R134" s="2"/>
      <c r="S134" s="2"/>
      <c r="T134" s="2"/>
      <c r="U134" s="2"/>
      <c r="V134" s="2"/>
      <c r="W134" s="2"/>
      <c r="X134" s="2"/>
    </row>
    <row r="135" spans="1:24" x14ac:dyDescent="0.25">
      <c r="A135" s="2">
        <v>134</v>
      </c>
      <c r="C135" s="2" t="s">
        <v>1073</v>
      </c>
      <c r="D135" s="4" t="s">
        <v>133</v>
      </c>
      <c r="E135" s="8">
        <v>2.3687499999999999</v>
      </c>
      <c r="F135" s="3">
        <v>919</v>
      </c>
      <c r="G135" s="1"/>
      <c r="H135" s="10"/>
      <c r="I135" s="2">
        <f>919</f>
        <v>919</v>
      </c>
      <c r="J135" s="6">
        <v>3.9479166666666669E-2</v>
      </c>
      <c r="K135" s="7" t="s">
        <v>759</v>
      </c>
      <c r="L135" s="2"/>
      <c r="M135" s="2"/>
      <c r="N135" s="2"/>
      <c r="O135" s="2"/>
      <c r="P135" s="2"/>
      <c r="Q135" s="2"/>
      <c r="R135" s="2"/>
      <c r="S135" s="2"/>
      <c r="T135" s="2"/>
      <c r="U135" s="2"/>
      <c r="V135" s="2"/>
      <c r="W135" s="2"/>
      <c r="X135" s="2"/>
    </row>
    <row r="136" spans="1:24" x14ac:dyDescent="0.25">
      <c r="A136" s="2">
        <v>135</v>
      </c>
      <c r="C136" s="2" t="s">
        <v>1074</v>
      </c>
      <c r="D136" s="4" t="s">
        <v>134</v>
      </c>
      <c r="E136" s="5">
        <v>0.75</v>
      </c>
      <c r="F136" s="3" t="s">
        <v>789</v>
      </c>
      <c r="G136" s="1"/>
      <c r="H136" s="10"/>
      <c r="I136" s="2">
        <f>1*1000</f>
        <v>1000</v>
      </c>
      <c r="J136" s="6">
        <v>1.2499999999999999E-2</v>
      </c>
      <c r="K136" s="7" t="s">
        <v>759</v>
      </c>
      <c r="L136" s="2"/>
      <c r="M136" s="2"/>
      <c r="N136" s="2"/>
      <c r="O136" s="2"/>
      <c r="P136" s="2"/>
      <c r="Q136" s="2"/>
      <c r="R136" s="2"/>
      <c r="S136" s="2"/>
      <c r="T136" s="2"/>
      <c r="U136" s="2"/>
      <c r="V136" s="2"/>
      <c r="W136" s="2"/>
      <c r="X136" s="2"/>
    </row>
    <row r="137" spans="1:24" x14ac:dyDescent="0.25">
      <c r="A137" s="2">
        <v>136</v>
      </c>
      <c r="C137" s="2" t="s">
        <v>1075</v>
      </c>
      <c r="D137" s="4" t="s">
        <v>135</v>
      </c>
      <c r="E137" s="5">
        <v>0.10833333333333334</v>
      </c>
      <c r="F137" s="3">
        <v>246</v>
      </c>
      <c r="G137" s="1"/>
      <c r="H137" s="10"/>
      <c r="I137" s="2">
        <f>246</f>
        <v>246</v>
      </c>
      <c r="J137" s="6">
        <v>1.8055555555555557E-3</v>
      </c>
      <c r="K137" s="7" t="s">
        <v>759</v>
      </c>
      <c r="L137" s="2"/>
      <c r="M137" s="2"/>
      <c r="N137" s="2"/>
      <c r="O137" s="2"/>
      <c r="P137" s="2"/>
      <c r="Q137" s="2"/>
      <c r="R137" s="2"/>
      <c r="S137" s="2"/>
      <c r="T137" s="2"/>
      <c r="U137" s="2"/>
      <c r="V137" s="2"/>
      <c r="W137" s="2"/>
      <c r="X137" s="2"/>
    </row>
    <row r="138" spans="1:24" x14ac:dyDescent="0.25">
      <c r="A138" s="2">
        <v>137</v>
      </c>
      <c r="C138" s="2" t="s">
        <v>1076</v>
      </c>
      <c r="D138" s="4" t="s">
        <v>136</v>
      </c>
      <c r="E138" s="8">
        <v>1.9055555555555557</v>
      </c>
      <c r="F138" s="3" t="s">
        <v>784</v>
      </c>
      <c r="G138" s="1"/>
      <c r="H138" s="10"/>
      <c r="I138" s="2">
        <f>10*1000</f>
        <v>10000</v>
      </c>
      <c r="J138" s="6">
        <v>3.1759259259259258E-2</v>
      </c>
      <c r="K138" s="7" t="s">
        <v>759</v>
      </c>
      <c r="L138" s="2"/>
      <c r="M138" s="2"/>
      <c r="N138" s="2"/>
      <c r="O138" s="2"/>
      <c r="P138" s="2"/>
      <c r="Q138" s="2"/>
      <c r="R138" s="2"/>
      <c r="S138" s="2"/>
      <c r="T138" s="2"/>
      <c r="U138" s="2"/>
      <c r="V138" s="2"/>
      <c r="W138" s="2"/>
      <c r="X138" s="2"/>
    </row>
    <row r="139" spans="1:24" x14ac:dyDescent="0.25">
      <c r="A139" s="2">
        <v>138</v>
      </c>
      <c r="C139" s="2" t="s">
        <v>1077</v>
      </c>
      <c r="D139" s="4" t="s">
        <v>137</v>
      </c>
      <c r="E139" s="5">
        <v>0.33124999999999999</v>
      </c>
      <c r="F139" s="3">
        <v>955</v>
      </c>
      <c r="G139" s="1"/>
      <c r="H139" s="10"/>
      <c r="I139" s="2">
        <f>955</f>
        <v>955</v>
      </c>
      <c r="J139" s="6">
        <v>5.5208333333333333E-3</v>
      </c>
      <c r="K139" s="7" t="s">
        <v>759</v>
      </c>
      <c r="L139" s="2"/>
      <c r="M139" s="2"/>
      <c r="N139" s="2"/>
      <c r="O139" s="2"/>
      <c r="P139" s="2"/>
      <c r="Q139" s="2"/>
      <c r="R139" s="2"/>
      <c r="S139" s="2"/>
      <c r="T139" s="2"/>
      <c r="U139" s="2"/>
      <c r="V139" s="2"/>
      <c r="W139" s="2"/>
      <c r="X139" s="2"/>
    </row>
    <row r="140" spans="1:24" x14ac:dyDescent="0.25">
      <c r="A140" s="2">
        <v>139</v>
      </c>
      <c r="C140" s="2" t="s">
        <v>1078</v>
      </c>
      <c r="D140" s="4" t="s">
        <v>138</v>
      </c>
      <c r="E140" s="8">
        <v>2.2250000000000001</v>
      </c>
      <c r="F140" s="3" t="s">
        <v>831</v>
      </c>
      <c r="G140" s="1"/>
      <c r="H140" s="10"/>
      <c r="I140" s="2">
        <f>5.6*1000</f>
        <v>5600</v>
      </c>
      <c r="J140" s="6">
        <v>3.7083333333333336E-2</v>
      </c>
      <c r="K140" s="7" t="s">
        <v>759</v>
      </c>
      <c r="L140" s="2"/>
      <c r="M140" s="2"/>
      <c r="N140" s="2"/>
      <c r="O140" s="2"/>
      <c r="P140" s="2"/>
      <c r="Q140" s="2"/>
      <c r="R140" s="2"/>
      <c r="S140" s="2"/>
      <c r="T140" s="2"/>
      <c r="U140" s="2"/>
      <c r="V140" s="2"/>
      <c r="W140" s="2"/>
      <c r="X140" s="2"/>
    </row>
    <row r="141" spans="1:24" x14ac:dyDescent="0.25">
      <c r="A141" s="2">
        <v>140</v>
      </c>
      <c r="C141" s="2" t="s">
        <v>1079</v>
      </c>
      <c r="D141" s="4" t="s">
        <v>139</v>
      </c>
      <c r="E141" s="8">
        <v>2.0173611111111112</v>
      </c>
      <c r="F141" s="3" t="s">
        <v>789</v>
      </c>
      <c r="G141" s="1"/>
      <c r="H141" s="10"/>
      <c r="I141" s="2">
        <f>1*1000</f>
        <v>1000</v>
      </c>
      <c r="J141" s="6">
        <v>3.3622685185185179E-2</v>
      </c>
      <c r="K141" s="7" t="s">
        <v>759</v>
      </c>
      <c r="L141" s="2"/>
      <c r="M141" s="2"/>
      <c r="N141" s="2"/>
      <c r="O141" s="2"/>
      <c r="P141" s="2"/>
      <c r="Q141" s="2"/>
      <c r="R141" s="2"/>
      <c r="S141" s="2"/>
      <c r="T141" s="2"/>
      <c r="U141" s="2"/>
      <c r="V141" s="2"/>
      <c r="W141" s="2"/>
      <c r="X141" s="2"/>
    </row>
    <row r="142" spans="1:24" x14ac:dyDescent="0.25">
      <c r="A142" s="2">
        <v>141</v>
      </c>
      <c r="C142" s="2" t="s">
        <v>1080</v>
      </c>
      <c r="D142" s="4" t="s">
        <v>140</v>
      </c>
      <c r="E142" s="8">
        <v>1.7430555555555556</v>
      </c>
      <c r="F142" s="3">
        <v>758</v>
      </c>
      <c r="G142" s="1"/>
      <c r="H142" s="10"/>
      <c r="I142" s="2">
        <f>758</f>
        <v>758</v>
      </c>
      <c r="J142" s="6">
        <v>2.9050925925925928E-2</v>
      </c>
      <c r="K142" s="7" t="s">
        <v>759</v>
      </c>
      <c r="L142" s="2"/>
      <c r="M142" s="2"/>
      <c r="N142" s="2"/>
      <c r="O142" s="2"/>
      <c r="P142" s="2"/>
      <c r="Q142" s="2"/>
      <c r="R142" s="2"/>
      <c r="S142" s="2"/>
      <c r="T142" s="2"/>
      <c r="U142" s="2"/>
      <c r="V142" s="2"/>
      <c r="W142" s="2"/>
      <c r="X142" s="2"/>
    </row>
    <row r="143" spans="1:24" x14ac:dyDescent="0.25">
      <c r="A143" s="2">
        <v>142</v>
      </c>
      <c r="C143" s="2" t="s">
        <v>1081</v>
      </c>
      <c r="D143" s="4" t="s">
        <v>141</v>
      </c>
      <c r="E143" s="8">
        <v>1.2840277777777778</v>
      </c>
      <c r="F143" s="3">
        <v>483</v>
      </c>
      <c r="G143" s="1"/>
      <c r="H143" s="10"/>
      <c r="I143" s="2">
        <f>483</f>
        <v>483</v>
      </c>
      <c r="J143" s="6">
        <v>2.1400462962962965E-2</v>
      </c>
      <c r="K143" s="7" t="s">
        <v>759</v>
      </c>
      <c r="L143" s="2"/>
      <c r="M143" s="2"/>
      <c r="N143" s="2"/>
      <c r="O143" s="2"/>
      <c r="P143" s="2"/>
      <c r="Q143" s="2"/>
      <c r="R143" s="2"/>
      <c r="S143" s="2"/>
      <c r="T143" s="2"/>
      <c r="U143" s="2"/>
      <c r="V143" s="2"/>
      <c r="W143" s="2"/>
      <c r="X143" s="2"/>
    </row>
    <row r="144" spans="1:24" x14ac:dyDescent="0.25">
      <c r="A144" s="2">
        <v>143</v>
      </c>
      <c r="C144" s="2" t="s">
        <v>1082</v>
      </c>
      <c r="D144" s="4" t="s">
        <v>142</v>
      </c>
      <c r="E144" s="5">
        <v>0.86944444444444446</v>
      </c>
      <c r="F144" s="3">
        <v>435</v>
      </c>
      <c r="G144" s="1"/>
      <c r="H144" s="10"/>
      <c r="I144" s="2">
        <f>435</f>
        <v>435</v>
      </c>
      <c r="J144" s="6">
        <v>1.4490740740740742E-2</v>
      </c>
      <c r="K144" s="7" t="s">
        <v>759</v>
      </c>
      <c r="L144" s="2"/>
      <c r="M144" s="2"/>
      <c r="N144" s="2"/>
      <c r="O144" s="2"/>
      <c r="P144" s="2"/>
      <c r="Q144" s="2"/>
      <c r="R144" s="2"/>
      <c r="S144" s="2"/>
      <c r="T144" s="2"/>
      <c r="U144" s="2"/>
      <c r="V144" s="2"/>
      <c r="W144" s="2"/>
      <c r="X144" s="2"/>
    </row>
    <row r="145" spans="1:24" x14ac:dyDescent="0.25">
      <c r="A145" s="2">
        <v>144</v>
      </c>
      <c r="C145" s="2" t="s">
        <v>1083</v>
      </c>
      <c r="D145" s="4" t="s">
        <v>143</v>
      </c>
      <c r="E145" s="5">
        <v>0.66319444444444442</v>
      </c>
      <c r="F145" s="3">
        <v>409</v>
      </c>
      <c r="G145" s="1"/>
      <c r="H145" s="10"/>
      <c r="I145" s="2">
        <f>409</f>
        <v>409</v>
      </c>
      <c r="J145" s="6">
        <v>1.105324074074074E-2</v>
      </c>
      <c r="K145" s="7" t="s">
        <v>759</v>
      </c>
      <c r="L145" s="2"/>
      <c r="M145" s="2"/>
      <c r="N145" s="2"/>
      <c r="O145" s="2"/>
      <c r="P145" s="2"/>
      <c r="Q145" s="2"/>
      <c r="R145" s="2"/>
      <c r="S145" s="2"/>
      <c r="T145" s="2"/>
      <c r="U145" s="2"/>
      <c r="V145" s="2"/>
      <c r="W145" s="2"/>
      <c r="X145" s="2"/>
    </row>
    <row r="146" spans="1:24" x14ac:dyDescent="0.25">
      <c r="A146" s="2">
        <v>145</v>
      </c>
      <c r="C146" s="2" t="s">
        <v>1084</v>
      </c>
      <c r="D146" s="4" t="s">
        <v>144</v>
      </c>
      <c r="E146" s="8">
        <v>1.2104166666666667</v>
      </c>
      <c r="F146" s="3">
        <v>925</v>
      </c>
      <c r="G146" s="1"/>
      <c r="H146" s="10"/>
      <c r="I146" s="2">
        <f>925</f>
        <v>925</v>
      </c>
      <c r="J146" s="6">
        <v>2.0173611111111111E-2</v>
      </c>
      <c r="K146" s="7" t="s">
        <v>759</v>
      </c>
      <c r="L146" s="2"/>
      <c r="M146" s="2"/>
      <c r="N146" s="2"/>
      <c r="O146" s="2"/>
      <c r="P146" s="2"/>
      <c r="Q146" s="2"/>
      <c r="R146" s="2"/>
      <c r="S146" s="2"/>
      <c r="T146" s="2"/>
      <c r="U146" s="2"/>
      <c r="V146" s="2"/>
      <c r="W146" s="2"/>
      <c r="X146" s="2"/>
    </row>
    <row r="147" spans="1:24" x14ac:dyDescent="0.25">
      <c r="A147" s="2">
        <v>146</v>
      </c>
      <c r="C147" s="2" t="s">
        <v>1085</v>
      </c>
      <c r="D147" s="4" t="s">
        <v>145</v>
      </c>
      <c r="E147" s="5">
        <v>0.1875</v>
      </c>
      <c r="F147" s="3">
        <v>427</v>
      </c>
      <c r="G147" s="1"/>
      <c r="H147" s="10"/>
      <c r="I147" s="2">
        <f>427</f>
        <v>427</v>
      </c>
      <c r="J147" s="6">
        <v>3.1249999999999997E-3</v>
      </c>
      <c r="K147" s="7" t="s">
        <v>759</v>
      </c>
      <c r="L147" s="2"/>
      <c r="M147" s="2"/>
      <c r="N147" s="2"/>
      <c r="O147" s="2"/>
      <c r="P147" s="2"/>
      <c r="Q147" s="2"/>
      <c r="R147" s="2"/>
      <c r="S147" s="2"/>
      <c r="T147" s="2"/>
      <c r="U147" s="2"/>
      <c r="V147" s="2"/>
      <c r="W147" s="2"/>
      <c r="X147" s="2"/>
    </row>
    <row r="148" spans="1:24" x14ac:dyDescent="0.25">
      <c r="A148" s="2">
        <v>147</v>
      </c>
      <c r="C148" s="2" t="s">
        <v>1086</v>
      </c>
      <c r="D148" s="4" t="s">
        <v>146</v>
      </c>
      <c r="E148" s="8">
        <v>1.5125</v>
      </c>
      <c r="F148" s="3" t="s">
        <v>822</v>
      </c>
      <c r="G148" s="1"/>
      <c r="H148" s="10"/>
      <c r="I148" s="2">
        <f>3.5*1000</f>
        <v>3500</v>
      </c>
      <c r="J148" s="6">
        <v>2.5208333333333333E-2</v>
      </c>
      <c r="K148" s="7" t="s">
        <v>759</v>
      </c>
      <c r="L148" s="2"/>
      <c r="M148" s="2"/>
      <c r="N148" s="2"/>
      <c r="O148" s="2"/>
      <c r="P148" s="2"/>
      <c r="Q148" s="2"/>
      <c r="R148" s="2"/>
      <c r="S148" s="2"/>
      <c r="T148" s="2"/>
      <c r="U148" s="2"/>
      <c r="V148" s="2"/>
      <c r="W148" s="2"/>
      <c r="X148" s="2"/>
    </row>
    <row r="149" spans="1:24" x14ac:dyDescent="0.25">
      <c r="A149" s="2">
        <v>148</v>
      </c>
      <c r="C149" s="2" t="s">
        <v>1087</v>
      </c>
      <c r="D149" s="4" t="s">
        <v>147</v>
      </c>
      <c r="E149" s="8">
        <v>2.1958333333333333</v>
      </c>
      <c r="F149" s="3" t="s">
        <v>805</v>
      </c>
      <c r="G149" s="1"/>
      <c r="H149" s="10"/>
      <c r="I149" s="2">
        <f>1.1*1000</f>
        <v>1100</v>
      </c>
      <c r="J149" s="6">
        <v>3.6597222222222225E-2</v>
      </c>
      <c r="K149" s="7" t="s">
        <v>759</v>
      </c>
      <c r="L149" s="2"/>
      <c r="M149" s="2"/>
      <c r="N149" s="2"/>
      <c r="O149" s="2"/>
      <c r="P149" s="2"/>
      <c r="Q149" s="2"/>
      <c r="R149" s="2"/>
      <c r="S149" s="2"/>
      <c r="T149" s="2"/>
      <c r="U149" s="2"/>
      <c r="V149" s="2"/>
      <c r="W149" s="2"/>
      <c r="X149" s="2"/>
    </row>
    <row r="150" spans="1:24" x14ac:dyDescent="0.25">
      <c r="A150" s="2">
        <v>149</v>
      </c>
      <c r="C150" s="2" t="s">
        <v>1088</v>
      </c>
      <c r="D150" s="4" t="s">
        <v>148</v>
      </c>
      <c r="E150" s="9">
        <v>4.2303240740740738E-2</v>
      </c>
      <c r="F150" s="3" t="s">
        <v>808</v>
      </c>
      <c r="G150" s="1"/>
      <c r="H150" s="10"/>
      <c r="I150" s="2">
        <f>1.2*1000</f>
        <v>1200</v>
      </c>
      <c r="J150" s="6">
        <v>4.2303240740740738E-2</v>
      </c>
      <c r="K150" s="7" t="s">
        <v>759</v>
      </c>
      <c r="L150" s="2"/>
      <c r="M150" s="2"/>
      <c r="N150" s="2"/>
      <c r="O150" s="2"/>
      <c r="P150" s="2"/>
      <c r="Q150" s="2"/>
      <c r="R150" s="2"/>
      <c r="S150" s="2"/>
      <c r="T150" s="2"/>
      <c r="U150" s="2"/>
      <c r="V150" s="2"/>
      <c r="W150" s="2"/>
      <c r="X150" s="2"/>
    </row>
    <row r="151" spans="1:24" x14ac:dyDescent="0.25">
      <c r="A151" s="2">
        <v>150</v>
      </c>
      <c r="C151" s="2" t="s">
        <v>1089</v>
      </c>
      <c r="D151" s="4" t="s">
        <v>149</v>
      </c>
      <c r="E151" s="9">
        <v>4.2129629629629628E-2</v>
      </c>
      <c r="F151" s="3" t="s">
        <v>804</v>
      </c>
      <c r="G151" s="1"/>
      <c r="H151" s="10"/>
      <c r="I151" s="2">
        <f>1.3*1000</f>
        <v>1300</v>
      </c>
      <c r="J151" s="6">
        <v>4.2129629629629628E-2</v>
      </c>
      <c r="K151" s="7" t="s">
        <v>759</v>
      </c>
      <c r="L151" s="2"/>
      <c r="M151" s="2"/>
      <c r="N151" s="2"/>
      <c r="O151" s="2"/>
      <c r="P151" s="2"/>
      <c r="Q151" s="2"/>
      <c r="R151" s="2"/>
      <c r="S151" s="2"/>
      <c r="T151" s="2"/>
      <c r="U151" s="2"/>
      <c r="V151" s="2"/>
      <c r="W151" s="2"/>
      <c r="X151" s="2"/>
    </row>
    <row r="152" spans="1:24" x14ac:dyDescent="0.25">
      <c r="A152" s="2">
        <v>151</v>
      </c>
      <c r="C152" s="2" t="s">
        <v>1090</v>
      </c>
      <c r="D152" s="4" t="s">
        <v>150</v>
      </c>
      <c r="E152" s="8">
        <v>1.98125</v>
      </c>
      <c r="F152" s="3" t="s">
        <v>789</v>
      </c>
      <c r="G152" s="1"/>
      <c r="H152" s="10"/>
      <c r="I152" s="2">
        <f>1*1000</f>
        <v>1000</v>
      </c>
      <c r="J152" s="6">
        <v>3.3020833333333333E-2</v>
      </c>
      <c r="K152" s="7" t="s">
        <v>759</v>
      </c>
      <c r="L152" s="2"/>
      <c r="M152" s="2"/>
      <c r="N152" s="2"/>
      <c r="O152" s="2"/>
      <c r="P152" s="2"/>
      <c r="Q152" s="2"/>
      <c r="R152" s="2"/>
      <c r="S152" s="2"/>
      <c r="T152" s="2"/>
      <c r="U152" s="2"/>
      <c r="V152" s="2"/>
      <c r="W152" s="2"/>
      <c r="X152" s="2"/>
    </row>
    <row r="153" spans="1:24" x14ac:dyDescent="0.25">
      <c r="A153" s="2">
        <v>152</v>
      </c>
      <c r="C153" s="2" t="s">
        <v>1091</v>
      </c>
      <c r="D153" s="4" t="s">
        <v>151</v>
      </c>
      <c r="E153" s="9">
        <v>7.8287037037037044E-2</v>
      </c>
      <c r="F153" s="3">
        <v>503</v>
      </c>
      <c r="G153" s="1"/>
      <c r="H153" s="10"/>
      <c r="I153" s="2">
        <f>503</f>
        <v>503</v>
      </c>
      <c r="J153" s="6">
        <v>7.8287037037037044E-2</v>
      </c>
      <c r="K153" s="7" t="s">
        <v>759</v>
      </c>
      <c r="L153" s="2"/>
      <c r="M153" s="2"/>
      <c r="N153" s="2"/>
      <c r="O153" s="2"/>
      <c r="P153" s="2"/>
      <c r="Q153" s="2"/>
      <c r="R153" s="2"/>
      <c r="S153" s="2"/>
      <c r="T153" s="2"/>
      <c r="U153" s="2"/>
      <c r="V153" s="2"/>
      <c r="W153" s="2"/>
      <c r="X153" s="2"/>
    </row>
    <row r="154" spans="1:24" x14ac:dyDescent="0.25">
      <c r="A154" s="2">
        <v>153</v>
      </c>
      <c r="C154" s="2" t="s">
        <v>1092</v>
      </c>
      <c r="D154" s="4" t="s">
        <v>152</v>
      </c>
      <c r="E154" s="8">
        <v>1.3645833333333333</v>
      </c>
      <c r="F154" s="3">
        <v>545</v>
      </c>
      <c r="G154" s="1"/>
      <c r="H154" s="10"/>
      <c r="I154" s="2">
        <f>545</f>
        <v>545</v>
      </c>
      <c r="J154" s="6">
        <v>2.2743055555555555E-2</v>
      </c>
      <c r="K154" s="7" t="s">
        <v>759</v>
      </c>
      <c r="L154" s="2"/>
      <c r="M154" s="2"/>
      <c r="N154" s="2"/>
      <c r="O154" s="2"/>
      <c r="P154" s="2"/>
      <c r="Q154" s="2"/>
      <c r="R154" s="2"/>
      <c r="S154" s="2"/>
      <c r="T154" s="2"/>
      <c r="U154" s="2"/>
      <c r="V154" s="2"/>
      <c r="W154" s="2"/>
      <c r="X154" s="2"/>
    </row>
    <row r="155" spans="1:24" x14ac:dyDescent="0.25">
      <c r="A155" s="2">
        <v>154</v>
      </c>
      <c r="C155" s="2" t="s">
        <v>1093</v>
      </c>
      <c r="D155" s="4" t="s">
        <v>153</v>
      </c>
      <c r="E155" s="9">
        <v>4.6261574074074073E-2</v>
      </c>
      <c r="F155" s="3" t="s">
        <v>789</v>
      </c>
      <c r="G155" s="1"/>
      <c r="H155" s="10"/>
      <c r="I155" s="2">
        <f>1*1000</f>
        <v>1000</v>
      </c>
      <c r="J155" s="6">
        <v>4.6261574074074073E-2</v>
      </c>
      <c r="K155" s="7" t="s">
        <v>759</v>
      </c>
      <c r="L155" s="2"/>
      <c r="M155" s="2"/>
      <c r="N155" s="2"/>
      <c r="O155" s="2"/>
      <c r="P155" s="2"/>
      <c r="Q155" s="2"/>
      <c r="R155" s="2"/>
      <c r="S155" s="2"/>
      <c r="T155" s="2"/>
      <c r="U155" s="2"/>
      <c r="V155" s="2"/>
      <c r="W155" s="2"/>
      <c r="X155" s="2"/>
    </row>
    <row r="156" spans="1:24" x14ac:dyDescent="0.25">
      <c r="A156" s="2">
        <v>155</v>
      </c>
      <c r="C156" s="2" t="s">
        <v>1094</v>
      </c>
      <c r="D156" s="4" t="s">
        <v>154</v>
      </c>
      <c r="E156" s="5">
        <v>0.2951388888888889</v>
      </c>
      <c r="F156" s="3">
        <v>453</v>
      </c>
      <c r="G156" s="1"/>
      <c r="H156" s="10"/>
      <c r="I156" s="2">
        <f>453</f>
        <v>453</v>
      </c>
      <c r="J156" s="6">
        <v>4.9189814814814816E-3</v>
      </c>
      <c r="K156" s="7" t="s">
        <v>759</v>
      </c>
      <c r="L156" s="2"/>
      <c r="M156" s="2"/>
      <c r="N156" s="2"/>
      <c r="O156" s="2"/>
      <c r="P156" s="2"/>
      <c r="Q156" s="2"/>
      <c r="R156" s="2"/>
      <c r="S156" s="2"/>
      <c r="T156" s="2"/>
      <c r="U156" s="2"/>
      <c r="V156" s="2"/>
      <c r="W156" s="2"/>
      <c r="X156" s="2"/>
    </row>
    <row r="157" spans="1:24" x14ac:dyDescent="0.25">
      <c r="A157" s="2">
        <v>156</v>
      </c>
      <c r="C157" s="2" t="s">
        <v>1095</v>
      </c>
      <c r="D157" s="4" t="s">
        <v>155</v>
      </c>
      <c r="E157" s="5">
        <v>0.13749999999999998</v>
      </c>
      <c r="F157" s="3">
        <v>446</v>
      </c>
      <c r="G157" s="1"/>
      <c r="H157" s="10"/>
      <c r="I157" s="2">
        <f>446</f>
        <v>446</v>
      </c>
      <c r="J157" s="6">
        <v>2.2916666666666667E-3</v>
      </c>
      <c r="K157" s="7" t="s">
        <v>759</v>
      </c>
      <c r="L157" s="2"/>
      <c r="M157" s="2"/>
      <c r="N157" s="2"/>
      <c r="O157" s="2"/>
      <c r="P157" s="2"/>
      <c r="Q157" s="2"/>
      <c r="R157" s="2"/>
      <c r="S157" s="2"/>
      <c r="T157" s="2"/>
      <c r="U157" s="2"/>
      <c r="V157" s="2"/>
      <c r="W157" s="2"/>
      <c r="X157" s="2"/>
    </row>
    <row r="158" spans="1:24" x14ac:dyDescent="0.25">
      <c r="A158" s="2">
        <v>157</v>
      </c>
      <c r="C158" s="2" t="s">
        <v>1096</v>
      </c>
      <c r="D158" s="4" t="s">
        <v>156</v>
      </c>
      <c r="E158" s="5">
        <v>0.10416666666666667</v>
      </c>
      <c r="F158" s="3">
        <v>576</v>
      </c>
      <c r="G158" s="1"/>
      <c r="H158" s="10"/>
      <c r="I158" s="2">
        <f>576</f>
        <v>576</v>
      </c>
      <c r="J158" s="6">
        <v>1.736111111111111E-3</v>
      </c>
      <c r="K158" s="7" t="s">
        <v>759</v>
      </c>
      <c r="L158" s="2"/>
      <c r="M158" s="2"/>
      <c r="N158" s="2"/>
      <c r="O158" s="2"/>
      <c r="P158" s="2"/>
      <c r="Q158" s="2"/>
      <c r="R158" s="2"/>
      <c r="S158" s="2"/>
      <c r="T158" s="2"/>
      <c r="U158" s="2"/>
      <c r="V158" s="2"/>
      <c r="W158" s="2"/>
      <c r="X158" s="2"/>
    </row>
    <row r="159" spans="1:24" x14ac:dyDescent="0.25">
      <c r="A159" s="2">
        <v>158</v>
      </c>
      <c r="C159" s="2" t="s">
        <v>1097</v>
      </c>
      <c r="D159" s="4" t="s">
        <v>157</v>
      </c>
      <c r="E159" s="5">
        <v>0.14305555555555557</v>
      </c>
      <c r="F159" s="3">
        <v>435</v>
      </c>
      <c r="G159" s="1"/>
      <c r="H159" s="10"/>
      <c r="I159" s="2">
        <f>435</f>
        <v>435</v>
      </c>
      <c r="J159" s="6">
        <v>2.3842592592592591E-3</v>
      </c>
      <c r="K159" s="7" t="s">
        <v>759</v>
      </c>
      <c r="L159" s="2"/>
      <c r="M159" s="2"/>
      <c r="N159" s="2"/>
      <c r="O159" s="2"/>
      <c r="P159" s="2"/>
      <c r="Q159" s="2"/>
      <c r="R159" s="2"/>
      <c r="S159" s="2"/>
      <c r="T159" s="2"/>
      <c r="U159" s="2"/>
      <c r="V159" s="2"/>
      <c r="W159" s="2"/>
      <c r="X159" s="2"/>
    </row>
    <row r="160" spans="1:24" x14ac:dyDescent="0.25">
      <c r="A160" s="2">
        <v>159</v>
      </c>
      <c r="C160" s="2" t="s">
        <v>1098</v>
      </c>
      <c r="D160" s="4" t="s">
        <v>158</v>
      </c>
      <c r="E160" s="5">
        <v>7.013888888888889E-2</v>
      </c>
      <c r="F160" s="3" t="s">
        <v>805</v>
      </c>
      <c r="G160" s="1"/>
      <c r="H160" s="10"/>
      <c r="I160" s="2">
        <f>1.1*1000</f>
        <v>1100</v>
      </c>
      <c r="J160" s="6">
        <v>1.1689814814814816E-3</v>
      </c>
      <c r="K160" s="7" t="s">
        <v>759</v>
      </c>
      <c r="L160" s="2"/>
      <c r="M160" s="2"/>
      <c r="N160" s="2"/>
      <c r="O160" s="2"/>
      <c r="P160" s="2"/>
      <c r="Q160" s="2"/>
      <c r="R160" s="2"/>
      <c r="S160" s="2"/>
      <c r="T160" s="2"/>
      <c r="U160" s="2"/>
      <c r="V160" s="2"/>
      <c r="W160" s="2"/>
      <c r="X160" s="2"/>
    </row>
    <row r="161" spans="1:24" x14ac:dyDescent="0.25">
      <c r="A161" s="2">
        <v>160</v>
      </c>
      <c r="C161" s="2" t="s">
        <v>1099</v>
      </c>
      <c r="D161" s="4" t="s">
        <v>159</v>
      </c>
      <c r="E161" s="5">
        <v>0.12708333333333333</v>
      </c>
      <c r="F161" s="3">
        <v>202</v>
      </c>
      <c r="G161" s="1"/>
      <c r="H161" s="10"/>
      <c r="I161" s="2">
        <f>202</f>
        <v>202</v>
      </c>
      <c r="J161" s="6">
        <v>2.1180555555555553E-3</v>
      </c>
      <c r="K161" s="7" t="s">
        <v>759</v>
      </c>
      <c r="L161" s="2"/>
      <c r="M161" s="2"/>
      <c r="N161" s="2"/>
      <c r="O161" s="2"/>
      <c r="P161" s="2"/>
      <c r="Q161" s="2"/>
      <c r="R161" s="2"/>
      <c r="S161" s="2"/>
      <c r="T161" s="2"/>
      <c r="U161" s="2"/>
      <c r="V161" s="2"/>
      <c r="W161" s="2"/>
      <c r="X161" s="2"/>
    </row>
    <row r="162" spans="1:24" x14ac:dyDescent="0.25">
      <c r="A162" s="2">
        <v>161</v>
      </c>
      <c r="C162" s="2" t="s">
        <v>1100</v>
      </c>
      <c r="D162" s="4" t="s">
        <v>160</v>
      </c>
      <c r="E162" s="5">
        <v>8.7500000000000008E-2</v>
      </c>
      <c r="F162" s="3">
        <v>234</v>
      </c>
      <c r="G162" s="1"/>
      <c r="H162" s="10"/>
      <c r="I162" s="2">
        <f>234</f>
        <v>234</v>
      </c>
      <c r="J162" s="6">
        <v>1.4583333333333334E-3</v>
      </c>
      <c r="K162" s="7" t="s">
        <v>759</v>
      </c>
      <c r="L162" s="2"/>
      <c r="M162" s="2"/>
      <c r="N162" s="2"/>
      <c r="O162" s="2"/>
      <c r="P162" s="2"/>
      <c r="Q162" s="2"/>
      <c r="R162" s="2"/>
      <c r="S162" s="2"/>
      <c r="T162" s="2"/>
      <c r="U162" s="2"/>
      <c r="V162" s="2"/>
      <c r="W162" s="2"/>
      <c r="X162" s="2"/>
    </row>
    <row r="163" spans="1:24" x14ac:dyDescent="0.25">
      <c r="A163" s="2">
        <v>162</v>
      </c>
      <c r="C163" s="2" t="s">
        <v>1101</v>
      </c>
      <c r="D163" s="4" t="s">
        <v>161</v>
      </c>
      <c r="E163" s="5">
        <v>8.819444444444445E-2</v>
      </c>
      <c r="F163" s="3">
        <v>497</v>
      </c>
      <c r="G163" s="1"/>
      <c r="H163" s="10"/>
      <c r="I163" s="2">
        <f>497</f>
        <v>497</v>
      </c>
      <c r="J163" s="6">
        <v>1.4699074074074074E-3</v>
      </c>
      <c r="K163" s="7" t="s">
        <v>759</v>
      </c>
      <c r="L163" s="2"/>
      <c r="M163" s="2"/>
      <c r="N163" s="2"/>
      <c r="O163" s="2"/>
      <c r="P163" s="2"/>
      <c r="Q163" s="2"/>
      <c r="R163" s="2"/>
      <c r="S163" s="2"/>
      <c r="T163" s="2"/>
      <c r="U163" s="2"/>
      <c r="V163" s="2"/>
      <c r="W163" s="2"/>
      <c r="X163" s="2"/>
    </row>
    <row r="164" spans="1:24" x14ac:dyDescent="0.25">
      <c r="A164" s="2">
        <v>163</v>
      </c>
      <c r="C164" s="2" t="s">
        <v>1102</v>
      </c>
      <c r="D164" s="4" t="s">
        <v>162</v>
      </c>
      <c r="E164" s="5">
        <v>0.34166666666666662</v>
      </c>
      <c r="F164" s="3">
        <v>315</v>
      </c>
      <c r="G164" s="1"/>
      <c r="H164" s="10"/>
      <c r="I164" s="2">
        <f>315</f>
        <v>315</v>
      </c>
      <c r="J164" s="6">
        <v>5.6944444444444438E-3</v>
      </c>
      <c r="K164" s="7" t="s">
        <v>759</v>
      </c>
      <c r="L164" s="2"/>
      <c r="M164" s="2"/>
      <c r="N164" s="2"/>
      <c r="O164" s="2"/>
      <c r="P164" s="2"/>
      <c r="Q164" s="2"/>
      <c r="R164" s="2"/>
      <c r="S164" s="2"/>
      <c r="T164" s="2"/>
      <c r="U164" s="2"/>
      <c r="V164" s="2"/>
      <c r="W164" s="2"/>
      <c r="X164" s="2"/>
    </row>
    <row r="165" spans="1:24" x14ac:dyDescent="0.25">
      <c r="A165" s="2">
        <v>164</v>
      </c>
      <c r="C165" s="2" t="s">
        <v>1103</v>
      </c>
      <c r="D165" s="4" t="s">
        <v>163</v>
      </c>
      <c r="E165" s="5">
        <v>0.12916666666666668</v>
      </c>
      <c r="F165" s="3">
        <v>535</v>
      </c>
      <c r="G165" s="1"/>
      <c r="H165" s="10"/>
      <c r="I165" s="2">
        <f>535</f>
        <v>535</v>
      </c>
      <c r="J165" s="6">
        <v>2.1527777777777778E-3</v>
      </c>
      <c r="K165" s="7" t="s">
        <v>759</v>
      </c>
      <c r="L165" s="2"/>
      <c r="M165" s="2"/>
      <c r="N165" s="2"/>
      <c r="O165" s="2"/>
      <c r="P165" s="2"/>
      <c r="Q165" s="2"/>
      <c r="R165" s="2"/>
      <c r="S165" s="2"/>
      <c r="T165" s="2"/>
      <c r="U165" s="2"/>
      <c r="V165" s="2"/>
      <c r="W165" s="2"/>
      <c r="X165" s="2"/>
    </row>
    <row r="166" spans="1:24" x14ac:dyDescent="0.25">
      <c r="A166" s="2">
        <v>165</v>
      </c>
      <c r="C166" s="2" t="s">
        <v>1104</v>
      </c>
      <c r="D166" s="4" t="s">
        <v>164</v>
      </c>
      <c r="E166" s="5">
        <v>0.6069444444444444</v>
      </c>
      <c r="F166" s="3" t="s">
        <v>832</v>
      </c>
      <c r="G166" s="1"/>
      <c r="H166" s="10"/>
      <c r="I166" s="2">
        <f>2.7*1000</f>
        <v>2700</v>
      </c>
      <c r="J166" s="6">
        <v>1.0115740740740741E-2</v>
      </c>
      <c r="K166" s="7" t="s">
        <v>759</v>
      </c>
      <c r="L166" s="2"/>
      <c r="M166" s="2"/>
      <c r="N166" s="2"/>
      <c r="O166" s="2"/>
      <c r="P166" s="2"/>
      <c r="Q166" s="2"/>
      <c r="R166" s="2"/>
      <c r="S166" s="2"/>
      <c r="T166" s="2"/>
      <c r="U166" s="2"/>
      <c r="V166" s="2"/>
      <c r="W166" s="2"/>
      <c r="X166" s="2"/>
    </row>
    <row r="167" spans="1:24" x14ac:dyDescent="0.25">
      <c r="A167" s="2">
        <v>166</v>
      </c>
      <c r="C167" s="2" t="s">
        <v>1105</v>
      </c>
      <c r="D167" s="4" t="s">
        <v>165</v>
      </c>
      <c r="E167" s="9">
        <v>7.5601851851851851E-2</v>
      </c>
      <c r="F167" s="3" t="s">
        <v>833</v>
      </c>
      <c r="G167" s="1"/>
      <c r="H167" s="10"/>
      <c r="I167" s="2">
        <f>4.7*1000</f>
        <v>4700</v>
      </c>
      <c r="J167" s="6">
        <v>7.5601851851851851E-2</v>
      </c>
      <c r="K167" s="7" t="s">
        <v>759</v>
      </c>
      <c r="L167" s="2"/>
      <c r="M167" s="2"/>
      <c r="N167" s="2"/>
      <c r="O167" s="2"/>
      <c r="P167" s="2"/>
      <c r="Q167" s="2"/>
      <c r="R167" s="2"/>
      <c r="S167" s="2"/>
      <c r="T167" s="2"/>
      <c r="U167" s="2"/>
      <c r="V167" s="2"/>
      <c r="W167" s="2"/>
      <c r="X167" s="2"/>
    </row>
    <row r="168" spans="1:24" x14ac:dyDescent="0.25">
      <c r="A168" s="2">
        <v>167</v>
      </c>
      <c r="C168" s="2" t="s">
        <v>1106</v>
      </c>
      <c r="D168" s="4" t="s">
        <v>166</v>
      </c>
      <c r="E168" s="9">
        <v>9.3368055555555551E-2</v>
      </c>
      <c r="F168" s="3" t="s">
        <v>834</v>
      </c>
      <c r="G168" s="1"/>
      <c r="H168" s="10"/>
      <c r="I168" s="2">
        <f>7.5*1000</f>
        <v>7500</v>
      </c>
      <c r="J168" s="6">
        <v>9.3368055555555551E-2</v>
      </c>
      <c r="K168" s="7" t="s">
        <v>759</v>
      </c>
      <c r="L168" s="2"/>
      <c r="M168" s="2"/>
      <c r="N168" s="2"/>
      <c r="O168" s="2"/>
      <c r="P168" s="2"/>
      <c r="Q168" s="2"/>
      <c r="R168" s="2"/>
      <c r="S168" s="2"/>
      <c r="T168" s="2"/>
      <c r="U168" s="2"/>
      <c r="V168" s="2"/>
      <c r="W168" s="2"/>
      <c r="X168" s="2"/>
    </row>
    <row r="169" spans="1:24" x14ac:dyDescent="0.25">
      <c r="A169" s="2">
        <v>168</v>
      </c>
      <c r="C169" s="2" t="s">
        <v>1107</v>
      </c>
      <c r="D169" s="4" t="s">
        <v>167</v>
      </c>
      <c r="E169" s="9">
        <v>5.2962962962962962E-2</v>
      </c>
      <c r="F169" s="3" t="s">
        <v>835</v>
      </c>
      <c r="G169" s="1"/>
      <c r="H169" s="10"/>
      <c r="I169" s="2">
        <f>1.8*1000</f>
        <v>1800</v>
      </c>
      <c r="J169" s="6">
        <v>5.2962962962962962E-2</v>
      </c>
      <c r="K169" s="7" t="s">
        <v>759</v>
      </c>
      <c r="L169" s="2"/>
      <c r="M169" s="2"/>
      <c r="N169" s="2"/>
      <c r="O169" s="2"/>
      <c r="P169" s="2"/>
      <c r="Q169" s="2"/>
      <c r="R169" s="2"/>
      <c r="S169" s="2"/>
      <c r="T169" s="2"/>
      <c r="U169" s="2"/>
      <c r="V169" s="2"/>
      <c r="W169" s="2"/>
      <c r="X169" s="2"/>
    </row>
    <row r="170" spans="1:24" x14ac:dyDescent="0.25">
      <c r="A170" s="2">
        <v>169</v>
      </c>
      <c r="C170" s="2" t="s">
        <v>1108</v>
      </c>
      <c r="D170" s="4" t="s">
        <v>168</v>
      </c>
      <c r="E170" s="5">
        <v>0.16944444444444443</v>
      </c>
      <c r="F170" s="3">
        <v>343</v>
      </c>
      <c r="G170" s="1"/>
      <c r="H170" s="10"/>
      <c r="I170" s="2">
        <f>343</f>
        <v>343</v>
      </c>
      <c r="J170" s="6">
        <v>2.8240740740740739E-3</v>
      </c>
      <c r="K170" s="7" t="s">
        <v>759</v>
      </c>
      <c r="L170" s="2"/>
      <c r="M170" s="2"/>
      <c r="N170" s="2"/>
      <c r="O170" s="2"/>
      <c r="P170" s="2"/>
      <c r="Q170" s="2"/>
      <c r="R170" s="2"/>
      <c r="S170" s="2"/>
      <c r="T170" s="2"/>
      <c r="U170" s="2"/>
      <c r="V170" s="2"/>
      <c r="W170" s="2"/>
      <c r="X170" s="2"/>
    </row>
    <row r="171" spans="1:24" x14ac:dyDescent="0.25">
      <c r="A171" s="2">
        <v>170</v>
      </c>
      <c r="C171" s="2" t="s">
        <v>1109</v>
      </c>
      <c r="D171" s="4" t="s">
        <v>169</v>
      </c>
      <c r="E171" s="9">
        <v>5.9594907407407409E-2</v>
      </c>
      <c r="F171" s="3" t="s">
        <v>788</v>
      </c>
      <c r="G171" s="1"/>
      <c r="H171" s="10"/>
      <c r="I171" s="2">
        <f>1.5*1000</f>
        <v>1500</v>
      </c>
      <c r="J171" s="6">
        <v>5.9594907407407409E-2</v>
      </c>
      <c r="K171" s="7" t="s">
        <v>759</v>
      </c>
      <c r="L171" s="2"/>
      <c r="M171" s="2"/>
      <c r="N171" s="2"/>
      <c r="O171" s="2"/>
      <c r="P171" s="2"/>
      <c r="Q171" s="2"/>
      <c r="R171" s="2"/>
      <c r="S171" s="2"/>
      <c r="T171" s="2"/>
      <c r="U171" s="2"/>
      <c r="V171" s="2"/>
      <c r="W171" s="2"/>
      <c r="X171" s="2"/>
    </row>
    <row r="172" spans="1:24" x14ac:dyDescent="0.25">
      <c r="A172" s="2">
        <v>171</v>
      </c>
      <c r="C172" s="2" t="s">
        <v>1110</v>
      </c>
      <c r="D172" s="4" t="s">
        <v>170</v>
      </c>
      <c r="E172" s="8">
        <v>1.4979166666666668</v>
      </c>
      <c r="F172" s="3">
        <v>463</v>
      </c>
      <c r="G172" s="1"/>
      <c r="H172" s="10"/>
      <c r="I172" s="2">
        <f>463</f>
        <v>463</v>
      </c>
      <c r="J172" s="6">
        <v>2.4965277777777781E-2</v>
      </c>
      <c r="K172" s="7" t="s">
        <v>759</v>
      </c>
      <c r="L172" s="2"/>
      <c r="M172" s="2"/>
      <c r="N172" s="2"/>
      <c r="O172" s="2"/>
      <c r="P172" s="2"/>
      <c r="Q172" s="2"/>
      <c r="R172" s="2"/>
      <c r="S172" s="2"/>
      <c r="T172" s="2"/>
      <c r="U172" s="2"/>
      <c r="V172" s="2"/>
      <c r="W172" s="2"/>
      <c r="X172" s="2"/>
    </row>
    <row r="173" spans="1:24" x14ac:dyDescent="0.25">
      <c r="A173" s="2">
        <v>172</v>
      </c>
      <c r="C173" s="2" t="s">
        <v>1111</v>
      </c>
      <c r="D173" s="4" t="s">
        <v>171</v>
      </c>
      <c r="E173" s="9">
        <v>5.5775462962962964E-2</v>
      </c>
      <c r="F173" s="3" t="s">
        <v>836</v>
      </c>
      <c r="G173" s="1"/>
      <c r="H173" s="10"/>
      <c r="I173" s="2">
        <f>5.2*1000</f>
        <v>5200</v>
      </c>
      <c r="J173" s="6">
        <v>5.5775462962962964E-2</v>
      </c>
      <c r="K173" s="7" t="s">
        <v>759</v>
      </c>
      <c r="L173" s="2"/>
      <c r="M173" s="2"/>
      <c r="N173" s="2"/>
      <c r="O173" s="2"/>
      <c r="P173" s="2"/>
      <c r="Q173" s="2"/>
      <c r="R173" s="2"/>
      <c r="S173" s="2"/>
      <c r="T173" s="2"/>
      <c r="U173" s="2"/>
      <c r="V173" s="2"/>
      <c r="W173" s="2"/>
      <c r="X173" s="2"/>
    </row>
    <row r="174" spans="1:24" x14ac:dyDescent="0.25">
      <c r="A174" s="2">
        <v>173</v>
      </c>
      <c r="C174" s="2" t="s">
        <v>1112</v>
      </c>
      <c r="D174" s="4" t="s">
        <v>172</v>
      </c>
      <c r="E174" s="8">
        <v>1.5520833333333333</v>
      </c>
      <c r="F174" s="3">
        <v>624</v>
      </c>
      <c r="G174" s="1"/>
      <c r="H174" s="10"/>
      <c r="I174" s="2">
        <f>624</f>
        <v>624</v>
      </c>
      <c r="J174" s="6">
        <v>2.5868055555555557E-2</v>
      </c>
      <c r="K174" s="7" t="s">
        <v>759</v>
      </c>
      <c r="L174" s="2"/>
      <c r="M174" s="2"/>
      <c r="N174" s="2"/>
      <c r="O174" s="2"/>
      <c r="P174" s="2"/>
      <c r="Q174" s="2"/>
      <c r="R174" s="2"/>
      <c r="S174" s="2"/>
      <c r="T174" s="2"/>
      <c r="U174" s="2"/>
      <c r="V174" s="2"/>
      <c r="W174" s="2"/>
      <c r="X174" s="2"/>
    </row>
    <row r="175" spans="1:24" x14ac:dyDescent="0.25">
      <c r="A175" s="2">
        <v>174</v>
      </c>
      <c r="C175" s="2" t="s">
        <v>1113</v>
      </c>
      <c r="D175" s="4" t="s">
        <v>173</v>
      </c>
      <c r="E175" s="8">
        <v>1.0652777777777778</v>
      </c>
      <c r="F175" s="3" t="s">
        <v>827</v>
      </c>
      <c r="G175" s="1"/>
      <c r="H175" s="10"/>
      <c r="I175" s="2">
        <f>1.4*1000</f>
        <v>1400</v>
      </c>
      <c r="J175" s="6">
        <v>1.7754629629629631E-2</v>
      </c>
      <c r="K175" s="7" t="s">
        <v>759</v>
      </c>
      <c r="L175" s="2"/>
      <c r="M175" s="2"/>
      <c r="N175" s="2"/>
      <c r="O175" s="2"/>
      <c r="P175" s="2"/>
      <c r="Q175" s="2"/>
      <c r="R175" s="2"/>
      <c r="S175" s="2"/>
      <c r="T175" s="2"/>
      <c r="U175" s="2"/>
      <c r="V175" s="2"/>
      <c r="W175" s="2"/>
      <c r="X175" s="2"/>
    </row>
    <row r="176" spans="1:24" x14ac:dyDescent="0.25">
      <c r="A176" s="2">
        <v>175</v>
      </c>
      <c r="C176" s="2" t="s">
        <v>1114</v>
      </c>
      <c r="D176" s="4" t="s">
        <v>174</v>
      </c>
      <c r="E176" s="9">
        <v>8.3472222222222225E-2</v>
      </c>
      <c r="F176" s="3" t="s">
        <v>837</v>
      </c>
      <c r="G176" s="1"/>
      <c r="H176" s="10"/>
      <c r="I176" s="2">
        <f>3.1*1000</f>
        <v>3100</v>
      </c>
      <c r="J176" s="6">
        <v>8.3472222222222225E-2</v>
      </c>
      <c r="K176" s="7" t="s">
        <v>759</v>
      </c>
      <c r="L176" s="2"/>
      <c r="M176" s="2"/>
      <c r="N176" s="2"/>
      <c r="O176" s="2"/>
      <c r="P176" s="2"/>
      <c r="Q176" s="2"/>
      <c r="R176" s="2"/>
      <c r="S176" s="2"/>
      <c r="T176" s="2"/>
      <c r="U176" s="2"/>
      <c r="V176" s="2"/>
      <c r="W176" s="2"/>
      <c r="X176" s="2"/>
    </row>
    <row r="177" spans="1:24" x14ac:dyDescent="0.25">
      <c r="A177" s="2">
        <v>176</v>
      </c>
      <c r="C177" s="2" t="s">
        <v>1115</v>
      </c>
      <c r="D177" s="4" t="s">
        <v>175</v>
      </c>
      <c r="E177" s="9">
        <v>6.1168981481481477E-2</v>
      </c>
      <c r="F177" s="3" t="s">
        <v>819</v>
      </c>
      <c r="G177" s="1"/>
      <c r="H177" s="10"/>
      <c r="I177" s="2">
        <f>2*1000</f>
        <v>2000</v>
      </c>
      <c r="J177" s="6">
        <v>6.1168981481481477E-2</v>
      </c>
      <c r="K177" s="7" t="s">
        <v>759</v>
      </c>
      <c r="L177" s="2"/>
      <c r="M177" s="2"/>
      <c r="N177" s="2"/>
      <c r="O177" s="2"/>
      <c r="P177" s="2"/>
      <c r="Q177" s="2"/>
      <c r="R177" s="2"/>
      <c r="S177" s="2"/>
      <c r="T177" s="2"/>
      <c r="U177" s="2"/>
      <c r="V177" s="2"/>
      <c r="W177" s="2"/>
      <c r="X177" s="2"/>
    </row>
    <row r="178" spans="1:24" x14ac:dyDescent="0.25">
      <c r="A178" s="2">
        <v>177</v>
      </c>
      <c r="C178" s="2" t="s">
        <v>1116</v>
      </c>
      <c r="D178" s="4" t="s">
        <v>176</v>
      </c>
      <c r="E178" s="8">
        <v>1.8625</v>
      </c>
      <c r="F178" s="3" t="s">
        <v>813</v>
      </c>
      <c r="G178" s="1"/>
      <c r="H178" s="10"/>
      <c r="I178" s="2">
        <f>7.3*1000</f>
        <v>7300</v>
      </c>
      <c r="J178" s="6">
        <v>3.1041666666666665E-2</v>
      </c>
      <c r="K178" s="7" t="s">
        <v>760</v>
      </c>
      <c r="L178" s="2"/>
      <c r="M178" s="2"/>
      <c r="N178" s="2"/>
      <c r="O178" s="2"/>
      <c r="P178" s="2"/>
      <c r="Q178" s="2"/>
      <c r="R178" s="2"/>
      <c r="S178" s="2"/>
      <c r="T178" s="2"/>
      <c r="U178" s="2"/>
      <c r="V178" s="2"/>
      <c r="W178" s="2"/>
      <c r="X178" s="2"/>
    </row>
    <row r="179" spans="1:24" x14ac:dyDescent="0.25">
      <c r="A179" s="2">
        <v>178</v>
      </c>
      <c r="C179" s="2" t="s">
        <v>1117</v>
      </c>
      <c r="D179" s="4" t="s">
        <v>177</v>
      </c>
      <c r="E179" s="9">
        <v>4.7199074074074067E-2</v>
      </c>
      <c r="F179" s="3" t="s">
        <v>810</v>
      </c>
      <c r="G179" s="1"/>
      <c r="H179" s="10"/>
      <c r="I179" s="2">
        <f>2.5*1000</f>
        <v>2500</v>
      </c>
      <c r="J179" s="6">
        <v>4.7199074074074067E-2</v>
      </c>
      <c r="K179" s="7" t="s">
        <v>760</v>
      </c>
      <c r="L179" s="2"/>
      <c r="M179" s="2"/>
      <c r="N179" s="2"/>
      <c r="O179" s="2"/>
      <c r="P179" s="2"/>
      <c r="Q179" s="2"/>
      <c r="R179" s="2"/>
      <c r="S179" s="2"/>
      <c r="T179" s="2"/>
      <c r="U179" s="2"/>
      <c r="V179" s="2"/>
      <c r="W179" s="2"/>
      <c r="X179" s="2"/>
    </row>
    <row r="180" spans="1:24" x14ac:dyDescent="0.25">
      <c r="A180" s="2">
        <v>179</v>
      </c>
      <c r="C180" s="2" t="s">
        <v>1118</v>
      </c>
      <c r="D180" s="4" t="s">
        <v>178</v>
      </c>
      <c r="E180" s="5">
        <v>0.98333333333333339</v>
      </c>
      <c r="F180" s="3" t="s">
        <v>808</v>
      </c>
      <c r="G180" s="1"/>
      <c r="H180" s="10"/>
      <c r="I180" s="2">
        <f>1.2*1000</f>
        <v>1200</v>
      </c>
      <c r="J180" s="6">
        <v>1.638888888888889E-2</v>
      </c>
      <c r="K180" s="7" t="s">
        <v>760</v>
      </c>
      <c r="L180" s="2"/>
      <c r="M180" s="2"/>
      <c r="N180" s="2"/>
      <c r="O180" s="2"/>
      <c r="P180" s="2"/>
      <c r="Q180" s="2"/>
      <c r="R180" s="2"/>
      <c r="S180" s="2"/>
      <c r="T180" s="2"/>
      <c r="U180" s="2"/>
      <c r="V180" s="2"/>
      <c r="W180" s="2"/>
      <c r="X180" s="2"/>
    </row>
    <row r="181" spans="1:24" x14ac:dyDescent="0.25">
      <c r="A181" s="2">
        <v>180</v>
      </c>
      <c r="C181" s="2" t="s">
        <v>1119</v>
      </c>
      <c r="D181" s="4" t="s">
        <v>179</v>
      </c>
      <c r="E181" s="5">
        <v>0.19444444444444445</v>
      </c>
      <c r="F181" s="3" t="s">
        <v>838</v>
      </c>
      <c r="G181" s="1"/>
      <c r="H181" s="10"/>
      <c r="I181" s="2">
        <f>8.4*1000</f>
        <v>8400</v>
      </c>
      <c r="J181" s="6">
        <v>3.2407407407407406E-3</v>
      </c>
      <c r="K181" s="7" t="s">
        <v>760</v>
      </c>
      <c r="L181" s="2"/>
      <c r="M181" s="2"/>
      <c r="N181" s="2"/>
      <c r="O181" s="2"/>
      <c r="P181" s="2"/>
      <c r="Q181" s="2"/>
      <c r="R181" s="2"/>
      <c r="S181" s="2"/>
      <c r="T181" s="2"/>
      <c r="U181" s="2"/>
      <c r="V181" s="2"/>
      <c r="W181" s="2"/>
      <c r="X181" s="2"/>
    </row>
    <row r="182" spans="1:24" x14ac:dyDescent="0.25">
      <c r="A182" s="2">
        <v>181</v>
      </c>
      <c r="C182" s="2" t="s">
        <v>1120</v>
      </c>
      <c r="D182" s="4" t="s">
        <v>180</v>
      </c>
      <c r="E182" s="8">
        <v>2.4499999999999997</v>
      </c>
      <c r="F182" s="3" t="s">
        <v>839</v>
      </c>
      <c r="G182" s="1"/>
      <c r="H182" s="10"/>
      <c r="I182" s="2">
        <f>12*1000</f>
        <v>12000</v>
      </c>
      <c r="J182" s="6">
        <v>4.0833333333333333E-2</v>
      </c>
      <c r="K182" s="7" t="s">
        <v>760</v>
      </c>
      <c r="L182" s="2"/>
      <c r="M182" s="2"/>
      <c r="N182" s="2"/>
      <c r="O182" s="2"/>
      <c r="P182" s="2"/>
      <c r="Q182" s="2"/>
      <c r="R182" s="2"/>
      <c r="S182" s="2"/>
      <c r="T182" s="2"/>
      <c r="U182" s="2"/>
      <c r="V182" s="2"/>
      <c r="W182" s="2"/>
      <c r="X182" s="2"/>
    </row>
    <row r="183" spans="1:24" x14ac:dyDescent="0.25">
      <c r="A183" s="2">
        <v>182</v>
      </c>
      <c r="C183" s="2" t="s">
        <v>1121</v>
      </c>
      <c r="D183" s="4" t="s">
        <v>181</v>
      </c>
      <c r="E183" s="5">
        <v>0.39861111111111108</v>
      </c>
      <c r="F183" s="3" t="s">
        <v>840</v>
      </c>
      <c r="G183" s="1"/>
      <c r="H183" s="10"/>
      <c r="I183" s="2">
        <f>7.6*1000</f>
        <v>7600</v>
      </c>
      <c r="J183" s="6">
        <v>6.6435185185185182E-3</v>
      </c>
      <c r="K183" s="7" t="s">
        <v>760</v>
      </c>
      <c r="L183" s="2"/>
      <c r="M183" s="2"/>
      <c r="N183" s="2"/>
      <c r="O183" s="2"/>
      <c r="P183" s="2"/>
      <c r="Q183" s="2"/>
      <c r="R183" s="2"/>
      <c r="S183" s="2"/>
      <c r="T183" s="2"/>
      <c r="U183" s="2"/>
      <c r="V183" s="2"/>
      <c r="W183" s="2"/>
      <c r="X183" s="2"/>
    </row>
    <row r="184" spans="1:24" x14ac:dyDescent="0.25">
      <c r="A184" s="2">
        <v>183</v>
      </c>
      <c r="C184" s="2" t="s">
        <v>1122</v>
      </c>
      <c r="D184" s="4" t="s">
        <v>182</v>
      </c>
      <c r="E184" s="5">
        <v>0.95694444444444438</v>
      </c>
      <c r="F184" s="3" t="s">
        <v>841</v>
      </c>
      <c r="G184" s="1"/>
      <c r="H184" s="10"/>
      <c r="I184" s="2">
        <f>55*1000</f>
        <v>55000</v>
      </c>
      <c r="J184" s="6">
        <v>1.5949074074074074E-2</v>
      </c>
      <c r="K184" s="7" t="s">
        <v>760</v>
      </c>
      <c r="L184" s="2"/>
      <c r="M184" s="2"/>
      <c r="N184" s="2"/>
      <c r="O184" s="2"/>
      <c r="P184" s="2"/>
      <c r="Q184" s="2"/>
      <c r="R184" s="2"/>
      <c r="S184" s="2"/>
      <c r="T184" s="2"/>
      <c r="U184" s="2"/>
      <c r="V184" s="2"/>
      <c r="W184" s="2"/>
      <c r="X184" s="2"/>
    </row>
    <row r="185" spans="1:24" x14ac:dyDescent="0.25">
      <c r="A185" s="2">
        <v>184</v>
      </c>
      <c r="C185" s="2" t="s">
        <v>1123</v>
      </c>
      <c r="D185" s="4" t="s">
        <v>183</v>
      </c>
      <c r="E185" s="5">
        <v>0.7270833333333333</v>
      </c>
      <c r="F185" s="3" t="s">
        <v>842</v>
      </c>
      <c r="G185" s="1"/>
      <c r="H185" s="10"/>
      <c r="I185" s="2">
        <f>6.8*1000</f>
        <v>6800</v>
      </c>
      <c r="J185" s="6">
        <v>1.2118055555555556E-2</v>
      </c>
      <c r="K185" s="7" t="s">
        <v>760</v>
      </c>
      <c r="L185" s="2"/>
      <c r="M185" s="2"/>
      <c r="N185" s="2"/>
      <c r="O185" s="2"/>
      <c r="P185" s="2"/>
      <c r="Q185" s="2"/>
      <c r="R185" s="2"/>
      <c r="S185" s="2"/>
      <c r="T185" s="2"/>
      <c r="U185" s="2"/>
      <c r="V185" s="2"/>
      <c r="W185" s="2"/>
      <c r="X185" s="2"/>
    </row>
    <row r="186" spans="1:24" x14ac:dyDescent="0.25">
      <c r="A186" s="2">
        <v>185</v>
      </c>
      <c r="C186" s="2" t="s">
        <v>1124</v>
      </c>
      <c r="D186" s="4" t="s">
        <v>184</v>
      </c>
      <c r="E186" s="5">
        <v>0.50416666666666665</v>
      </c>
      <c r="F186" s="3" t="s">
        <v>783</v>
      </c>
      <c r="G186" s="1"/>
      <c r="H186" s="10"/>
      <c r="I186" s="2">
        <f>4*1000</f>
        <v>4000</v>
      </c>
      <c r="J186" s="6">
        <v>8.4027777777777781E-3</v>
      </c>
      <c r="K186" s="7" t="s">
        <v>760</v>
      </c>
      <c r="L186" s="2"/>
      <c r="M186" s="2"/>
      <c r="N186" s="2"/>
      <c r="O186" s="2"/>
      <c r="P186" s="2"/>
      <c r="Q186" s="2"/>
      <c r="R186" s="2"/>
      <c r="S186" s="2"/>
      <c r="T186" s="2"/>
      <c r="U186" s="2"/>
      <c r="V186" s="2"/>
      <c r="W186" s="2"/>
      <c r="X186" s="2"/>
    </row>
    <row r="187" spans="1:24" x14ac:dyDescent="0.25">
      <c r="A187" s="2">
        <v>186</v>
      </c>
      <c r="C187" s="2" t="s">
        <v>1125</v>
      </c>
      <c r="D187" s="4" t="s">
        <v>185</v>
      </c>
      <c r="E187" s="5">
        <v>0.31041666666666667</v>
      </c>
      <c r="F187" s="3" t="s">
        <v>821</v>
      </c>
      <c r="G187" s="1"/>
      <c r="H187" s="10"/>
      <c r="I187" s="2">
        <f>3.9*1000</f>
        <v>3900</v>
      </c>
      <c r="J187" s="6">
        <v>5.1736111111111115E-3</v>
      </c>
      <c r="K187" s="7" t="s">
        <v>760</v>
      </c>
      <c r="L187" s="2"/>
      <c r="M187" s="2"/>
      <c r="N187" s="2"/>
      <c r="O187" s="2"/>
      <c r="P187" s="2"/>
      <c r="Q187" s="2"/>
      <c r="R187" s="2"/>
      <c r="S187" s="2"/>
      <c r="T187" s="2"/>
      <c r="U187" s="2"/>
      <c r="V187" s="2"/>
      <c r="W187" s="2"/>
      <c r="X187" s="2"/>
    </row>
    <row r="188" spans="1:24" x14ac:dyDescent="0.25">
      <c r="A188" s="2">
        <v>187</v>
      </c>
      <c r="C188" s="2" t="s">
        <v>1126</v>
      </c>
      <c r="D188" s="4" t="s">
        <v>186</v>
      </c>
      <c r="E188" s="5">
        <v>0.34513888888888888</v>
      </c>
      <c r="F188" s="3" t="s">
        <v>843</v>
      </c>
      <c r="G188" s="1"/>
      <c r="H188" s="10"/>
      <c r="I188" s="2">
        <f>3.8*1000</f>
        <v>3800</v>
      </c>
      <c r="J188" s="6">
        <v>5.7523148148148143E-3</v>
      </c>
      <c r="K188" s="7" t="s">
        <v>760</v>
      </c>
      <c r="L188" s="2"/>
      <c r="M188" s="2"/>
      <c r="N188" s="2"/>
      <c r="O188" s="2"/>
      <c r="P188" s="2"/>
      <c r="Q188" s="2"/>
      <c r="R188" s="2"/>
      <c r="S188" s="2"/>
      <c r="T188" s="2"/>
      <c r="U188" s="2"/>
      <c r="V188" s="2"/>
      <c r="W188" s="2"/>
      <c r="X188" s="2"/>
    </row>
    <row r="189" spans="1:24" x14ac:dyDescent="0.25">
      <c r="A189" s="2">
        <v>188</v>
      </c>
      <c r="C189" s="2" t="s">
        <v>1127</v>
      </c>
      <c r="D189" s="4" t="s">
        <v>187</v>
      </c>
      <c r="E189" s="5">
        <v>9.1666666666666674E-2</v>
      </c>
      <c r="F189" s="3" t="s">
        <v>791</v>
      </c>
      <c r="G189" s="1"/>
      <c r="H189" s="10"/>
      <c r="I189" s="2">
        <f>3.2*1000</f>
        <v>3200</v>
      </c>
      <c r="J189" s="6">
        <v>1.5277777777777779E-3</v>
      </c>
      <c r="K189" s="7" t="s">
        <v>760</v>
      </c>
      <c r="L189" s="2"/>
      <c r="M189" s="2"/>
      <c r="N189" s="2"/>
      <c r="O189" s="2"/>
      <c r="P189" s="2"/>
      <c r="Q189" s="2"/>
      <c r="R189" s="2"/>
      <c r="S189" s="2"/>
      <c r="T189" s="2"/>
      <c r="U189" s="2"/>
      <c r="V189" s="2"/>
      <c r="W189" s="2"/>
      <c r="X189" s="2"/>
    </row>
    <row r="190" spans="1:24" x14ac:dyDescent="0.25">
      <c r="A190" s="2">
        <v>189</v>
      </c>
      <c r="C190" s="2" t="s">
        <v>1128</v>
      </c>
      <c r="D190" s="4" t="s">
        <v>188</v>
      </c>
      <c r="E190" s="5">
        <v>0.90069444444444446</v>
      </c>
      <c r="F190" s="3" t="s">
        <v>844</v>
      </c>
      <c r="G190" s="1"/>
      <c r="H190" s="10"/>
      <c r="I190" s="2">
        <f>4.6*1000</f>
        <v>4600</v>
      </c>
      <c r="J190" s="6">
        <v>1.5011574074074075E-2</v>
      </c>
      <c r="K190" s="7" t="s">
        <v>760</v>
      </c>
      <c r="L190" s="2"/>
      <c r="M190" s="2"/>
      <c r="N190" s="2"/>
      <c r="O190" s="2"/>
      <c r="P190" s="2"/>
      <c r="Q190" s="2"/>
      <c r="R190" s="2"/>
      <c r="S190" s="2"/>
      <c r="T190" s="2"/>
      <c r="U190" s="2"/>
      <c r="V190" s="2"/>
      <c r="W190" s="2"/>
      <c r="X190" s="2"/>
    </row>
    <row r="191" spans="1:24" x14ac:dyDescent="0.25">
      <c r="A191" s="2">
        <v>190</v>
      </c>
      <c r="C191" s="2" t="s">
        <v>1129</v>
      </c>
      <c r="D191" s="4" t="s">
        <v>189</v>
      </c>
      <c r="E191" s="8">
        <v>1.8979166666666665</v>
      </c>
      <c r="F191" s="3" t="s">
        <v>820</v>
      </c>
      <c r="G191" s="1"/>
      <c r="H191" s="10"/>
      <c r="I191" s="2">
        <f>3.7*1000</f>
        <v>3700</v>
      </c>
      <c r="J191" s="6">
        <v>3.1631944444444442E-2</v>
      </c>
      <c r="K191" s="7" t="s">
        <v>760</v>
      </c>
      <c r="L191" s="2"/>
      <c r="M191" s="2"/>
      <c r="N191" s="2"/>
      <c r="O191" s="2"/>
      <c r="P191" s="2"/>
      <c r="Q191" s="2"/>
      <c r="R191" s="2"/>
      <c r="S191" s="2"/>
      <c r="T191" s="2"/>
      <c r="U191" s="2"/>
      <c r="V191" s="2"/>
      <c r="W191" s="2"/>
      <c r="X191" s="2"/>
    </row>
    <row r="192" spans="1:24" x14ac:dyDescent="0.25">
      <c r="A192" s="2">
        <v>191</v>
      </c>
      <c r="C192" s="2" t="s">
        <v>1130</v>
      </c>
      <c r="D192" s="4" t="s">
        <v>190</v>
      </c>
      <c r="E192" s="8">
        <v>2.4506944444444447</v>
      </c>
      <c r="F192" s="3" t="s">
        <v>845</v>
      </c>
      <c r="G192" s="1"/>
      <c r="H192" s="10"/>
      <c r="I192" s="2">
        <f>9.4*1000</f>
        <v>9400</v>
      </c>
      <c r="J192" s="6">
        <v>4.0844907407407406E-2</v>
      </c>
      <c r="K192" s="7" t="s">
        <v>760</v>
      </c>
      <c r="L192" s="2"/>
      <c r="M192" s="2"/>
      <c r="N192" s="2"/>
      <c r="O192" s="2"/>
      <c r="P192" s="2"/>
      <c r="Q192" s="2"/>
      <c r="R192" s="2"/>
      <c r="S192" s="2"/>
      <c r="T192" s="2"/>
      <c r="U192" s="2"/>
      <c r="V192" s="2"/>
      <c r="W192" s="2"/>
      <c r="X192" s="2"/>
    </row>
    <row r="193" spans="1:24" x14ac:dyDescent="0.25">
      <c r="A193" s="2">
        <v>192</v>
      </c>
      <c r="C193" s="2" t="s">
        <v>1131</v>
      </c>
      <c r="D193" s="4" t="s">
        <v>191</v>
      </c>
      <c r="E193" s="5">
        <v>8.1250000000000003E-2</v>
      </c>
      <c r="F193" s="3">
        <v>938</v>
      </c>
      <c r="G193" s="1"/>
      <c r="H193" s="10"/>
      <c r="I193" s="2">
        <f>938</f>
        <v>938</v>
      </c>
      <c r="J193" s="6">
        <v>1.3541666666666667E-3</v>
      </c>
      <c r="K193" s="7" t="s">
        <v>760</v>
      </c>
      <c r="L193" s="2"/>
      <c r="M193" s="2"/>
      <c r="N193" s="2"/>
      <c r="O193" s="2"/>
      <c r="P193" s="2"/>
      <c r="Q193" s="2"/>
      <c r="R193" s="2"/>
      <c r="S193" s="2"/>
      <c r="T193" s="2"/>
      <c r="U193" s="2"/>
      <c r="V193" s="2"/>
      <c r="W193" s="2"/>
      <c r="X193" s="2"/>
    </row>
    <row r="194" spans="1:24" x14ac:dyDescent="0.25">
      <c r="A194" s="2">
        <v>193</v>
      </c>
      <c r="C194" s="2" t="s">
        <v>1132</v>
      </c>
      <c r="D194" s="4" t="s">
        <v>192</v>
      </c>
      <c r="E194" s="5">
        <v>0.59513888888888888</v>
      </c>
      <c r="F194" s="3" t="s">
        <v>835</v>
      </c>
      <c r="G194" s="1"/>
      <c r="H194" s="10"/>
      <c r="I194" s="2">
        <f>1.8*1000</f>
        <v>1800</v>
      </c>
      <c r="J194" s="6">
        <v>9.9189814814814817E-3</v>
      </c>
      <c r="K194" s="7" t="s">
        <v>760</v>
      </c>
      <c r="L194" s="2"/>
      <c r="M194" s="2"/>
      <c r="N194" s="2"/>
      <c r="O194" s="2"/>
      <c r="P194" s="2"/>
      <c r="Q194" s="2"/>
      <c r="R194" s="2"/>
      <c r="S194" s="2"/>
      <c r="T194" s="2"/>
      <c r="U194" s="2"/>
      <c r="V194" s="2"/>
      <c r="W194" s="2"/>
      <c r="X194" s="2"/>
    </row>
    <row r="195" spans="1:24" x14ac:dyDescent="0.25">
      <c r="A195" s="2">
        <v>194</v>
      </c>
      <c r="C195" s="2" t="s">
        <v>1133</v>
      </c>
      <c r="D195" s="4" t="s">
        <v>193</v>
      </c>
      <c r="E195" s="8">
        <v>1.5250000000000001</v>
      </c>
      <c r="F195" s="3" t="s">
        <v>812</v>
      </c>
      <c r="G195" s="1"/>
      <c r="H195" s="10"/>
      <c r="I195" s="2">
        <f>4.4*1000</f>
        <v>4400</v>
      </c>
      <c r="J195" s="6">
        <v>2.5416666666666667E-2</v>
      </c>
      <c r="K195" s="7" t="s">
        <v>760</v>
      </c>
      <c r="L195" s="2"/>
      <c r="M195" s="2"/>
      <c r="N195" s="2"/>
      <c r="O195" s="2"/>
      <c r="P195" s="2"/>
      <c r="Q195" s="2"/>
      <c r="R195" s="2"/>
      <c r="S195" s="2"/>
      <c r="T195" s="2"/>
      <c r="U195" s="2"/>
      <c r="V195" s="2"/>
      <c r="W195" s="2"/>
      <c r="X195" s="2"/>
    </row>
    <row r="196" spans="1:24" x14ac:dyDescent="0.25">
      <c r="A196" s="2">
        <v>195</v>
      </c>
      <c r="C196" s="2" t="s">
        <v>1134</v>
      </c>
      <c r="D196" s="4" t="s">
        <v>194</v>
      </c>
      <c r="E196" s="5">
        <v>0.28472222222222221</v>
      </c>
      <c r="F196" s="3" t="s">
        <v>789</v>
      </c>
      <c r="G196" s="1"/>
      <c r="H196" s="10"/>
      <c r="I196" s="2">
        <f>1*1000</f>
        <v>1000</v>
      </c>
      <c r="J196" s="6">
        <v>4.7453703703703703E-3</v>
      </c>
      <c r="K196" s="7" t="s">
        <v>760</v>
      </c>
      <c r="L196" s="2"/>
      <c r="M196" s="2"/>
      <c r="N196" s="2"/>
      <c r="O196" s="2"/>
      <c r="P196" s="2"/>
      <c r="Q196" s="2"/>
      <c r="R196" s="2"/>
      <c r="S196" s="2"/>
      <c r="T196" s="2"/>
      <c r="U196" s="2"/>
      <c r="V196" s="2"/>
      <c r="W196" s="2"/>
      <c r="X196" s="2"/>
    </row>
    <row r="197" spans="1:24" x14ac:dyDescent="0.25">
      <c r="A197" s="2">
        <v>196</v>
      </c>
      <c r="C197" s="2" t="s">
        <v>1135</v>
      </c>
      <c r="D197" s="4" t="s">
        <v>195</v>
      </c>
      <c r="E197" s="5">
        <v>0.18402777777777779</v>
      </c>
      <c r="F197" s="3" t="s">
        <v>789</v>
      </c>
      <c r="G197" s="1"/>
      <c r="H197" s="10"/>
      <c r="I197" s="2">
        <f>1*1000</f>
        <v>1000</v>
      </c>
      <c r="J197" s="6">
        <v>3.0671296296296297E-3</v>
      </c>
      <c r="K197" s="7" t="s">
        <v>760</v>
      </c>
      <c r="L197" s="2"/>
      <c r="M197" s="2"/>
      <c r="N197" s="2"/>
      <c r="O197" s="2"/>
      <c r="P197" s="2"/>
      <c r="Q197" s="2"/>
      <c r="R197" s="2"/>
      <c r="S197" s="2"/>
      <c r="T197" s="2"/>
      <c r="U197" s="2"/>
      <c r="V197" s="2"/>
      <c r="W197" s="2"/>
      <c r="X197" s="2"/>
    </row>
    <row r="198" spans="1:24" x14ac:dyDescent="0.25">
      <c r="A198" s="2">
        <v>197</v>
      </c>
      <c r="C198" s="2" t="s">
        <v>1136</v>
      </c>
      <c r="D198" s="4" t="s">
        <v>196</v>
      </c>
      <c r="E198" s="5">
        <v>0.1125</v>
      </c>
      <c r="F198" s="3" t="s">
        <v>835</v>
      </c>
      <c r="G198" s="1"/>
      <c r="H198" s="10"/>
      <c r="I198" s="2">
        <f>1.8*1000</f>
        <v>1800</v>
      </c>
      <c r="J198" s="6">
        <v>1.8750000000000001E-3</v>
      </c>
      <c r="K198" s="7" t="s">
        <v>760</v>
      </c>
      <c r="L198" s="2"/>
      <c r="M198" s="2"/>
      <c r="N198" s="2"/>
      <c r="O198" s="2"/>
      <c r="P198" s="2"/>
      <c r="Q198" s="2"/>
      <c r="R198" s="2"/>
      <c r="S198" s="2"/>
      <c r="T198" s="2"/>
      <c r="U198" s="2"/>
      <c r="V198" s="2"/>
      <c r="W198" s="2"/>
      <c r="X198" s="2"/>
    </row>
    <row r="199" spans="1:24" x14ac:dyDescent="0.25">
      <c r="A199" s="2">
        <v>198</v>
      </c>
      <c r="C199" s="2" t="s">
        <v>1137</v>
      </c>
      <c r="D199" s="4" t="s">
        <v>197</v>
      </c>
      <c r="E199" s="5">
        <v>0.52916666666666667</v>
      </c>
      <c r="F199" s="3" t="s">
        <v>819</v>
      </c>
      <c r="G199" s="1"/>
      <c r="H199" s="10"/>
      <c r="I199" s="2">
        <f>2*1000</f>
        <v>2000</v>
      </c>
      <c r="J199" s="6">
        <v>8.819444444444444E-3</v>
      </c>
      <c r="K199" s="7" t="s">
        <v>760</v>
      </c>
      <c r="L199" s="2"/>
      <c r="M199" s="2"/>
      <c r="N199" s="2"/>
      <c r="O199" s="2"/>
      <c r="P199" s="2"/>
      <c r="Q199" s="2"/>
      <c r="R199" s="2"/>
      <c r="S199" s="2"/>
      <c r="T199" s="2"/>
      <c r="U199" s="2"/>
      <c r="V199" s="2"/>
      <c r="W199" s="2"/>
      <c r="X199" s="2"/>
    </row>
    <row r="200" spans="1:24" x14ac:dyDescent="0.25">
      <c r="A200" s="2">
        <v>199</v>
      </c>
      <c r="C200" s="2" t="s">
        <v>1138</v>
      </c>
      <c r="D200" s="4" t="s">
        <v>198</v>
      </c>
      <c r="E200" s="5">
        <v>0.5395833333333333</v>
      </c>
      <c r="F200" s="3" t="s">
        <v>837</v>
      </c>
      <c r="G200" s="1"/>
      <c r="H200" s="10"/>
      <c r="I200" s="2">
        <f>3.1*1000</f>
        <v>3100</v>
      </c>
      <c r="J200" s="6">
        <v>8.9930555555555545E-3</v>
      </c>
      <c r="K200" s="7" t="s">
        <v>760</v>
      </c>
      <c r="L200" s="2"/>
      <c r="M200" s="2"/>
      <c r="N200" s="2"/>
      <c r="O200" s="2"/>
      <c r="P200" s="2"/>
      <c r="Q200" s="2"/>
      <c r="R200" s="2"/>
      <c r="S200" s="2"/>
      <c r="T200" s="2"/>
      <c r="U200" s="2"/>
      <c r="V200" s="2"/>
      <c r="W200" s="2"/>
      <c r="X200" s="2"/>
    </row>
    <row r="201" spans="1:24" x14ac:dyDescent="0.25">
      <c r="A201" s="2">
        <v>200</v>
      </c>
      <c r="C201" s="2" t="s">
        <v>1139</v>
      </c>
      <c r="D201" s="4" t="s">
        <v>199</v>
      </c>
      <c r="E201" s="5">
        <v>0.55555555555555558</v>
      </c>
      <c r="F201" s="3" t="s">
        <v>794</v>
      </c>
      <c r="G201" s="1"/>
      <c r="H201" s="10"/>
      <c r="I201" s="2">
        <f>2.4*1000</f>
        <v>2400</v>
      </c>
      <c r="J201" s="6">
        <v>9.2592592592592605E-3</v>
      </c>
      <c r="K201" s="7" t="s">
        <v>760</v>
      </c>
      <c r="L201" s="2"/>
      <c r="M201" s="2"/>
      <c r="N201" s="2"/>
      <c r="O201" s="2"/>
      <c r="P201" s="2"/>
      <c r="Q201" s="2"/>
      <c r="R201" s="2"/>
      <c r="S201" s="2"/>
      <c r="T201" s="2"/>
      <c r="U201" s="2"/>
      <c r="V201" s="2"/>
      <c r="W201" s="2"/>
      <c r="X201" s="2"/>
    </row>
    <row r="202" spans="1:24" x14ac:dyDescent="0.25">
      <c r="A202" s="2">
        <v>201</v>
      </c>
      <c r="C202" s="2" t="s">
        <v>1140</v>
      </c>
      <c r="D202" s="4" t="s">
        <v>200</v>
      </c>
      <c r="E202" s="5">
        <v>0.15833333333333333</v>
      </c>
      <c r="F202" s="3" t="s">
        <v>846</v>
      </c>
      <c r="G202" s="1"/>
      <c r="H202" s="10"/>
      <c r="I202" s="2">
        <f>8.1*1000</f>
        <v>8100</v>
      </c>
      <c r="J202" s="6">
        <v>2.6388888888888885E-3</v>
      </c>
      <c r="K202" s="7" t="s">
        <v>761</v>
      </c>
      <c r="L202" s="2"/>
      <c r="M202" s="2"/>
      <c r="N202" s="2"/>
      <c r="O202" s="2"/>
      <c r="P202" s="2"/>
      <c r="Q202" s="2"/>
      <c r="R202" s="2"/>
      <c r="S202" s="2"/>
      <c r="T202" s="2"/>
      <c r="U202" s="2"/>
      <c r="V202" s="2"/>
      <c r="W202" s="2"/>
      <c r="X202" s="2"/>
    </row>
    <row r="203" spans="1:24" x14ac:dyDescent="0.25">
      <c r="A203" s="2">
        <v>202</v>
      </c>
      <c r="C203" s="2" t="s">
        <v>1141</v>
      </c>
      <c r="D203" s="4" t="s">
        <v>201</v>
      </c>
      <c r="E203" s="5">
        <v>0.16319444444444445</v>
      </c>
      <c r="F203" s="3" t="s">
        <v>832</v>
      </c>
      <c r="G203" s="1"/>
      <c r="H203" s="10"/>
      <c r="I203" s="2">
        <f>2.7*1000</f>
        <v>2700</v>
      </c>
      <c r="J203" s="6">
        <v>2.7199074074074074E-3</v>
      </c>
      <c r="K203" s="7" t="s">
        <v>761</v>
      </c>
      <c r="L203" s="2"/>
      <c r="M203" s="2"/>
      <c r="N203" s="2"/>
      <c r="O203" s="2"/>
      <c r="P203" s="2"/>
      <c r="Q203" s="2"/>
      <c r="R203" s="2"/>
      <c r="S203" s="2"/>
      <c r="T203" s="2"/>
      <c r="U203" s="2"/>
      <c r="V203" s="2"/>
      <c r="W203" s="2"/>
      <c r="X203" s="2"/>
    </row>
    <row r="204" spans="1:24" x14ac:dyDescent="0.25">
      <c r="A204" s="2">
        <v>203</v>
      </c>
      <c r="C204" s="2" t="s">
        <v>1142</v>
      </c>
      <c r="D204" s="4" t="s">
        <v>202</v>
      </c>
      <c r="E204" s="5">
        <v>0.13680555555555554</v>
      </c>
      <c r="F204" s="3" t="s">
        <v>809</v>
      </c>
      <c r="G204" s="1"/>
      <c r="H204" s="10"/>
      <c r="I204" s="2">
        <f>2.9*1000</f>
        <v>2900</v>
      </c>
      <c r="J204" s="6">
        <v>2.2800925925925927E-3</v>
      </c>
      <c r="K204" s="7" t="s">
        <v>761</v>
      </c>
      <c r="L204" s="2"/>
      <c r="M204" s="2"/>
      <c r="N204" s="2"/>
      <c r="O204" s="2"/>
      <c r="P204" s="2"/>
      <c r="Q204" s="2"/>
      <c r="R204" s="2"/>
      <c r="S204" s="2"/>
      <c r="T204" s="2"/>
      <c r="U204" s="2"/>
      <c r="V204" s="2"/>
      <c r="W204" s="2"/>
      <c r="X204" s="2"/>
    </row>
    <row r="205" spans="1:24" x14ac:dyDescent="0.25">
      <c r="A205" s="2">
        <v>204</v>
      </c>
      <c r="C205" s="2" t="s">
        <v>1143</v>
      </c>
      <c r="D205" s="4" t="s">
        <v>203</v>
      </c>
      <c r="E205" s="5">
        <v>0.26111111111111113</v>
      </c>
      <c r="F205" s="3" t="s">
        <v>821</v>
      </c>
      <c r="G205" s="1"/>
      <c r="H205" s="10"/>
      <c r="I205" s="2">
        <f>3.9*1000</f>
        <v>3900</v>
      </c>
      <c r="J205" s="6">
        <v>4.3518518518518515E-3</v>
      </c>
      <c r="K205" s="7" t="s">
        <v>761</v>
      </c>
      <c r="L205" s="2"/>
      <c r="M205" s="2"/>
      <c r="N205" s="2"/>
      <c r="O205" s="2"/>
      <c r="P205" s="2"/>
      <c r="Q205" s="2"/>
      <c r="R205" s="2"/>
      <c r="S205" s="2"/>
      <c r="T205" s="2"/>
      <c r="U205" s="2"/>
      <c r="V205" s="2"/>
      <c r="W205" s="2"/>
      <c r="X205" s="2"/>
    </row>
    <row r="206" spans="1:24" x14ac:dyDescent="0.25">
      <c r="A206" s="2">
        <v>205</v>
      </c>
      <c r="C206" s="2" t="s">
        <v>1144</v>
      </c>
      <c r="D206" s="4" t="s">
        <v>204</v>
      </c>
      <c r="E206" s="5">
        <v>0.38958333333333334</v>
      </c>
      <c r="F206" s="3" t="s">
        <v>821</v>
      </c>
      <c r="G206" s="1"/>
      <c r="H206" s="10"/>
      <c r="I206" s="2">
        <f>3.9*1000</f>
        <v>3900</v>
      </c>
      <c r="J206" s="6">
        <v>6.4930555555555549E-3</v>
      </c>
      <c r="K206" s="7" t="s">
        <v>761</v>
      </c>
      <c r="L206" s="2"/>
      <c r="M206" s="2"/>
      <c r="N206" s="2"/>
      <c r="O206" s="2"/>
      <c r="P206" s="2"/>
      <c r="Q206" s="2"/>
      <c r="R206" s="2"/>
      <c r="S206" s="2"/>
      <c r="T206" s="2"/>
      <c r="U206" s="2"/>
      <c r="V206" s="2"/>
      <c r="W206" s="2"/>
      <c r="X206" s="2"/>
    </row>
    <row r="207" spans="1:24" x14ac:dyDescent="0.25">
      <c r="A207" s="2">
        <v>206</v>
      </c>
      <c r="C207" s="2" t="s">
        <v>1145</v>
      </c>
      <c r="D207" s="4" t="s">
        <v>205</v>
      </c>
      <c r="E207" s="5">
        <v>0.55277777777777781</v>
      </c>
      <c r="F207" s="3" t="s">
        <v>812</v>
      </c>
      <c r="G207" s="1"/>
      <c r="H207" s="10"/>
      <c r="I207" s="2">
        <f>4.4*1000</f>
        <v>4400</v>
      </c>
      <c r="J207" s="6">
        <v>9.2129629629629627E-3</v>
      </c>
      <c r="K207" s="7" t="s">
        <v>761</v>
      </c>
      <c r="L207" s="2"/>
      <c r="M207" s="2"/>
      <c r="N207" s="2"/>
      <c r="O207" s="2"/>
      <c r="P207" s="2"/>
      <c r="Q207" s="2"/>
      <c r="R207" s="2"/>
      <c r="S207" s="2"/>
      <c r="T207" s="2"/>
      <c r="U207" s="2"/>
      <c r="V207" s="2"/>
      <c r="W207" s="2"/>
      <c r="X207" s="2"/>
    </row>
    <row r="208" spans="1:24" x14ac:dyDescent="0.25">
      <c r="A208" s="2">
        <v>207</v>
      </c>
      <c r="C208" s="2" t="s">
        <v>1146</v>
      </c>
      <c r="D208" s="4" t="s">
        <v>206</v>
      </c>
      <c r="E208" s="5">
        <v>0.43402777777777773</v>
      </c>
      <c r="F208" s="3" t="s">
        <v>847</v>
      </c>
      <c r="G208" s="1"/>
      <c r="H208" s="10"/>
      <c r="I208" s="2">
        <f>4.2*1000</f>
        <v>4200</v>
      </c>
      <c r="J208" s="6">
        <v>7.2337962962962963E-3</v>
      </c>
      <c r="K208" s="7" t="s">
        <v>761</v>
      </c>
      <c r="L208" s="2"/>
      <c r="M208" s="2"/>
      <c r="N208" s="2"/>
      <c r="O208" s="2"/>
      <c r="P208" s="2"/>
      <c r="Q208" s="2"/>
      <c r="R208" s="2"/>
      <c r="S208" s="2"/>
      <c r="T208" s="2"/>
      <c r="U208" s="2"/>
      <c r="V208" s="2"/>
      <c r="W208" s="2"/>
      <c r="X208" s="2"/>
    </row>
    <row r="209" spans="1:24" x14ac:dyDescent="0.25">
      <c r="A209" s="2">
        <v>208</v>
      </c>
      <c r="C209" s="2" t="s">
        <v>1147</v>
      </c>
      <c r="D209" s="4" t="s">
        <v>207</v>
      </c>
      <c r="E209" s="5">
        <v>0.2638888888888889</v>
      </c>
      <c r="F209" s="3" t="s">
        <v>787</v>
      </c>
      <c r="G209" s="1"/>
      <c r="H209" s="10"/>
      <c r="I209" s="2">
        <f>1.9*1000</f>
        <v>1900</v>
      </c>
      <c r="J209" s="6">
        <v>4.3981481481481484E-3</v>
      </c>
      <c r="K209" s="7" t="s">
        <v>761</v>
      </c>
      <c r="L209" s="2"/>
      <c r="M209" s="2"/>
      <c r="N209" s="2"/>
      <c r="O209" s="2"/>
      <c r="P209" s="2"/>
      <c r="Q209" s="2"/>
      <c r="R209" s="2"/>
      <c r="S209" s="2"/>
      <c r="T209" s="2"/>
      <c r="U209" s="2"/>
      <c r="V209" s="2"/>
      <c r="W209" s="2"/>
      <c r="X209" s="2"/>
    </row>
    <row r="210" spans="1:24" x14ac:dyDescent="0.25">
      <c r="A210" s="2">
        <v>209</v>
      </c>
      <c r="C210" s="2" t="s">
        <v>1148</v>
      </c>
      <c r="D210" s="4" t="s">
        <v>208</v>
      </c>
      <c r="E210" s="5">
        <v>0.3923611111111111</v>
      </c>
      <c r="F210" s="3" t="s">
        <v>848</v>
      </c>
      <c r="G210" s="1"/>
      <c r="H210" s="10"/>
      <c r="I210" s="2">
        <f>2.8*1000</f>
        <v>2800</v>
      </c>
      <c r="J210" s="6">
        <v>6.5393518518518517E-3</v>
      </c>
      <c r="K210" s="7" t="s">
        <v>761</v>
      </c>
      <c r="L210" s="2"/>
      <c r="M210" s="2"/>
      <c r="N210" s="2"/>
      <c r="O210" s="2"/>
      <c r="P210" s="2"/>
      <c r="Q210" s="2"/>
      <c r="R210" s="2"/>
      <c r="S210" s="2"/>
      <c r="T210" s="2"/>
      <c r="U210" s="2"/>
      <c r="V210" s="2"/>
      <c r="W210" s="2"/>
      <c r="X210" s="2"/>
    </row>
    <row r="211" spans="1:24" x14ac:dyDescent="0.25">
      <c r="A211" s="2">
        <v>210</v>
      </c>
      <c r="C211" s="2" t="s">
        <v>1149</v>
      </c>
      <c r="D211" s="4" t="s">
        <v>209</v>
      </c>
      <c r="E211" s="5">
        <v>0.19305555555555554</v>
      </c>
      <c r="F211" s="3" t="s">
        <v>804</v>
      </c>
      <c r="G211" s="1"/>
      <c r="H211" s="10"/>
      <c r="I211" s="2">
        <f>1.3*1000</f>
        <v>1300</v>
      </c>
      <c r="J211" s="6">
        <v>3.2175925925925926E-3</v>
      </c>
      <c r="K211" s="7" t="s">
        <v>761</v>
      </c>
      <c r="L211" s="2"/>
      <c r="M211" s="2"/>
      <c r="N211" s="2"/>
      <c r="O211" s="2"/>
      <c r="P211" s="2"/>
      <c r="Q211" s="2"/>
      <c r="R211" s="2"/>
      <c r="S211" s="2"/>
      <c r="T211" s="2"/>
      <c r="U211" s="2"/>
      <c r="V211" s="2"/>
      <c r="W211" s="2"/>
      <c r="X211" s="2"/>
    </row>
    <row r="212" spans="1:24" x14ac:dyDescent="0.25">
      <c r="A212" s="2">
        <v>211</v>
      </c>
      <c r="C212" s="2" t="s">
        <v>1150</v>
      </c>
      <c r="D212" s="4" t="s">
        <v>210</v>
      </c>
      <c r="E212" s="5">
        <v>0.78472222222222221</v>
      </c>
      <c r="F212" s="3" t="s">
        <v>849</v>
      </c>
      <c r="G212" s="1"/>
      <c r="H212" s="10"/>
      <c r="I212" s="2">
        <f>8.7*1000</f>
        <v>8700</v>
      </c>
      <c r="J212" s="6">
        <v>1.3078703703703703E-2</v>
      </c>
      <c r="K212" s="7" t="s">
        <v>761</v>
      </c>
      <c r="L212" s="2"/>
      <c r="M212" s="2"/>
      <c r="N212" s="2"/>
      <c r="O212" s="2"/>
      <c r="P212" s="2"/>
      <c r="Q212" s="2"/>
      <c r="R212" s="2"/>
      <c r="S212" s="2"/>
      <c r="T212" s="2"/>
      <c r="U212" s="2"/>
      <c r="V212" s="2"/>
      <c r="W212" s="2"/>
      <c r="X212" s="2"/>
    </row>
    <row r="213" spans="1:24" x14ac:dyDescent="0.25">
      <c r="A213" s="2">
        <v>212</v>
      </c>
      <c r="C213" s="2" t="s">
        <v>1151</v>
      </c>
      <c r="D213" s="4" t="s">
        <v>211</v>
      </c>
      <c r="E213" s="5">
        <v>0.48055555555555557</v>
      </c>
      <c r="F213" s="3" t="s">
        <v>794</v>
      </c>
      <c r="G213" s="1"/>
      <c r="H213" s="10"/>
      <c r="I213" s="2">
        <f>2.4*1000</f>
        <v>2400</v>
      </c>
      <c r="J213" s="6">
        <v>8.0092592592592594E-3</v>
      </c>
      <c r="K213" s="7" t="s">
        <v>761</v>
      </c>
      <c r="L213" s="2"/>
      <c r="M213" s="2"/>
      <c r="N213" s="2"/>
      <c r="O213" s="2"/>
      <c r="P213" s="2"/>
      <c r="Q213" s="2"/>
      <c r="R213" s="2"/>
      <c r="S213" s="2"/>
      <c r="T213" s="2"/>
      <c r="U213" s="2"/>
      <c r="V213" s="2"/>
      <c r="W213" s="2"/>
      <c r="X213" s="2"/>
    </row>
    <row r="214" spans="1:24" x14ac:dyDescent="0.25">
      <c r="A214" s="2">
        <v>213</v>
      </c>
      <c r="C214" s="2" t="s">
        <v>1152</v>
      </c>
      <c r="D214" s="4" t="s">
        <v>212</v>
      </c>
      <c r="E214" s="5">
        <v>0.15277777777777776</v>
      </c>
      <c r="F214" s="3" t="s">
        <v>848</v>
      </c>
      <c r="G214" s="1"/>
      <c r="H214" s="10"/>
      <c r="I214" s="2">
        <f>2.8*1000</f>
        <v>2800</v>
      </c>
      <c r="J214" s="6">
        <v>2.5462962962962961E-3</v>
      </c>
      <c r="K214" s="7" t="s">
        <v>761</v>
      </c>
      <c r="L214" s="2"/>
      <c r="M214" s="2"/>
      <c r="N214" s="2"/>
      <c r="O214" s="2"/>
      <c r="P214" s="2"/>
      <c r="Q214" s="2"/>
      <c r="R214" s="2"/>
      <c r="S214" s="2"/>
      <c r="T214" s="2"/>
      <c r="U214" s="2"/>
      <c r="V214" s="2"/>
      <c r="W214" s="2"/>
      <c r="X214" s="2"/>
    </row>
    <row r="215" spans="1:24" x14ac:dyDescent="0.25">
      <c r="A215" s="2">
        <v>214</v>
      </c>
      <c r="C215" s="2" t="s">
        <v>1153</v>
      </c>
      <c r="D215" s="4" t="s">
        <v>213</v>
      </c>
      <c r="E215" s="8">
        <v>1.7888888888888888</v>
      </c>
      <c r="F215" s="3" t="s">
        <v>846</v>
      </c>
      <c r="G215" s="1"/>
      <c r="H215" s="10"/>
      <c r="I215" s="2">
        <f>8.1*1000</f>
        <v>8100</v>
      </c>
      <c r="J215" s="6">
        <v>2.9814814814814811E-2</v>
      </c>
      <c r="K215" s="7" t="s">
        <v>761</v>
      </c>
      <c r="L215" s="2"/>
      <c r="M215" s="2"/>
      <c r="N215" s="2"/>
      <c r="O215" s="2"/>
      <c r="P215" s="2"/>
      <c r="Q215" s="2"/>
      <c r="R215" s="2"/>
      <c r="S215" s="2"/>
      <c r="T215" s="2"/>
      <c r="U215" s="2"/>
      <c r="V215" s="2"/>
      <c r="W215" s="2"/>
      <c r="X215" s="2"/>
    </row>
    <row r="216" spans="1:24" x14ac:dyDescent="0.25">
      <c r="A216" s="2">
        <v>215</v>
      </c>
      <c r="C216" s="2" t="s">
        <v>1154</v>
      </c>
      <c r="D216" s="4" t="s">
        <v>214</v>
      </c>
      <c r="E216" s="5">
        <v>0.40763888888888888</v>
      </c>
      <c r="F216" s="3" t="s">
        <v>785</v>
      </c>
      <c r="G216" s="1"/>
      <c r="H216" s="10"/>
      <c r="I216" s="2">
        <f>1.7*1000</f>
        <v>1700</v>
      </c>
      <c r="J216" s="6">
        <v>6.7939814814814816E-3</v>
      </c>
      <c r="K216" s="7" t="s">
        <v>761</v>
      </c>
      <c r="L216" s="2"/>
      <c r="M216" s="2"/>
      <c r="N216" s="2"/>
      <c r="O216" s="2"/>
      <c r="P216" s="2"/>
      <c r="Q216" s="2"/>
      <c r="R216" s="2"/>
      <c r="S216" s="2"/>
      <c r="T216" s="2"/>
      <c r="U216" s="2"/>
      <c r="V216" s="2"/>
      <c r="W216" s="2"/>
      <c r="X216" s="2"/>
    </row>
    <row r="217" spans="1:24" x14ac:dyDescent="0.25">
      <c r="A217" s="2">
        <v>216</v>
      </c>
      <c r="C217" s="2" t="s">
        <v>1155</v>
      </c>
      <c r="D217" s="4" t="s">
        <v>215</v>
      </c>
      <c r="E217" s="5">
        <v>0.18541666666666667</v>
      </c>
      <c r="F217" s="3" t="s">
        <v>821</v>
      </c>
      <c r="G217" s="1"/>
      <c r="H217" s="10"/>
      <c r="I217" s="2">
        <f>3.9*1000</f>
        <v>3900</v>
      </c>
      <c r="J217" s="6">
        <v>3.0902777777777782E-3</v>
      </c>
      <c r="K217" s="7" t="s">
        <v>761</v>
      </c>
      <c r="L217" s="2"/>
      <c r="M217" s="2"/>
      <c r="N217" s="2"/>
      <c r="O217" s="2"/>
      <c r="P217" s="2"/>
      <c r="Q217" s="2"/>
      <c r="R217" s="2"/>
      <c r="S217" s="2"/>
      <c r="T217" s="2"/>
      <c r="U217" s="2"/>
      <c r="V217" s="2"/>
      <c r="W217" s="2"/>
      <c r="X217" s="2"/>
    </row>
    <row r="218" spans="1:24" x14ac:dyDescent="0.25">
      <c r="A218" s="2">
        <v>217</v>
      </c>
      <c r="C218" s="2" t="s">
        <v>1156</v>
      </c>
      <c r="D218" s="4" t="s">
        <v>216</v>
      </c>
      <c r="E218" s="5">
        <v>0.16388888888888889</v>
      </c>
      <c r="F218" s="3">
        <v>254</v>
      </c>
      <c r="G218" s="1"/>
      <c r="H218" s="10"/>
      <c r="I218" s="2">
        <f>254</f>
        <v>254</v>
      </c>
      <c r="J218" s="6">
        <v>2.7314814814814819E-3</v>
      </c>
      <c r="K218" s="7" t="s">
        <v>761</v>
      </c>
      <c r="L218" s="2"/>
      <c r="M218" s="2"/>
      <c r="N218" s="2"/>
      <c r="O218" s="2"/>
      <c r="P218" s="2"/>
      <c r="Q218" s="2"/>
      <c r="R218" s="2"/>
      <c r="S218" s="2"/>
      <c r="T218" s="2"/>
      <c r="U218" s="2"/>
      <c r="V218" s="2"/>
      <c r="W218" s="2"/>
      <c r="X218" s="2"/>
    </row>
    <row r="219" spans="1:24" x14ac:dyDescent="0.25">
      <c r="A219" s="2">
        <v>218</v>
      </c>
      <c r="C219" s="2" t="s">
        <v>1157</v>
      </c>
      <c r="D219" s="4" t="s">
        <v>217</v>
      </c>
      <c r="E219" s="8">
        <v>1.1319444444444444</v>
      </c>
      <c r="F219" s="3" t="s">
        <v>784</v>
      </c>
      <c r="G219" s="1"/>
      <c r="H219" s="10"/>
      <c r="I219" s="2">
        <f>10*1000</f>
        <v>10000</v>
      </c>
      <c r="J219" s="6">
        <v>1.8865740740740742E-2</v>
      </c>
      <c r="K219" s="7" t="s">
        <v>761</v>
      </c>
      <c r="L219" s="2"/>
      <c r="M219" s="2"/>
      <c r="N219" s="2"/>
      <c r="O219" s="2"/>
      <c r="P219" s="2"/>
      <c r="Q219" s="2"/>
      <c r="R219" s="2"/>
      <c r="S219" s="2"/>
      <c r="T219" s="2"/>
      <c r="U219" s="2"/>
      <c r="V219" s="2"/>
      <c r="W219" s="2"/>
      <c r="X219" s="2"/>
    </row>
    <row r="220" spans="1:24" x14ac:dyDescent="0.25">
      <c r="A220" s="2">
        <v>219</v>
      </c>
      <c r="C220" s="2" t="s">
        <v>1158</v>
      </c>
      <c r="D220" s="4" t="s">
        <v>218</v>
      </c>
      <c r="E220" s="8">
        <v>1.534027777777778</v>
      </c>
      <c r="F220" s="3" t="s">
        <v>850</v>
      </c>
      <c r="G220" s="1"/>
      <c r="H220" s="10"/>
      <c r="I220" s="2">
        <f>7.8*1000</f>
        <v>7800</v>
      </c>
      <c r="J220" s="6">
        <v>2.5567129629629634E-2</v>
      </c>
      <c r="K220" s="7" t="s">
        <v>761</v>
      </c>
      <c r="L220" s="2"/>
      <c r="M220" s="2"/>
      <c r="N220" s="2"/>
      <c r="O220" s="2"/>
      <c r="P220" s="2"/>
      <c r="Q220" s="2"/>
      <c r="R220" s="2"/>
      <c r="S220" s="2"/>
      <c r="T220" s="2"/>
      <c r="U220" s="2"/>
      <c r="V220" s="2"/>
      <c r="W220" s="2"/>
      <c r="X220" s="2"/>
    </row>
    <row r="221" spans="1:24" x14ac:dyDescent="0.25">
      <c r="A221" s="2">
        <v>220</v>
      </c>
      <c r="C221" s="2" t="s">
        <v>1159</v>
      </c>
      <c r="D221" s="4" t="s">
        <v>219</v>
      </c>
      <c r="E221" s="5">
        <v>0.73749999999999993</v>
      </c>
      <c r="F221" s="3">
        <v>499</v>
      </c>
      <c r="G221" s="1"/>
      <c r="H221" s="10"/>
      <c r="I221" s="2">
        <f>499</f>
        <v>499</v>
      </c>
      <c r="J221" s="6">
        <v>1.2291666666666666E-2</v>
      </c>
      <c r="K221" s="7" t="s">
        <v>761</v>
      </c>
      <c r="L221" s="2"/>
      <c r="M221" s="2"/>
      <c r="N221" s="2"/>
      <c r="O221" s="2"/>
      <c r="P221" s="2"/>
      <c r="Q221" s="2"/>
      <c r="R221" s="2"/>
      <c r="S221" s="2"/>
      <c r="T221" s="2"/>
      <c r="U221" s="2"/>
      <c r="V221" s="2"/>
      <c r="W221" s="2"/>
      <c r="X221" s="2"/>
    </row>
    <row r="222" spans="1:24" x14ac:dyDescent="0.25">
      <c r="A222" s="2">
        <v>221</v>
      </c>
      <c r="C222" s="2" t="s">
        <v>1160</v>
      </c>
      <c r="D222" s="4" t="s">
        <v>220</v>
      </c>
      <c r="E222" s="5">
        <v>0.13749999999999998</v>
      </c>
      <c r="F222" s="3" t="s">
        <v>829</v>
      </c>
      <c r="G222" s="1"/>
      <c r="H222" s="10"/>
      <c r="I222" s="2">
        <f>2.6*1000</f>
        <v>2600</v>
      </c>
      <c r="J222" s="6">
        <v>2.2916666666666667E-3</v>
      </c>
      <c r="K222" s="7" t="s">
        <v>761</v>
      </c>
      <c r="L222" s="2"/>
      <c r="M222" s="2"/>
      <c r="N222" s="2"/>
      <c r="O222" s="2"/>
      <c r="P222" s="2"/>
      <c r="Q222" s="2"/>
      <c r="R222" s="2"/>
      <c r="S222" s="2"/>
      <c r="T222" s="2"/>
      <c r="U222" s="2"/>
      <c r="V222" s="2"/>
      <c r="W222" s="2"/>
      <c r="X222" s="2"/>
    </row>
    <row r="223" spans="1:24" x14ac:dyDescent="0.25">
      <c r="A223" s="2">
        <v>222</v>
      </c>
      <c r="C223" s="2" t="s">
        <v>1161</v>
      </c>
      <c r="D223" s="4" t="s">
        <v>221</v>
      </c>
      <c r="E223" s="5">
        <v>0.24930555555555556</v>
      </c>
      <c r="F223" s="3" t="s">
        <v>805</v>
      </c>
      <c r="G223" s="1"/>
      <c r="H223" s="10"/>
      <c r="I223" s="2">
        <f>1.1*1000</f>
        <v>1100</v>
      </c>
      <c r="J223" s="6">
        <v>4.155092592592593E-3</v>
      </c>
      <c r="K223" s="7" t="s">
        <v>761</v>
      </c>
      <c r="L223" s="2"/>
      <c r="M223" s="2"/>
      <c r="N223" s="2"/>
      <c r="O223" s="2"/>
      <c r="P223" s="2"/>
      <c r="Q223" s="2"/>
      <c r="R223" s="2"/>
      <c r="S223" s="2"/>
      <c r="T223" s="2"/>
      <c r="U223" s="2"/>
      <c r="V223" s="2"/>
      <c r="W223" s="2"/>
      <c r="X223" s="2"/>
    </row>
    <row r="224" spans="1:24" x14ac:dyDescent="0.25">
      <c r="A224" s="2">
        <v>223</v>
      </c>
      <c r="C224" s="2" t="s">
        <v>1162</v>
      </c>
      <c r="D224" s="4" t="s">
        <v>222</v>
      </c>
      <c r="E224" s="5">
        <v>8.8888888888888892E-2</v>
      </c>
      <c r="F224" s="3" t="s">
        <v>827</v>
      </c>
      <c r="G224" s="1"/>
      <c r="H224" s="10"/>
      <c r="I224" s="2">
        <f>1.4*1000</f>
        <v>1400</v>
      </c>
      <c r="J224" s="6">
        <v>1.4814814814814814E-3</v>
      </c>
      <c r="K224" s="7" t="s">
        <v>761</v>
      </c>
      <c r="L224" s="2"/>
      <c r="M224" s="2"/>
      <c r="N224" s="2"/>
      <c r="O224" s="2"/>
      <c r="P224" s="2"/>
      <c r="Q224" s="2"/>
      <c r="R224" s="2"/>
      <c r="S224" s="2"/>
      <c r="T224" s="2"/>
      <c r="U224" s="2"/>
      <c r="V224" s="2"/>
      <c r="W224" s="2"/>
      <c r="X224" s="2"/>
    </row>
    <row r="225" spans="1:24" x14ac:dyDescent="0.25">
      <c r="A225" s="2">
        <v>224</v>
      </c>
      <c r="C225" s="2" t="s">
        <v>1163</v>
      </c>
      <c r="D225" s="4" t="s">
        <v>223</v>
      </c>
      <c r="E225" s="5">
        <v>9.4444444444444442E-2</v>
      </c>
      <c r="F225" s="3" t="s">
        <v>827</v>
      </c>
      <c r="G225" s="1"/>
      <c r="H225" s="10"/>
      <c r="I225" s="2">
        <f>1.4*1000</f>
        <v>1400</v>
      </c>
      <c r="J225" s="6">
        <v>1.5740740740740741E-3</v>
      </c>
      <c r="K225" s="7" t="s">
        <v>761</v>
      </c>
      <c r="L225" s="2"/>
      <c r="M225" s="2"/>
      <c r="N225" s="2"/>
      <c r="O225" s="2"/>
      <c r="P225" s="2"/>
      <c r="Q225" s="2"/>
      <c r="R225" s="2"/>
      <c r="S225" s="2"/>
      <c r="T225" s="2"/>
      <c r="U225" s="2"/>
      <c r="V225" s="2"/>
      <c r="W225" s="2"/>
      <c r="X225" s="2"/>
    </row>
    <row r="226" spans="1:24" x14ac:dyDescent="0.25">
      <c r="A226" s="2">
        <v>225</v>
      </c>
      <c r="C226" s="2" t="s">
        <v>1164</v>
      </c>
      <c r="D226" s="4" t="s">
        <v>224</v>
      </c>
      <c r="E226" s="5">
        <v>0.44097222222222227</v>
      </c>
      <c r="F226" s="3" t="s">
        <v>793</v>
      </c>
      <c r="G226" s="1"/>
      <c r="H226" s="10"/>
      <c r="I226" s="2">
        <f>3.6*1000</f>
        <v>3600</v>
      </c>
      <c r="J226" s="6">
        <v>7.3495370370370372E-3</v>
      </c>
      <c r="K226" s="7" t="s">
        <v>761</v>
      </c>
      <c r="L226" s="2"/>
      <c r="M226" s="2"/>
      <c r="N226" s="2"/>
      <c r="O226" s="2"/>
      <c r="P226" s="2"/>
      <c r="Q226" s="2"/>
      <c r="R226" s="2"/>
      <c r="S226" s="2"/>
      <c r="T226" s="2"/>
      <c r="U226" s="2"/>
      <c r="V226" s="2"/>
      <c r="W226" s="2"/>
      <c r="X226" s="2"/>
    </row>
    <row r="227" spans="1:24" x14ac:dyDescent="0.25">
      <c r="A227" s="2">
        <v>226</v>
      </c>
      <c r="C227" s="2" t="s">
        <v>1165</v>
      </c>
      <c r="D227" s="4" t="s">
        <v>225</v>
      </c>
      <c r="E227" s="5">
        <v>0.15555555555555556</v>
      </c>
      <c r="F227" s="3" t="s">
        <v>850</v>
      </c>
      <c r="G227" s="1"/>
      <c r="H227" s="10"/>
      <c r="I227" s="2">
        <f>7.8*1000</f>
        <v>7800</v>
      </c>
      <c r="J227" s="6">
        <v>2.5925925925925925E-3</v>
      </c>
      <c r="K227" s="7" t="s">
        <v>761</v>
      </c>
      <c r="L227" s="2"/>
      <c r="M227" s="2"/>
      <c r="N227" s="2"/>
      <c r="O227" s="2"/>
      <c r="P227" s="2"/>
      <c r="Q227" s="2"/>
      <c r="R227" s="2"/>
      <c r="S227" s="2"/>
      <c r="T227" s="2"/>
      <c r="U227" s="2"/>
      <c r="V227" s="2"/>
      <c r="W227" s="2"/>
      <c r="X227" s="2"/>
    </row>
    <row r="228" spans="1:24" x14ac:dyDescent="0.25">
      <c r="A228" s="2">
        <v>227</v>
      </c>
      <c r="C228" s="2" t="s">
        <v>1166</v>
      </c>
      <c r="D228" s="4" t="s">
        <v>226</v>
      </c>
      <c r="E228" s="5">
        <v>0.26597222222222222</v>
      </c>
      <c r="F228" s="3">
        <v>489</v>
      </c>
      <c r="G228" s="1"/>
      <c r="H228" s="10"/>
      <c r="I228" s="2">
        <f>489</f>
        <v>489</v>
      </c>
      <c r="J228" s="6">
        <v>4.4328703703703709E-3</v>
      </c>
      <c r="K228" s="7" t="s">
        <v>761</v>
      </c>
      <c r="L228" s="2"/>
      <c r="M228" s="2"/>
      <c r="N228" s="2"/>
      <c r="O228" s="2"/>
      <c r="P228" s="2"/>
      <c r="Q228" s="2"/>
      <c r="R228" s="2"/>
      <c r="S228" s="2"/>
      <c r="T228" s="2"/>
      <c r="U228" s="2"/>
      <c r="V228" s="2"/>
      <c r="W228" s="2"/>
      <c r="X228" s="2"/>
    </row>
    <row r="229" spans="1:24" x14ac:dyDescent="0.25">
      <c r="A229" s="2">
        <v>228</v>
      </c>
      <c r="C229" s="2" t="s">
        <v>1167</v>
      </c>
      <c r="D229" s="4" t="s">
        <v>227</v>
      </c>
      <c r="E229" s="5">
        <v>0.15833333333333333</v>
      </c>
      <c r="F229" s="3">
        <v>413</v>
      </c>
      <c r="G229" s="1"/>
      <c r="H229" s="10"/>
      <c r="I229" s="2">
        <f>413</f>
        <v>413</v>
      </c>
      <c r="J229" s="6">
        <v>2.6388888888888885E-3</v>
      </c>
      <c r="K229" s="7" t="s">
        <v>761</v>
      </c>
      <c r="L229" s="2"/>
      <c r="M229" s="2"/>
      <c r="N229" s="2"/>
      <c r="O229" s="2"/>
      <c r="P229" s="2"/>
      <c r="Q229" s="2"/>
      <c r="R229" s="2"/>
      <c r="S229" s="2"/>
      <c r="T229" s="2"/>
      <c r="U229" s="2"/>
      <c r="V229" s="2"/>
      <c r="W229" s="2"/>
      <c r="X229" s="2"/>
    </row>
    <row r="230" spans="1:24" x14ac:dyDescent="0.25">
      <c r="A230" s="2">
        <v>229</v>
      </c>
      <c r="C230" s="2" t="s">
        <v>1168</v>
      </c>
      <c r="D230" s="4" t="s">
        <v>228</v>
      </c>
      <c r="E230" s="8">
        <v>2.0645833333333332</v>
      </c>
      <c r="F230" s="3" t="s">
        <v>815</v>
      </c>
      <c r="G230" s="1"/>
      <c r="H230" s="10"/>
      <c r="I230" s="2">
        <f>11*1000</f>
        <v>11000</v>
      </c>
      <c r="J230" s="6">
        <v>3.4409722222222223E-2</v>
      </c>
      <c r="K230" s="7" t="s">
        <v>761</v>
      </c>
      <c r="L230" s="2"/>
      <c r="M230" s="2"/>
      <c r="N230" s="2"/>
      <c r="O230" s="2"/>
      <c r="P230" s="2"/>
      <c r="Q230" s="2"/>
      <c r="R230" s="2"/>
      <c r="S230" s="2"/>
      <c r="T230" s="2"/>
      <c r="U230" s="2"/>
      <c r="V230" s="2"/>
      <c r="W230" s="2"/>
      <c r="X230" s="2"/>
    </row>
    <row r="231" spans="1:24" x14ac:dyDescent="0.25">
      <c r="A231" s="2">
        <v>230</v>
      </c>
      <c r="C231" s="2" t="s">
        <v>1169</v>
      </c>
      <c r="D231" s="4" t="s">
        <v>229</v>
      </c>
      <c r="E231" s="5">
        <v>0.61736111111111114</v>
      </c>
      <c r="F231" s="3" t="s">
        <v>821</v>
      </c>
      <c r="G231" s="1"/>
      <c r="H231" s="10"/>
      <c r="I231" s="2">
        <f>3.9*1000</f>
        <v>3900</v>
      </c>
      <c r="J231" s="6">
        <v>1.0289351851851852E-2</v>
      </c>
      <c r="K231" s="7" t="s">
        <v>761</v>
      </c>
      <c r="L231" s="2"/>
      <c r="M231" s="2"/>
      <c r="N231" s="2"/>
      <c r="O231" s="2"/>
      <c r="P231" s="2"/>
      <c r="Q231" s="2"/>
      <c r="R231" s="2"/>
      <c r="S231" s="2"/>
      <c r="T231" s="2"/>
      <c r="U231" s="2"/>
      <c r="V231" s="2"/>
      <c r="W231" s="2"/>
      <c r="X231" s="2"/>
    </row>
    <row r="232" spans="1:24" x14ac:dyDescent="0.25">
      <c r="A232" s="2">
        <v>231</v>
      </c>
      <c r="C232" s="2" t="s">
        <v>1170</v>
      </c>
      <c r="D232" s="4" t="s">
        <v>230</v>
      </c>
      <c r="E232" s="5">
        <v>0.68194444444444446</v>
      </c>
      <c r="F232" s="3" t="s">
        <v>819</v>
      </c>
      <c r="G232" s="1"/>
      <c r="H232" s="10"/>
      <c r="I232" s="2">
        <f>2*1000</f>
        <v>2000</v>
      </c>
      <c r="J232" s="6">
        <v>1.136574074074074E-2</v>
      </c>
      <c r="K232" s="7" t="s">
        <v>761</v>
      </c>
      <c r="L232" s="2"/>
      <c r="M232" s="2"/>
      <c r="N232" s="2"/>
      <c r="O232" s="2"/>
      <c r="P232" s="2"/>
      <c r="Q232" s="2"/>
      <c r="R232" s="2"/>
      <c r="S232" s="2"/>
      <c r="T232" s="2"/>
      <c r="U232" s="2"/>
      <c r="V232" s="2"/>
      <c r="W232" s="2"/>
      <c r="X232" s="2"/>
    </row>
    <row r="233" spans="1:24" x14ac:dyDescent="0.25">
      <c r="A233" s="2">
        <v>232</v>
      </c>
      <c r="C233" s="2" t="s">
        <v>1171</v>
      </c>
      <c r="D233" s="4" t="s">
        <v>231</v>
      </c>
      <c r="E233" s="5">
        <v>0.50347222222222221</v>
      </c>
      <c r="F233" s="3">
        <v>769</v>
      </c>
      <c r="G233" s="1"/>
      <c r="H233" s="10"/>
      <c r="I233" s="2">
        <f>769</f>
        <v>769</v>
      </c>
      <c r="J233" s="6">
        <v>8.3912037037037045E-3</v>
      </c>
      <c r="K233" s="7" t="s">
        <v>761</v>
      </c>
      <c r="L233" s="2"/>
      <c r="M233" s="2"/>
      <c r="N233" s="2"/>
      <c r="O233" s="2"/>
      <c r="P233" s="2"/>
      <c r="Q233" s="2"/>
      <c r="R233" s="2"/>
      <c r="S233" s="2"/>
      <c r="T233" s="2"/>
      <c r="U233" s="2"/>
      <c r="V233" s="2"/>
      <c r="W233" s="2"/>
      <c r="X233" s="2"/>
    </row>
    <row r="234" spans="1:24" x14ac:dyDescent="0.25">
      <c r="A234" s="2">
        <v>233</v>
      </c>
      <c r="C234" s="2" t="s">
        <v>1172</v>
      </c>
      <c r="D234" s="4" t="s">
        <v>232</v>
      </c>
      <c r="E234" s="5">
        <v>0.25416666666666665</v>
      </c>
      <c r="F234" s="3">
        <v>651</v>
      </c>
      <c r="G234" s="1"/>
      <c r="H234" s="10"/>
      <c r="I234" s="2">
        <f>651</f>
        <v>651</v>
      </c>
      <c r="J234" s="6">
        <v>4.2361111111111106E-3</v>
      </c>
      <c r="K234" s="7" t="s">
        <v>761</v>
      </c>
      <c r="L234" s="2"/>
      <c r="M234" s="2"/>
      <c r="N234" s="2"/>
      <c r="O234" s="2"/>
      <c r="P234" s="2"/>
      <c r="Q234" s="2"/>
      <c r="R234" s="2"/>
      <c r="S234" s="2"/>
      <c r="T234" s="2"/>
      <c r="U234" s="2"/>
      <c r="V234" s="2"/>
      <c r="W234" s="2"/>
      <c r="X234" s="2"/>
    </row>
    <row r="235" spans="1:24" x14ac:dyDescent="0.25">
      <c r="A235" s="2">
        <v>234</v>
      </c>
      <c r="C235" s="2" t="s">
        <v>1173</v>
      </c>
      <c r="D235" s="4" t="s">
        <v>233</v>
      </c>
      <c r="E235" s="5">
        <v>0.15902777777777777</v>
      </c>
      <c r="F235" s="3">
        <v>957</v>
      </c>
      <c r="G235" s="1"/>
      <c r="H235" s="10"/>
      <c r="I235" s="2">
        <f>957</f>
        <v>957</v>
      </c>
      <c r="J235" s="6">
        <v>2.6504629629629625E-3</v>
      </c>
      <c r="K235" s="7" t="s">
        <v>761</v>
      </c>
      <c r="L235" s="2"/>
      <c r="M235" s="2"/>
      <c r="N235" s="2"/>
      <c r="O235" s="2"/>
      <c r="P235" s="2"/>
      <c r="Q235" s="2"/>
      <c r="R235" s="2"/>
      <c r="S235" s="2"/>
      <c r="T235" s="2"/>
      <c r="U235" s="2"/>
      <c r="V235" s="2"/>
      <c r="W235" s="2"/>
      <c r="X235" s="2"/>
    </row>
    <row r="236" spans="1:24" x14ac:dyDescent="0.25">
      <c r="A236" s="2">
        <v>235</v>
      </c>
      <c r="C236" s="2" t="s">
        <v>1174</v>
      </c>
      <c r="D236" s="4" t="s">
        <v>234</v>
      </c>
      <c r="E236" s="5">
        <v>0.1361111111111111</v>
      </c>
      <c r="F236" s="3" t="s">
        <v>808</v>
      </c>
      <c r="G236" s="1"/>
      <c r="H236" s="10"/>
      <c r="I236" s="2">
        <f>1.2*1000</f>
        <v>1200</v>
      </c>
      <c r="J236" s="6">
        <v>2.2685185185185182E-3</v>
      </c>
      <c r="K236" s="7" t="s">
        <v>761</v>
      </c>
      <c r="L236" s="2"/>
      <c r="M236" s="2"/>
      <c r="N236" s="2"/>
      <c r="O236" s="2"/>
      <c r="P236" s="2"/>
      <c r="Q236" s="2"/>
      <c r="R236" s="2"/>
      <c r="S236" s="2"/>
      <c r="T236" s="2"/>
      <c r="U236" s="2"/>
      <c r="V236" s="2"/>
      <c r="W236" s="2"/>
      <c r="X236" s="2"/>
    </row>
    <row r="237" spans="1:24" x14ac:dyDescent="0.25">
      <c r="A237" s="2">
        <v>236</v>
      </c>
      <c r="C237" s="2" t="s">
        <v>1175</v>
      </c>
      <c r="D237" s="4" t="s">
        <v>235</v>
      </c>
      <c r="E237" s="5">
        <v>0.21319444444444444</v>
      </c>
      <c r="F237" s="3">
        <v>895</v>
      </c>
      <c r="G237" s="1"/>
      <c r="H237" s="10"/>
      <c r="I237" s="2">
        <f>895</f>
        <v>895</v>
      </c>
      <c r="J237" s="6">
        <v>3.5532407407407405E-3</v>
      </c>
      <c r="K237" s="7" t="s">
        <v>761</v>
      </c>
      <c r="L237" s="2"/>
      <c r="M237" s="2"/>
      <c r="N237" s="2"/>
      <c r="O237" s="2"/>
      <c r="P237" s="2"/>
      <c r="Q237" s="2"/>
      <c r="R237" s="2"/>
      <c r="S237" s="2"/>
      <c r="T237" s="2"/>
      <c r="U237" s="2"/>
      <c r="V237" s="2"/>
      <c r="W237" s="2"/>
      <c r="X237" s="2"/>
    </row>
    <row r="238" spans="1:24" x14ac:dyDescent="0.25">
      <c r="A238" s="2">
        <v>237</v>
      </c>
      <c r="C238" s="2" t="s">
        <v>1176</v>
      </c>
      <c r="D238" s="4" t="s">
        <v>236</v>
      </c>
      <c r="E238" s="8">
        <v>1.9159722222222222</v>
      </c>
      <c r="F238" s="3" t="s">
        <v>818</v>
      </c>
      <c r="G238" s="1"/>
      <c r="H238" s="10"/>
      <c r="I238" s="2">
        <f>4.5*1000</f>
        <v>4500</v>
      </c>
      <c r="J238" s="6">
        <v>3.1932870370370368E-2</v>
      </c>
      <c r="K238" s="7" t="s">
        <v>761</v>
      </c>
      <c r="L238" s="2"/>
      <c r="M238" s="2"/>
      <c r="N238" s="2"/>
      <c r="O238" s="2"/>
      <c r="P238" s="2"/>
      <c r="Q238" s="2"/>
      <c r="R238" s="2"/>
      <c r="S238" s="2"/>
      <c r="T238" s="2"/>
      <c r="U238" s="2"/>
      <c r="V238" s="2"/>
      <c r="W238" s="2"/>
      <c r="X238" s="2"/>
    </row>
    <row r="239" spans="1:24" x14ac:dyDescent="0.25">
      <c r="A239" s="2">
        <v>238</v>
      </c>
      <c r="C239" s="2" t="s">
        <v>1177</v>
      </c>
      <c r="D239" s="4" t="s">
        <v>237</v>
      </c>
      <c r="E239" s="5">
        <v>0.15763888888888888</v>
      </c>
      <c r="F239" s="3" t="s">
        <v>851</v>
      </c>
      <c r="G239" s="1"/>
      <c r="H239" s="10"/>
      <c r="I239" s="2">
        <f>1.6*1000</f>
        <v>1600</v>
      </c>
      <c r="J239" s="6">
        <v>2.627314814814815E-3</v>
      </c>
      <c r="K239" s="7" t="s">
        <v>761</v>
      </c>
      <c r="L239" s="2"/>
      <c r="M239" s="2"/>
      <c r="N239" s="2"/>
      <c r="O239" s="2"/>
      <c r="P239" s="2"/>
      <c r="Q239" s="2"/>
      <c r="R239" s="2"/>
      <c r="S239" s="2"/>
      <c r="T239" s="2"/>
      <c r="U239" s="2"/>
      <c r="V239" s="2"/>
      <c r="W239" s="2"/>
      <c r="X239" s="2"/>
    </row>
    <row r="240" spans="1:24" x14ac:dyDescent="0.25">
      <c r="A240" s="2">
        <v>239</v>
      </c>
      <c r="C240" s="2" t="s">
        <v>1178</v>
      </c>
      <c r="D240" s="4" t="s">
        <v>238</v>
      </c>
      <c r="E240" s="5">
        <v>0.13333333333333333</v>
      </c>
      <c r="F240" s="3">
        <v>825</v>
      </c>
      <c r="G240" s="1"/>
      <c r="H240" s="10"/>
      <c r="I240" s="2">
        <f>825</f>
        <v>825</v>
      </c>
      <c r="J240" s="6">
        <v>2.2222222222222222E-3</v>
      </c>
      <c r="K240" s="7" t="s">
        <v>761</v>
      </c>
      <c r="L240" s="2"/>
      <c r="M240" s="2"/>
      <c r="N240" s="2"/>
      <c r="O240" s="2"/>
      <c r="P240" s="2"/>
      <c r="Q240" s="2"/>
      <c r="R240" s="2"/>
      <c r="S240" s="2"/>
      <c r="T240" s="2"/>
      <c r="U240" s="2"/>
      <c r="V240" s="2"/>
      <c r="W240" s="2"/>
      <c r="X240" s="2"/>
    </row>
    <row r="241" spans="1:24" x14ac:dyDescent="0.25">
      <c r="A241" s="2">
        <v>240</v>
      </c>
      <c r="C241" s="2" t="s">
        <v>1179</v>
      </c>
      <c r="D241" s="4" t="s">
        <v>239</v>
      </c>
      <c r="E241" s="8">
        <v>1.3013888888888889</v>
      </c>
      <c r="F241" s="3" t="s">
        <v>852</v>
      </c>
      <c r="G241" s="1"/>
      <c r="H241" s="10"/>
      <c r="I241" s="2">
        <f>9.9*1000</f>
        <v>9900</v>
      </c>
      <c r="J241" s="6">
        <v>2.1689814814814815E-2</v>
      </c>
      <c r="K241" s="7" t="s">
        <v>761</v>
      </c>
      <c r="L241" s="2"/>
      <c r="M241" s="2"/>
      <c r="N241" s="2"/>
      <c r="O241" s="2"/>
      <c r="P241" s="2"/>
      <c r="Q241" s="2"/>
      <c r="R241" s="2"/>
      <c r="S241" s="2"/>
      <c r="T241" s="2"/>
      <c r="U241" s="2"/>
      <c r="V241" s="2"/>
      <c r="W241" s="2"/>
      <c r="X241" s="2"/>
    </row>
    <row r="242" spans="1:24" x14ac:dyDescent="0.25">
      <c r="A242" s="2">
        <v>241</v>
      </c>
      <c r="C242" s="2" t="s">
        <v>1180</v>
      </c>
      <c r="D242" s="4" t="s">
        <v>240</v>
      </c>
      <c r="E242" s="5">
        <v>7.9861111111111105E-2</v>
      </c>
      <c r="F242" s="3">
        <v>906</v>
      </c>
      <c r="G242" s="1"/>
      <c r="H242" s="10"/>
      <c r="I242" s="2">
        <f>906</f>
        <v>906</v>
      </c>
      <c r="J242" s="6">
        <v>1.3310185185185185E-3</v>
      </c>
      <c r="K242" s="7" t="s">
        <v>761</v>
      </c>
      <c r="L242" s="2"/>
      <c r="M242" s="2"/>
      <c r="N242" s="2"/>
      <c r="O242" s="2"/>
      <c r="P242" s="2"/>
      <c r="Q242" s="2"/>
      <c r="R242" s="2"/>
      <c r="S242" s="2"/>
      <c r="T242" s="2"/>
      <c r="U242" s="2"/>
      <c r="V242" s="2"/>
      <c r="W242" s="2"/>
      <c r="X242" s="2"/>
    </row>
    <row r="243" spans="1:24" x14ac:dyDescent="0.25">
      <c r="A243" s="2">
        <v>242</v>
      </c>
      <c r="C243" s="2" t="s">
        <v>1181</v>
      </c>
      <c r="D243" s="4" t="s">
        <v>241</v>
      </c>
      <c r="E243" s="5">
        <v>8.819444444444445E-2</v>
      </c>
      <c r="F243" s="3">
        <v>861</v>
      </c>
      <c r="G243" s="1"/>
      <c r="H243" s="10"/>
      <c r="I243" s="2">
        <f>861</f>
        <v>861</v>
      </c>
      <c r="J243" s="6">
        <v>1.4699074074074074E-3</v>
      </c>
      <c r="K243" s="7" t="s">
        <v>761</v>
      </c>
      <c r="L243" s="2"/>
      <c r="M243" s="2"/>
      <c r="N243" s="2"/>
      <c r="O243" s="2"/>
      <c r="P243" s="2"/>
      <c r="Q243" s="2"/>
      <c r="R243" s="2"/>
      <c r="S243" s="2"/>
      <c r="T243" s="2"/>
      <c r="U243" s="2"/>
      <c r="V243" s="2"/>
      <c r="W243" s="2"/>
      <c r="X243" s="2"/>
    </row>
    <row r="244" spans="1:24" x14ac:dyDescent="0.25">
      <c r="A244" s="2">
        <v>243</v>
      </c>
      <c r="C244" s="2" t="s">
        <v>1182</v>
      </c>
      <c r="D244" s="4" t="s">
        <v>242</v>
      </c>
      <c r="E244" s="5">
        <v>0.16805555555555554</v>
      </c>
      <c r="F244" s="3" t="s">
        <v>808</v>
      </c>
      <c r="G244" s="1"/>
      <c r="H244" s="10"/>
      <c r="I244" s="2">
        <f>1.2*1000</f>
        <v>1200</v>
      </c>
      <c r="J244" s="6">
        <v>2.8009259259259259E-3</v>
      </c>
      <c r="K244" s="7" t="s">
        <v>761</v>
      </c>
      <c r="L244" s="2"/>
      <c r="M244" s="2"/>
      <c r="N244" s="2"/>
      <c r="O244" s="2"/>
      <c r="P244" s="2"/>
      <c r="Q244" s="2"/>
      <c r="R244" s="2"/>
      <c r="S244" s="2"/>
      <c r="T244" s="2"/>
      <c r="U244" s="2"/>
      <c r="V244" s="2"/>
      <c r="W244" s="2"/>
      <c r="X244" s="2"/>
    </row>
    <row r="245" spans="1:24" x14ac:dyDescent="0.25">
      <c r="A245" s="2">
        <v>244</v>
      </c>
      <c r="C245" s="2" t="s">
        <v>1183</v>
      </c>
      <c r="D245" s="4" t="s">
        <v>243</v>
      </c>
      <c r="E245" s="5">
        <v>0.43124999999999997</v>
      </c>
      <c r="F245" s="3" t="s">
        <v>783</v>
      </c>
      <c r="G245" s="1"/>
      <c r="H245" s="10"/>
      <c r="I245" s="2">
        <f>4*1000</f>
        <v>4000</v>
      </c>
      <c r="J245" s="6">
        <v>7.1874999999999994E-3</v>
      </c>
      <c r="K245" s="7" t="s">
        <v>761</v>
      </c>
      <c r="L245" s="2"/>
      <c r="M245" s="2"/>
      <c r="N245" s="2"/>
      <c r="O245" s="2"/>
      <c r="P245" s="2"/>
      <c r="Q245" s="2"/>
      <c r="R245" s="2"/>
      <c r="S245" s="2"/>
      <c r="T245" s="2"/>
      <c r="U245" s="2"/>
      <c r="V245" s="2"/>
      <c r="W245" s="2"/>
      <c r="X245" s="2"/>
    </row>
    <row r="246" spans="1:24" x14ac:dyDescent="0.25">
      <c r="A246" s="2">
        <v>245</v>
      </c>
      <c r="C246" s="2" t="s">
        <v>1184</v>
      </c>
      <c r="D246" s="4" t="s">
        <v>244</v>
      </c>
      <c r="E246" s="8">
        <v>1.9993055555555557</v>
      </c>
      <c r="F246" s="3" t="s">
        <v>815</v>
      </c>
      <c r="G246" s="1"/>
      <c r="H246" s="10"/>
      <c r="I246" s="2">
        <f>11*1000</f>
        <v>11000</v>
      </c>
      <c r="J246" s="6">
        <v>3.3321759259259259E-2</v>
      </c>
      <c r="K246" s="7" t="s">
        <v>761</v>
      </c>
      <c r="L246" s="2"/>
      <c r="M246" s="2"/>
      <c r="N246" s="2"/>
      <c r="O246" s="2"/>
      <c r="P246" s="2"/>
      <c r="Q246" s="2"/>
      <c r="R246" s="2"/>
      <c r="S246" s="2"/>
      <c r="T246" s="2"/>
      <c r="U246" s="2"/>
      <c r="V246" s="2"/>
      <c r="W246" s="2"/>
      <c r="X246" s="2"/>
    </row>
    <row r="247" spans="1:24" x14ac:dyDescent="0.25">
      <c r="A247" s="2">
        <v>246</v>
      </c>
      <c r="C247" s="2" t="s">
        <v>1185</v>
      </c>
      <c r="D247" s="4" t="s">
        <v>245</v>
      </c>
      <c r="E247" s="5">
        <v>0.21736111111111112</v>
      </c>
      <c r="F247" s="3" t="s">
        <v>794</v>
      </c>
      <c r="G247" s="1"/>
      <c r="H247" s="10"/>
      <c r="I247" s="2">
        <f>2.4*1000</f>
        <v>2400</v>
      </c>
      <c r="J247" s="6">
        <v>3.6226851851851854E-3</v>
      </c>
      <c r="K247" s="7" t="s">
        <v>761</v>
      </c>
      <c r="L247" s="2"/>
      <c r="M247" s="2"/>
      <c r="N247" s="2"/>
      <c r="O247" s="2"/>
      <c r="P247" s="2"/>
      <c r="Q247" s="2"/>
      <c r="R247" s="2"/>
      <c r="S247" s="2"/>
      <c r="T247" s="2"/>
      <c r="U247" s="2"/>
      <c r="V247" s="2"/>
      <c r="W247" s="2"/>
      <c r="X247" s="2"/>
    </row>
    <row r="248" spans="1:24" x14ac:dyDescent="0.25">
      <c r="A248" s="2">
        <v>247</v>
      </c>
      <c r="C248" s="2" t="s">
        <v>1186</v>
      </c>
      <c r="D248" s="4" t="s">
        <v>246</v>
      </c>
      <c r="E248" s="5">
        <v>0.10555555555555556</v>
      </c>
      <c r="F248" s="3">
        <v>329</v>
      </c>
      <c r="G248" s="1"/>
      <c r="H248" s="10"/>
      <c r="I248" s="2">
        <f>329</f>
        <v>329</v>
      </c>
      <c r="J248" s="6">
        <v>1.7592592592592592E-3</v>
      </c>
      <c r="K248" s="7" t="s">
        <v>761</v>
      </c>
      <c r="L248" s="2"/>
      <c r="M248" s="2"/>
      <c r="N248" s="2"/>
      <c r="O248" s="2"/>
      <c r="P248" s="2"/>
      <c r="Q248" s="2"/>
      <c r="R248" s="2"/>
      <c r="S248" s="2"/>
      <c r="T248" s="2"/>
      <c r="U248" s="2"/>
      <c r="V248" s="2"/>
      <c r="W248" s="2"/>
      <c r="X248" s="2"/>
    </row>
    <row r="249" spans="1:24" x14ac:dyDescent="0.25">
      <c r="A249" s="2">
        <v>248</v>
      </c>
      <c r="C249" s="2" t="s">
        <v>1187</v>
      </c>
      <c r="D249" s="4" t="s">
        <v>247</v>
      </c>
      <c r="E249" s="8">
        <v>1.4409722222222223</v>
      </c>
      <c r="F249" s="3" t="s">
        <v>853</v>
      </c>
      <c r="G249" s="1"/>
      <c r="H249" s="10"/>
      <c r="I249" s="2">
        <f>6.2*1000</f>
        <v>6200</v>
      </c>
      <c r="J249" s="6">
        <v>2.4016203703703706E-2</v>
      </c>
      <c r="K249" s="7" t="s">
        <v>761</v>
      </c>
      <c r="L249" s="2"/>
      <c r="M249" s="2"/>
      <c r="N249" s="2"/>
      <c r="O249" s="2"/>
      <c r="P249" s="2"/>
      <c r="Q249" s="2"/>
      <c r="R249" s="2"/>
      <c r="S249" s="2"/>
      <c r="T249" s="2"/>
      <c r="U249" s="2"/>
      <c r="V249" s="2"/>
      <c r="W249" s="2"/>
      <c r="X249" s="2"/>
    </row>
    <row r="250" spans="1:24" x14ac:dyDescent="0.25">
      <c r="A250" s="2">
        <v>249</v>
      </c>
      <c r="C250" s="2" t="s">
        <v>1188</v>
      </c>
      <c r="D250" s="4" t="s">
        <v>248</v>
      </c>
      <c r="E250" s="8">
        <v>1.4284722222222221</v>
      </c>
      <c r="F250" s="3" t="s">
        <v>849</v>
      </c>
      <c r="G250" s="1"/>
      <c r="H250" s="10"/>
      <c r="I250" s="2">
        <f>8.7*1000</f>
        <v>8700</v>
      </c>
      <c r="J250" s="6">
        <v>2.3807870370370368E-2</v>
      </c>
      <c r="K250" s="7" t="s">
        <v>761</v>
      </c>
      <c r="L250" s="2"/>
      <c r="M250" s="2"/>
      <c r="N250" s="2"/>
      <c r="O250" s="2"/>
      <c r="P250" s="2"/>
      <c r="Q250" s="2"/>
      <c r="R250" s="2"/>
      <c r="S250" s="2"/>
      <c r="T250" s="2"/>
      <c r="U250" s="2"/>
      <c r="V250" s="2"/>
      <c r="W250" s="2"/>
      <c r="X250" s="2"/>
    </row>
    <row r="251" spans="1:24" x14ac:dyDescent="0.25">
      <c r="A251" s="2">
        <v>250</v>
      </c>
      <c r="C251" s="2" t="s">
        <v>1189</v>
      </c>
      <c r="D251" s="4" t="s">
        <v>249</v>
      </c>
      <c r="E251" s="8">
        <v>2.3854166666666665</v>
      </c>
      <c r="F251" s="3" t="s">
        <v>854</v>
      </c>
      <c r="G251" s="1"/>
      <c r="H251" s="10"/>
      <c r="I251" s="2">
        <f>31*1000</f>
        <v>31000</v>
      </c>
      <c r="J251" s="6">
        <v>3.9756944444444449E-2</v>
      </c>
      <c r="K251" s="7" t="s">
        <v>762</v>
      </c>
      <c r="L251" s="2"/>
      <c r="M251" s="2"/>
      <c r="N251" s="2"/>
      <c r="O251" s="2"/>
      <c r="P251" s="2"/>
      <c r="Q251" s="2"/>
      <c r="R251" s="2"/>
      <c r="S251" s="2"/>
      <c r="T251" s="2"/>
      <c r="U251" s="2"/>
      <c r="V251" s="2"/>
      <c r="W251" s="2"/>
      <c r="X251" s="2"/>
    </row>
    <row r="252" spans="1:24" x14ac:dyDescent="0.25">
      <c r="A252" s="2">
        <v>251</v>
      </c>
      <c r="C252" s="2" t="s">
        <v>1190</v>
      </c>
      <c r="D252" s="4" t="s">
        <v>250</v>
      </c>
      <c r="E252" s="9">
        <v>7.3252314814814812E-2</v>
      </c>
      <c r="F252" s="3" t="s">
        <v>855</v>
      </c>
      <c r="G252" s="1"/>
      <c r="H252" s="10"/>
      <c r="I252" s="2">
        <f>20*1000</f>
        <v>20000</v>
      </c>
      <c r="J252" s="6">
        <v>7.3252314814814812E-2</v>
      </c>
      <c r="K252" s="7" t="s">
        <v>762</v>
      </c>
      <c r="L252" s="2"/>
      <c r="M252" s="2"/>
      <c r="N252" s="2"/>
      <c r="O252" s="2"/>
      <c r="P252" s="2"/>
      <c r="Q252" s="2"/>
      <c r="R252" s="2"/>
      <c r="S252" s="2"/>
      <c r="T252" s="2"/>
      <c r="U252" s="2"/>
      <c r="V252" s="2"/>
      <c r="W252" s="2"/>
      <c r="X252" s="2"/>
    </row>
    <row r="253" spans="1:24" x14ac:dyDescent="0.25">
      <c r="A253" s="2">
        <v>252</v>
      </c>
      <c r="C253" s="2" t="s">
        <v>1191</v>
      </c>
      <c r="D253" s="4" t="s">
        <v>251</v>
      </c>
      <c r="E253" s="8">
        <v>1.3673611111111112</v>
      </c>
      <c r="F253" s="3" t="s">
        <v>814</v>
      </c>
      <c r="G253" s="1"/>
      <c r="H253" s="10"/>
      <c r="I253" s="2">
        <f>7.9*1000</f>
        <v>7900</v>
      </c>
      <c r="J253" s="6">
        <v>2.2789351851851852E-2</v>
      </c>
      <c r="K253" s="7" t="s">
        <v>762</v>
      </c>
      <c r="L253" s="2"/>
      <c r="M253" s="2"/>
      <c r="N253" s="2"/>
      <c r="O253" s="2"/>
      <c r="P253" s="2"/>
      <c r="Q253" s="2"/>
      <c r="R253" s="2"/>
      <c r="S253" s="2"/>
      <c r="T253" s="2"/>
      <c r="U253" s="2"/>
      <c r="V253" s="2"/>
      <c r="W253" s="2"/>
      <c r="X253" s="2"/>
    </row>
    <row r="254" spans="1:24" x14ac:dyDescent="0.25">
      <c r="A254" s="2">
        <v>253</v>
      </c>
      <c r="C254" s="2" t="s">
        <v>1192</v>
      </c>
      <c r="D254" s="4" t="s">
        <v>252</v>
      </c>
      <c r="E254" s="5">
        <v>0.42430555555555555</v>
      </c>
      <c r="F254" s="3" t="s">
        <v>819</v>
      </c>
      <c r="G254" s="1"/>
      <c r="H254" s="10"/>
      <c r="I254" s="2">
        <f>2*1000</f>
        <v>2000</v>
      </c>
      <c r="J254" s="6">
        <v>7.0717592592592594E-3</v>
      </c>
      <c r="K254" s="7" t="s">
        <v>762</v>
      </c>
      <c r="L254" s="2"/>
      <c r="M254" s="2"/>
      <c r="N254" s="2"/>
      <c r="O254" s="2"/>
      <c r="P254" s="2"/>
      <c r="Q254" s="2"/>
      <c r="R254" s="2"/>
      <c r="S254" s="2"/>
      <c r="T254" s="2"/>
      <c r="U254" s="2"/>
      <c r="V254" s="2"/>
      <c r="W254" s="2"/>
      <c r="X254" s="2"/>
    </row>
    <row r="255" spans="1:24" x14ac:dyDescent="0.25">
      <c r="A255" s="2">
        <v>254</v>
      </c>
      <c r="C255" s="2" t="s">
        <v>1193</v>
      </c>
      <c r="D255" s="4" t="s">
        <v>253</v>
      </c>
      <c r="E255" s="5">
        <v>0.3034722222222222</v>
      </c>
      <c r="F255" s="3" t="s">
        <v>788</v>
      </c>
      <c r="G255" s="1"/>
      <c r="H255" s="10"/>
      <c r="I255" s="2">
        <f>1.5*1000</f>
        <v>1500</v>
      </c>
      <c r="J255" s="6">
        <v>5.0578703703703706E-3</v>
      </c>
      <c r="K255" s="7" t="s">
        <v>762</v>
      </c>
      <c r="L255" s="2"/>
      <c r="M255" s="2"/>
      <c r="N255" s="2"/>
      <c r="O255" s="2"/>
      <c r="P255" s="2"/>
      <c r="Q255" s="2"/>
      <c r="R255" s="2"/>
      <c r="S255" s="2"/>
      <c r="T255" s="2"/>
      <c r="U255" s="2"/>
      <c r="V255" s="2"/>
      <c r="W255" s="2"/>
      <c r="X255" s="2"/>
    </row>
    <row r="256" spans="1:24" x14ac:dyDescent="0.25">
      <c r="A256" s="2">
        <v>255</v>
      </c>
      <c r="C256" s="2" t="s">
        <v>1194</v>
      </c>
      <c r="D256" s="4" t="s">
        <v>254</v>
      </c>
      <c r="E256" s="8">
        <v>1.2</v>
      </c>
      <c r="F256" s="3" t="s">
        <v>806</v>
      </c>
      <c r="G256" s="1"/>
      <c r="H256" s="10"/>
      <c r="I256" s="2">
        <f>2.3*1000</f>
        <v>2300</v>
      </c>
      <c r="J256" s="6">
        <v>0.02</v>
      </c>
      <c r="K256" s="7" t="s">
        <v>762</v>
      </c>
      <c r="L256" s="2"/>
      <c r="M256" s="2"/>
      <c r="N256" s="2"/>
      <c r="O256" s="2"/>
      <c r="P256" s="2"/>
      <c r="Q256" s="2"/>
      <c r="R256" s="2"/>
      <c r="S256" s="2"/>
      <c r="T256" s="2"/>
      <c r="U256" s="2"/>
      <c r="V256" s="2"/>
      <c r="W256" s="2"/>
      <c r="X256" s="2"/>
    </row>
    <row r="257" spans="1:24" x14ac:dyDescent="0.25">
      <c r="A257" s="2">
        <v>256</v>
      </c>
      <c r="C257" s="2" t="s">
        <v>1195</v>
      </c>
      <c r="D257" s="4" t="s">
        <v>255</v>
      </c>
      <c r="E257" s="5">
        <v>0.13402777777777777</v>
      </c>
      <c r="F257" s="3" t="s">
        <v>843</v>
      </c>
      <c r="G257" s="1"/>
      <c r="H257" s="10"/>
      <c r="I257" s="2">
        <f>3.8*1000</f>
        <v>3800</v>
      </c>
      <c r="J257" s="6">
        <v>2.2337962962962967E-3</v>
      </c>
      <c r="K257" s="7" t="s">
        <v>762</v>
      </c>
      <c r="L257" s="2"/>
      <c r="M257" s="2"/>
      <c r="N257" s="2"/>
      <c r="O257" s="2"/>
      <c r="P257" s="2"/>
      <c r="Q257" s="2"/>
      <c r="R257" s="2"/>
      <c r="S257" s="2"/>
      <c r="T257" s="2"/>
      <c r="U257" s="2"/>
      <c r="V257" s="2"/>
      <c r="W257" s="2"/>
      <c r="X257" s="2"/>
    </row>
    <row r="258" spans="1:24" x14ac:dyDescent="0.25">
      <c r="A258" s="2">
        <v>257</v>
      </c>
      <c r="C258" s="2" t="s">
        <v>1196</v>
      </c>
      <c r="D258" s="4" t="s">
        <v>256</v>
      </c>
      <c r="E258" s="8">
        <v>1.1673611111111111</v>
      </c>
      <c r="F258" s="3" t="s">
        <v>827</v>
      </c>
      <c r="G258" s="1"/>
      <c r="H258" s="10"/>
      <c r="I258" s="2">
        <f>1.4*1000</f>
        <v>1400</v>
      </c>
      <c r="J258" s="6">
        <v>1.9456018518518518E-2</v>
      </c>
      <c r="K258" s="7" t="s">
        <v>762</v>
      </c>
      <c r="L258" s="2"/>
      <c r="M258" s="2"/>
      <c r="N258" s="2"/>
      <c r="O258" s="2"/>
      <c r="P258" s="2"/>
      <c r="Q258" s="2"/>
      <c r="R258" s="2"/>
      <c r="S258" s="2"/>
      <c r="T258" s="2"/>
      <c r="U258" s="2"/>
      <c r="V258" s="2"/>
      <c r="W258" s="2"/>
      <c r="X258" s="2"/>
    </row>
    <row r="259" spans="1:24" x14ac:dyDescent="0.25">
      <c r="A259" s="2">
        <v>258</v>
      </c>
      <c r="C259" s="2" t="s">
        <v>1197</v>
      </c>
      <c r="D259" s="4" t="s">
        <v>257</v>
      </c>
      <c r="E259" s="5">
        <v>0.55555555555555558</v>
      </c>
      <c r="F259" s="3" t="s">
        <v>800</v>
      </c>
      <c r="G259" s="1"/>
      <c r="H259" s="10"/>
      <c r="I259" s="2">
        <f>6.9*1000</f>
        <v>6900</v>
      </c>
      <c r="J259" s="6">
        <v>9.2592592592592605E-3</v>
      </c>
      <c r="K259" s="7" t="s">
        <v>762</v>
      </c>
      <c r="L259" s="2"/>
      <c r="M259" s="2"/>
      <c r="N259" s="2"/>
      <c r="O259" s="2"/>
      <c r="P259" s="2"/>
      <c r="Q259" s="2"/>
      <c r="R259" s="2"/>
      <c r="S259" s="2"/>
      <c r="T259" s="2"/>
      <c r="U259" s="2"/>
      <c r="V259" s="2"/>
      <c r="W259" s="2"/>
      <c r="X259" s="2"/>
    </row>
    <row r="260" spans="1:24" x14ac:dyDescent="0.25">
      <c r="A260" s="2">
        <v>259</v>
      </c>
      <c r="C260" s="2" t="s">
        <v>1198</v>
      </c>
      <c r="D260" s="4" t="s">
        <v>258</v>
      </c>
      <c r="E260" s="5">
        <v>0.53125</v>
      </c>
      <c r="F260" s="3" t="s">
        <v>856</v>
      </c>
      <c r="G260" s="1"/>
      <c r="H260" s="10"/>
      <c r="I260" s="2">
        <f>29*1000</f>
        <v>29000</v>
      </c>
      <c r="J260" s="6">
        <v>8.8541666666666664E-3</v>
      </c>
      <c r="K260" s="7" t="s">
        <v>762</v>
      </c>
      <c r="L260" s="2"/>
      <c r="M260" s="2"/>
      <c r="N260" s="2"/>
      <c r="O260" s="2"/>
      <c r="P260" s="2"/>
      <c r="Q260" s="2"/>
      <c r="R260" s="2"/>
      <c r="S260" s="2"/>
      <c r="T260" s="2"/>
      <c r="U260" s="2"/>
      <c r="V260" s="2"/>
      <c r="W260" s="2"/>
      <c r="X260" s="2"/>
    </row>
    <row r="261" spans="1:24" x14ac:dyDescent="0.25">
      <c r="A261" s="2">
        <v>260</v>
      </c>
      <c r="C261" s="2" t="s">
        <v>1199</v>
      </c>
      <c r="D261" s="4" t="s">
        <v>259</v>
      </c>
      <c r="E261" s="5">
        <v>0.23541666666666669</v>
      </c>
      <c r="F261" s="3" t="s">
        <v>829</v>
      </c>
      <c r="G261" s="1"/>
      <c r="H261" s="10"/>
      <c r="I261" s="2">
        <f>2.6*1000</f>
        <v>2600</v>
      </c>
      <c r="J261" s="6">
        <v>3.9236111111111112E-3</v>
      </c>
      <c r="K261" s="7" t="s">
        <v>762</v>
      </c>
      <c r="L261" s="2"/>
      <c r="M261" s="2"/>
      <c r="N261" s="2"/>
      <c r="O261" s="2"/>
      <c r="P261" s="2"/>
      <c r="Q261" s="2"/>
      <c r="R261" s="2"/>
      <c r="S261" s="2"/>
      <c r="T261" s="2"/>
      <c r="U261" s="2"/>
      <c r="V261" s="2"/>
      <c r="W261" s="2"/>
      <c r="X261" s="2"/>
    </row>
    <row r="262" spans="1:24" x14ac:dyDescent="0.25">
      <c r="A262" s="2">
        <v>261</v>
      </c>
      <c r="C262" s="2" t="s">
        <v>1200</v>
      </c>
      <c r="D262" s="4" t="s">
        <v>260</v>
      </c>
      <c r="E262" s="5">
        <v>0.1875</v>
      </c>
      <c r="F262" s="3" t="s">
        <v>789</v>
      </c>
      <c r="G262" s="1"/>
      <c r="H262" s="10"/>
      <c r="I262" s="2">
        <f>1*1000</f>
        <v>1000</v>
      </c>
      <c r="J262" s="6">
        <v>3.1249999999999997E-3</v>
      </c>
      <c r="K262" s="7" t="s">
        <v>762</v>
      </c>
      <c r="L262" s="2"/>
      <c r="M262" s="2"/>
      <c r="N262" s="2"/>
      <c r="O262" s="2"/>
      <c r="P262" s="2"/>
      <c r="Q262" s="2"/>
      <c r="R262" s="2"/>
      <c r="S262" s="2"/>
      <c r="T262" s="2"/>
      <c r="U262" s="2"/>
      <c r="V262" s="2"/>
      <c r="W262" s="2"/>
      <c r="X262" s="2"/>
    </row>
    <row r="263" spans="1:24" x14ac:dyDescent="0.25">
      <c r="A263" s="2">
        <v>262</v>
      </c>
      <c r="C263" s="2" t="s">
        <v>1201</v>
      </c>
      <c r="D263" s="4" t="s">
        <v>261</v>
      </c>
      <c r="E263" s="8">
        <v>1.0486111111111112</v>
      </c>
      <c r="F263" s="3" t="s">
        <v>857</v>
      </c>
      <c r="G263" s="1"/>
      <c r="H263" s="10"/>
      <c r="I263" s="2">
        <f>5*1000</f>
        <v>5000</v>
      </c>
      <c r="J263" s="6">
        <v>1.7476851851851851E-2</v>
      </c>
      <c r="K263" s="7" t="s">
        <v>762</v>
      </c>
      <c r="L263" s="2"/>
      <c r="M263" s="2"/>
      <c r="N263" s="2"/>
      <c r="O263" s="2"/>
      <c r="P263" s="2"/>
      <c r="Q263" s="2"/>
      <c r="R263" s="2"/>
      <c r="S263" s="2"/>
      <c r="T263" s="2"/>
      <c r="U263" s="2"/>
      <c r="V263" s="2"/>
      <c r="W263" s="2"/>
      <c r="X263" s="2"/>
    </row>
    <row r="264" spans="1:24" x14ac:dyDescent="0.25">
      <c r="A264" s="2">
        <v>263</v>
      </c>
      <c r="C264" s="2" t="s">
        <v>1202</v>
      </c>
      <c r="D264" s="4" t="s">
        <v>262</v>
      </c>
      <c r="E264" s="5">
        <v>0.1173611111111111</v>
      </c>
      <c r="F264" s="3" t="s">
        <v>818</v>
      </c>
      <c r="G264" s="1"/>
      <c r="H264" s="10"/>
      <c r="I264" s="2">
        <f>4.5*1000</f>
        <v>4500</v>
      </c>
      <c r="J264" s="6">
        <v>1.9560185185185184E-3</v>
      </c>
      <c r="K264" s="7" t="s">
        <v>762</v>
      </c>
      <c r="L264" s="2"/>
      <c r="M264" s="2"/>
      <c r="N264" s="2"/>
      <c r="O264" s="2"/>
      <c r="P264" s="2"/>
      <c r="Q264" s="2"/>
      <c r="R264" s="2"/>
      <c r="S264" s="2"/>
      <c r="T264" s="2"/>
      <c r="U264" s="2"/>
      <c r="V264" s="2"/>
      <c r="W264" s="2"/>
      <c r="X264" s="2"/>
    </row>
    <row r="265" spans="1:24" x14ac:dyDescent="0.25">
      <c r="A265" s="2">
        <v>264</v>
      </c>
      <c r="C265" s="2" t="s">
        <v>1203</v>
      </c>
      <c r="D265" s="4" t="s">
        <v>263</v>
      </c>
      <c r="E265" s="5">
        <v>0.24791666666666667</v>
      </c>
      <c r="F265" s="3" t="s">
        <v>827</v>
      </c>
      <c r="G265" s="1"/>
      <c r="H265" s="10"/>
      <c r="I265" s="2">
        <f>1.4*1000</f>
        <v>1400</v>
      </c>
      <c r="J265" s="6">
        <v>4.1319444444444442E-3</v>
      </c>
      <c r="K265" s="7" t="s">
        <v>762</v>
      </c>
      <c r="L265" s="2"/>
      <c r="M265" s="2"/>
      <c r="N265" s="2"/>
      <c r="O265" s="2"/>
      <c r="P265" s="2"/>
      <c r="Q265" s="2"/>
      <c r="R265" s="2"/>
      <c r="S265" s="2"/>
      <c r="T265" s="2"/>
      <c r="U265" s="2"/>
      <c r="V265" s="2"/>
      <c r="W265" s="2"/>
      <c r="X265" s="2"/>
    </row>
    <row r="266" spans="1:24" x14ac:dyDescent="0.25">
      <c r="A266" s="2">
        <v>265</v>
      </c>
      <c r="C266" s="2" t="s">
        <v>1204</v>
      </c>
      <c r="D266" s="4" t="s">
        <v>264</v>
      </c>
      <c r="E266" s="8">
        <v>2.1673611111111111</v>
      </c>
      <c r="F266" s="3" t="s">
        <v>842</v>
      </c>
      <c r="G266" s="1"/>
      <c r="H266" s="10"/>
      <c r="I266" s="2">
        <f>6.8*1000</f>
        <v>6800</v>
      </c>
      <c r="J266" s="6">
        <v>3.6122685185185181E-2</v>
      </c>
      <c r="K266" s="7" t="s">
        <v>762</v>
      </c>
      <c r="L266" s="2"/>
      <c r="M266" s="2"/>
      <c r="N266" s="2"/>
      <c r="O266" s="2"/>
      <c r="P266" s="2"/>
      <c r="Q266" s="2"/>
      <c r="R266" s="2"/>
      <c r="S266" s="2"/>
      <c r="T266" s="2"/>
      <c r="U266" s="2"/>
      <c r="V266" s="2"/>
      <c r="W266" s="2"/>
      <c r="X266" s="2"/>
    </row>
    <row r="267" spans="1:24" x14ac:dyDescent="0.25">
      <c r="A267" s="2">
        <v>266</v>
      </c>
      <c r="C267" s="2" t="s">
        <v>1205</v>
      </c>
      <c r="D267" s="4" t="s">
        <v>265</v>
      </c>
      <c r="E267" s="8">
        <v>1.6875</v>
      </c>
      <c r="F267" s="3" t="s">
        <v>791</v>
      </c>
      <c r="G267" s="1"/>
      <c r="H267" s="10"/>
      <c r="I267" s="2">
        <f>3.2*1000</f>
        <v>3200</v>
      </c>
      <c r="J267" s="6">
        <v>2.8125000000000001E-2</v>
      </c>
      <c r="K267" s="7" t="s">
        <v>762</v>
      </c>
      <c r="L267" s="2"/>
      <c r="M267" s="2"/>
      <c r="N267" s="2"/>
      <c r="O267" s="2"/>
      <c r="P267" s="2"/>
      <c r="Q267" s="2"/>
      <c r="R267" s="2"/>
      <c r="S267" s="2"/>
      <c r="T267" s="2"/>
      <c r="U267" s="2"/>
      <c r="V267" s="2"/>
      <c r="W267" s="2"/>
      <c r="X267" s="2"/>
    </row>
    <row r="268" spans="1:24" x14ac:dyDescent="0.25">
      <c r="A268" s="2">
        <v>267</v>
      </c>
      <c r="C268" s="2" t="s">
        <v>1206</v>
      </c>
      <c r="D268" s="4" t="s">
        <v>266</v>
      </c>
      <c r="E268" s="8">
        <v>1.9861111111111109</v>
      </c>
      <c r="F268" s="3" t="s">
        <v>812</v>
      </c>
      <c r="G268" s="1"/>
      <c r="H268" s="10"/>
      <c r="I268" s="2">
        <f>4.4*1000</f>
        <v>4400</v>
      </c>
      <c r="J268" s="6">
        <v>3.3101851851851848E-2</v>
      </c>
      <c r="K268" s="7" t="s">
        <v>762</v>
      </c>
      <c r="L268" s="2"/>
      <c r="M268" s="2"/>
      <c r="N268" s="2"/>
      <c r="O268" s="2"/>
      <c r="P268" s="2"/>
      <c r="Q268" s="2"/>
      <c r="R268" s="2"/>
      <c r="S268" s="2"/>
      <c r="T268" s="2"/>
      <c r="U268" s="2"/>
      <c r="V268" s="2"/>
      <c r="W268" s="2"/>
      <c r="X268" s="2"/>
    </row>
    <row r="269" spans="1:24" x14ac:dyDescent="0.25">
      <c r="A269" s="2">
        <v>268</v>
      </c>
      <c r="C269" s="2" t="s">
        <v>1207</v>
      </c>
      <c r="D269" s="4" t="s">
        <v>267</v>
      </c>
      <c r="E269" s="9">
        <v>5.9305555555555556E-2</v>
      </c>
      <c r="F269" s="3" t="s">
        <v>858</v>
      </c>
      <c r="G269" s="1"/>
      <c r="H269" s="10"/>
      <c r="I269" s="2">
        <f>64*1000</f>
        <v>64000</v>
      </c>
      <c r="J269" s="6">
        <v>5.9305555555555556E-2</v>
      </c>
      <c r="K269" s="7" t="s">
        <v>762</v>
      </c>
      <c r="L269" s="2"/>
      <c r="M269" s="2"/>
      <c r="N269" s="2"/>
      <c r="O269" s="2"/>
      <c r="P269" s="2"/>
      <c r="Q269" s="2"/>
      <c r="R269" s="2"/>
      <c r="S269" s="2"/>
      <c r="T269" s="2"/>
      <c r="U269" s="2"/>
      <c r="V269" s="2"/>
      <c r="W269" s="2"/>
      <c r="X269" s="2"/>
    </row>
    <row r="270" spans="1:24" x14ac:dyDescent="0.25">
      <c r="A270" s="2">
        <v>269</v>
      </c>
      <c r="C270" s="2" t="s">
        <v>1208</v>
      </c>
      <c r="D270" s="4" t="s">
        <v>268</v>
      </c>
      <c r="E270" s="9">
        <v>6.1493055555555558E-2</v>
      </c>
      <c r="F270" s="3" t="s">
        <v>859</v>
      </c>
      <c r="G270" s="1"/>
      <c r="H270" s="10"/>
      <c r="I270" s="2">
        <f>6*1000</f>
        <v>6000</v>
      </c>
      <c r="J270" s="6">
        <v>6.1493055555555558E-2</v>
      </c>
      <c r="K270" s="7" t="s">
        <v>762</v>
      </c>
      <c r="L270" s="2"/>
      <c r="M270" s="2"/>
      <c r="N270" s="2"/>
      <c r="O270" s="2"/>
      <c r="P270" s="2"/>
      <c r="Q270" s="2"/>
      <c r="R270" s="2"/>
      <c r="S270" s="2"/>
      <c r="T270" s="2"/>
      <c r="U270" s="2"/>
      <c r="V270" s="2"/>
      <c r="W270" s="2"/>
      <c r="X270" s="2"/>
    </row>
    <row r="271" spans="1:24" x14ac:dyDescent="0.25">
      <c r="A271" s="2">
        <v>270</v>
      </c>
      <c r="C271" s="2" t="s">
        <v>1209</v>
      </c>
      <c r="D271" s="4" t="s">
        <v>269</v>
      </c>
      <c r="E271" s="8">
        <v>1.1333333333333333</v>
      </c>
      <c r="F271" s="3" t="s">
        <v>860</v>
      </c>
      <c r="G271" s="1"/>
      <c r="H271" s="10"/>
      <c r="I271" s="2">
        <f>8.8*1000</f>
        <v>8800</v>
      </c>
      <c r="J271" s="6">
        <v>1.8888888888888889E-2</v>
      </c>
      <c r="K271" s="7" t="s">
        <v>762</v>
      </c>
      <c r="L271" s="2"/>
      <c r="M271" s="2"/>
      <c r="N271" s="2"/>
      <c r="O271" s="2"/>
      <c r="P271" s="2"/>
      <c r="Q271" s="2"/>
      <c r="R271" s="2"/>
      <c r="S271" s="2"/>
      <c r="T271" s="2"/>
      <c r="U271" s="2"/>
      <c r="V271" s="2"/>
      <c r="W271" s="2"/>
      <c r="X271" s="2"/>
    </row>
    <row r="272" spans="1:24" x14ac:dyDescent="0.25">
      <c r="A272" s="2">
        <v>271</v>
      </c>
      <c r="C272" s="2" t="s">
        <v>1210</v>
      </c>
      <c r="D272" s="4" t="s">
        <v>270</v>
      </c>
      <c r="E272" s="8">
        <v>2.0166666666666666</v>
      </c>
      <c r="F272" s="3" t="s">
        <v>861</v>
      </c>
      <c r="G272" s="1"/>
      <c r="H272" s="10"/>
      <c r="I272" s="2">
        <f>46*1000</f>
        <v>46000</v>
      </c>
      <c r="J272" s="6">
        <v>3.3611111111111112E-2</v>
      </c>
      <c r="K272" s="7" t="s">
        <v>762</v>
      </c>
      <c r="L272" s="2"/>
      <c r="M272" s="2"/>
      <c r="N272" s="2"/>
      <c r="O272" s="2"/>
      <c r="P272" s="2"/>
      <c r="Q272" s="2"/>
      <c r="R272" s="2"/>
      <c r="S272" s="2"/>
      <c r="T272" s="2"/>
      <c r="U272" s="2"/>
      <c r="V272" s="2"/>
      <c r="W272" s="2"/>
      <c r="X272" s="2"/>
    </row>
    <row r="273" spans="1:24" x14ac:dyDescent="0.25">
      <c r="A273" s="2">
        <v>272</v>
      </c>
      <c r="C273" s="2" t="s">
        <v>1211</v>
      </c>
      <c r="D273" s="4" t="s">
        <v>271</v>
      </c>
      <c r="E273" s="8">
        <v>1.9979166666666668</v>
      </c>
      <c r="F273" s="3" t="s">
        <v>840</v>
      </c>
      <c r="G273" s="1"/>
      <c r="H273" s="10"/>
      <c r="I273" s="2">
        <f>7.6*1000</f>
        <v>7600</v>
      </c>
      <c r="J273" s="6">
        <v>3.3298611111111112E-2</v>
      </c>
      <c r="K273" s="7" t="s">
        <v>762</v>
      </c>
      <c r="L273" s="2"/>
      <c r="M273" s="2"/>
      <c r="N273" s="2"/>
      <c r="O273" s="2"/>
      <c r="P273" s="2"/>
      <c r="Q273" s="2"/>
      <c r="R273" s="2"/>
      <c r="S273" s="2"/>
      <c r="T273" s="2"/>
      <c r="U273" s="2"/>
      <c r="V273" s="2"/>
      <c r="W273" s="2"/>
      <c r="X273" s="2"/>
    </row>
    <row r="274" spans="1:24" x14ac:dyDescent="0.25">
      <c r="A274" s="2">
        <v>273</v>
      </c>
      <c r="C274" s="2" t="s">
        <v>1212</v>
      </c>
      <c r="D274" s="4" t="s">
        <v>272</v>
      </c>
      <c r="E274" s="8">
        <v>1.8034722222222221</v>
      </c>
      <c r="F274" s="3" t="s">
        <v>839</v>
      </c>
      <c r="G274" s="1"/>
      <c r="H274" s="10"/>
      <c r="I274" s="2">
        <f>12*1000</f>
        <v>12000</v>
      </c>
      <c r="J274" s="6">
        <v>3.005787037037037E-2</v>
      </c>
      <c r="K274" s="7" t="s">
        <v>762</v>
      </c>
      <c r="L274" s="2"/>
      <c r="M274" s="2"/>
      <c r="N274" s="2"/>
      <c r="O274" s="2"/>
      <c r="P274" s="2"/>
      <c r="Q274" s="2"/>
      <c r="R274" s="2"/>
      <c r="S274" s="2"/>
      <c r="T274" s="2"/>
      <c r="U274" s="2"/>
      <c r="V274" s="2"/>
      <c r="W274" s="2"/>
      <c r="X274" s="2"/>
    </row>
    <row r="275" spans="1:24" x14ac:dyDescent="0.25">
      <c r="A275" s="2">
        <v>274</v>
      </c>
      <c r="C275" s="2" t="s">
        <v>1213</v>
      </c>
      <c r="D275" s="4" t="s">
        <v>273</v>
      </c>
      <c r="E275" s="8">
        <v>1.2541666666666667</v>
      </c>
      <c r="F275" s="3" t="s">
        <v>812</v>
      </c>
      <c r="G275" s="1"/>
      <c r="H275" s="10"/>
      <c r="I275" s="2">
        <f>4.4*1000</f>
        <v>4400</v>
      </c>
      <c r="J275" s="6">
        <v>2.0902777777777781E-2</v>
      </c>
      <c r="K275" s="7" t="s">
        <v>762</v>
      </c>
      <c r="L275" s="2"/>
      <c r="M275" s="2"/>
      <c r="N275" s="2"/>
      <c r="O275" s="2"/>
      <c r="P275" s="2"/>
      <c r="Q275" s="2"/>
      <c r="R275" s="2"/>
      <c r="S275" s="2"/>
      <c r="T275" s="2"/>
      <c r="U275" s="2"/>
      <c r="V275" s="2"/>
      <c r="W275" s="2"/>
      <c r="X275" s="2"/>
    </row>
    <row r="276" spans="1:24" x14ac:dyDescent="0.25">
      <c r="A276" s="2">
        <v>275</v>
      </c>
      <c r="C276" s="2" t="s">
        <v>1214</v>
      </c>
      <c r="D276" s="4" t="s">
        <v>274</v>
      </c>
      <c r="E276" s="8">
        <v>1.325</v>
      </c>
      <c r="F276" s="3" t="s">
        <v>818</v>
      </c>
      <c r="G276" s="1"/>
      <c r="H276" s="10"/>
      <c r="I276" s="2">
        <f>4.5*1000</f>
        <v>4500</v>
      </c>
      <c r="J276" s="6">
        <v>2.2083333333333333E-2</v>
      </c>
      <c r="K276" s="7" t="s">
        <v>762</v>
      </c>
      <c r="L276" s="2"/>
      <c r="M276" s="2"/>
      <c r="N276" s="2"/>
      <c r="O276" s="2"/>
      <c r="P276" s="2"/>
      <c r="Q276" s="2"/>
      <c r="R276" s="2"/>
      <c r="S276" s="2"/>
      <c r="T276" s="2"/>
      <c r="U276" s="2"/>
      <c r="V276" s="2"/>
      <c r="W276" s="2"/>
      <c r="X276" s="2"/>
    </row>
    <row r="277" spans="1:24" x14ac:dyDescent="0.25">
      <c r="A277" s="2">
        <v>276</v>
      </c>
      <c r="C277" s="2" t="s">
        <v>1215</v>
      </c>
      <c r="D277" s="4" t="s">
        <v>275</v>
      </c>
      <c r="E277" s="5">
        <v>0.31458333333333333</v>
      </c>
      <c r="F277" s="3" t="s">
        <v>862</v>
      </c>
      <c r="G277" s="1"/>
      <c r="H277" s="10"/>
      <c r="I277" s="2">
        <f>4.3*1000</f>
        <v>4300</v>
      </c>
      <c r="J277" s="6">
        <v>5.2430555555555555E-3</v>
      </c>
      <c r="K277" s="7" t="s">
        <v>762</v>
      </c>
      <c r="L277" s="2"/>
      <c r="M277" s="2"/>
      <c r="N277" s="2"/>
      <c r="O277" s="2"/>
      <c r="P277" s="2"/>
      <c r="Q277" s="2"/>
      <c r="R277" s="2"/>
      <c r="S277" s="2"/>
      <c r="T277" s="2"/>
      <c r="U277" s="2"/>
      <c r="V277" s="2"/>
      <c r="W277" s="2"/>
      <c r="X277" s="2"/>
    </row>
    <row r="278" spans="1:24" x14ac:dyDescent="0.25">
      <c r="A278" s="2">
        <v>277</v>
      </c>
      <c r="C278" s="2" t="s">
        <v>1216</v>
      </c>
      <c r="D278" s="4" t="s">
        <v>276</v>
      </c>
      <c r="E278" s="8">
        <v>1.4333333333333333</v>
      </c>
      <c r="F278" s="3" t="s">
        <v>863</v>
      </c>
      <c r="G278" s="1"/>
      <c r="H278" s="10"/>
      <c r="I278" s="2">
        <f>34*1000</f>
        <v>34000</v>
      </c>
      <c r="J278" s="6">
        <v>2.388888888888889E-2</v>
      </c>
      <c r="K278" s="7" t="s">
        <v>762</v>
      </c>
      <c r="L278" s="2"/>
      <c r="M278" s="2"/>
      <c r="N278" s="2"/>
      <c r="O278" s="2"/>
      <c r="P278" s="2"/>
      <c r="Q278" s="2"/>
      <c r="R278" s="2"/>
      <c r="S278" s="2"/>
      <c r="T278" s="2"/>
      <c r="U278" s="2"/>
      <c r="V278" s="2"/>
      <c r="W278" s="2"/>
      <c r="X278" s="2"/>
    </row>
    <row r="279" spans="1:24" x14ac:dyDescent="0.25">
      <c r="A279" s="2">
        <v>278</v>
      </c>
      <c r="C279" s="2" t="s">
        <v>1217</v>
      </c>
      <c r="D279" s="4" t="s">
        <v>277</v>
      </c>
      <c r="E279" s="9">
        <v>5.3981481481481484E-2</v>
      </c>
      <c r="F279" s="3" t="s">
        <v>864</v>
      </c>
      <c r="G279" s="1"/>
      <c r="H279" s="10"/>
      <c r="I279" s="2">
        <f>27*1000</f>
        <v>27000</v>
      </c>
      <c r="J279" s="6">
        <v>5.3981481481481484E-2</v>
      </c>
      <c r="K279" s="7" t="s">
        <v>762</v>
      </c>
      <c r="L279" s="2"/>
      <c r="M279" s="2"/>
      <c r="N279" s="2"/>
      <c r="O279" s="2"/>
      <c r="P279" s="2"/>
      <c r="Q279" s="2"/>
      <c r="R279" s="2"/>
      <c r="S279" s="2"/>
      <c r="T279" s="2"/>
      <c r="U279" s="2"/>
      <c r="V279" s="2"/>
      <c r="W279" s="2"/>
      <c r="X279" s="2"/>
    </row>
    <row r="280" spans="1:24" x14ac:dyDescent="0.25">
      <c r="A280" s="2">
        <v>279</v>
      </c>
      <c r="C280" s="2" t="s">
        <v>1218</v>
      </c>
      <c r="D280" s="4" t="s">
        <v>278</v>
      </c>
      <c r="E280" s="8">
        <v>2.0097222222222224</v>
      </c>
      <c r="F280" s="3" t="s">
        <v>816</v>
      </c>
      <c r="G280" s="1"/>
      <c r="H280" s="10"/>
      <c r="I280" s="2">
        <f>6.6*1000</f>
        <v>6600</v>
      </c>
      <c r="J280" s="6">
        <v>3.349537037037037E-2</v>
      </c>
      <c r="K280" s="7" t="s">
        <v>762</v>
      </c>
      <c r="L280" s="2"/>
      <c r="M280" s="2"/>
      <c r="N280" s="2"/>
      <c r="O280" s="2"/>
      <c r="P280" s="2"/>
      <c r="Q280" s="2"/>
      <c r="R280" s="2"/>
      <c r="S280" s="2"/>
      <c r="T280" s="2"/>
      <c r="U280" s="2"/>
      <c r="V280" s="2"/>
      <c r="W280" s="2"/>
      <c r="X280" s="2"/>
    </row>
    <row r="281" spans="1:24" x14ac:dyDescent="0.25">
      <c r="A281" s="2">
        <v>280</v>
      </c>
      <c r="C281" s="2" t="s">
        <v>1219</v>
      </c>
      <c r="D281" s="4" t="s">
        <v>279</v>
      </c>
      <c r="E281" s="9">
        <v>7.1504629629629626E-2</v>
      </c>
      <c r="F281" s="3" t="s">
        <v>865</v>
      </c>
      <c r="G281" s="1"/>
      <c r="H281" s="10"/>
      <c r="I281" s="2">
        <f>7.2*1000</f>
        <v>7200</v>
      </c>
      <c r="J281" s="6">
        <v>7.1504629629629626E-2</v>
      </c>
      <c r="K281" s="7" t="s">
        <v>762</v>
      </c>
      <c r="L281" s="2"/>
      <c r="M281" s="2"/>
      <c r="N281" s="2"/>
      <c r="O281" s="2"/>
      <c r="P281" s="2"/>
      <c r="Q281" s="2"/>
      <c r="R281" s="2"/>
      <c r="S281" s="2"/>
      <c r="T281" s="2"/>
      <c r="U281" s="2"/>
      <c r="V281" s="2"/>
      <c r="W281" s="2"/>
      <c r="X281" s="2"/>
    </row>
    <row r="282" spans="1:24" x14ac:dyDescent="0.25">
      <c r="A282" s="2">
        <v>281</v>
      </c>
      <c r="C282" s="2" t="s">
        <v>1220</v>
      </c>
      <c r="D282" s="4" t="s">
        <v>280</v>
      </c>
      <c r="E282" s="9">
        <v>9.6643518518518531E-2</v>
      </c>
      <c r="F282" s="3" t="s">
        <v>855</v>
      </c>
      <c r="G282" s="1"/>
      <c r="H282" s="10"/>
      <c r="I282" s="2">
        <f>20*1000</f>
        <v>20000</v>
      </c>
      <c r="J282" s="6">
        <v>9.6643518518518531E-2</v>
      </c>
      <c r="K282" s="7" t="s">
        <v>762</v>
      </c>
      <c r="L282" s="2"/>
      <c r="M282" s="2"/>
      <c r="N282" s="2"/>
      <c r="O282" s="2"/>
      <c r="P282" s="2"/>
      <c r="Q282" s="2"/>
      <c r="R282" s="2"/>
      <c r="S282" s="2"/>
      <c r="T282" s="2"/>
      <c r="U282" s="2"/>
      <c r="V282" s="2"/>
      <c r="W282" s="2"/>
      <c r="X282" s="2"/>
    </row>
    <row r="283" spans="1:24" x14ac:dyDescent="0.25">
      <c r="A283" s="2">
        <v>282</v>
      </c>
      <c r="C283" s="2" t="s">
        <v>1221</v>
      </c>
      <c r="D283" s="4" t="s">
        <v>281</v>
      </c>
      <c r="E283" s="9">
        <v>7.0729166666666662E-2</v>
      </c>
      <c r="F283" s="3" t="s">
        <v>815</v>
      </c>
      <c r="G283" s="1"/>
      <c r="H283" s="10"/>
      <c r="I283" s="2">
        <f>11*1000</f>
        <v>11000</v>
      </c>
      <c r="J283" s="6">
        <v>7.0729166666666662E-2</v>
      </c>
      <c r="K283" s="7" t="s">
        <v>762</v>
      </c>
      <c r="L283" s="2"/>
      <c r="M283" s="2"/>
      <c r="N283" s="2"/>
      <c r="O283" s="2"/>
      <c r="P283" s="2"/>
      <c r="Q283" s="2"/>
      <c r="R283" s="2"/>
      <c r="S283" s="2"/>
      <c r="T283" s="2"/>
      <c r="U283" s="2"/>
      <c r="V283" s="2"/>
      <c r="W283" s="2"/>
      <c r="X283" s="2"/>
    </row>
    <row r="284" spans="1:24" x14ac:dyDescent="0.25">
      <c r="A284" s="2">
        <v>283</v>
      </c>
      <c r="C284" s="2" t="s">
        <v>1222</v>
      </c>
      <c r="D284" s="4" t="s">
        <v>282</v>
      </c>
      <c r="E284" s="9">
        <v>8.3668981481481483E-2</v>
      </c>
      <c r="F284" s="3" t="s">
        <v>784</v>
      </c>
      <c r="G284" s="1"/>
      <c r="H284" s="10"/>
      <c r="I284" s="2">
        <f>10*1000</f>
        <v>10000</v>
      </c>
      <c r="J284" s="6">
        <v>8.3668981481481483E-2</v>
      </c>
      <c r="K284" s="7" t="s">
        <v>762</v>
      </c>
      <c r="L284" s="2"/>
      <c r="M284" s="2"/>
      <c r="N284" s="2"/>
      <c r="O284" s="2"/>
      <c r="P284" s="2"/>
      <c r="Q284" s="2"/>
      <c r="R284" s="2"/>
      <c r="S284" s="2"/>
      <c r="T284" s="2"/>
      <c r="U284" s="2"/>
      <c r="V284" s="2"/>
      <c r="W284" s="2"/>
      <c r="X284" s="2"/>
    </row>
    <row r="285" spans="1:24" x14ac:dyDescent="0.25">
      <c r="A285" s="2">
        <v>284</v>
      </c>
      <c r="C285" s="2" t="s">
        <v>1223</v>
      </c>
      <c r="D285" s="4" t="s">
        <v>283</v>
      </c>
      <c r="E285" s="9">
        <v>7.5624999999999998E-2</v>
      </c>
      <c r="F285" s="3" t="s">
        <v>833</v>
      </c>
      <c r="G285" s="1"/>
      <c r="H285" s="10"/>
      <c r="I285" s="2">
        <f>4.7*1000</f>
        <v>4700</v>
      </c>
      <c r="J285" s="6">
        <v>7.5624999999999998E-2</v>
      </c>
      <c r="K285" s="7" t="s">
        <v>762</v>
      </c>
      <c r="L285" s="2"/>
      <c r="M285" s="2"/>
      <c r="N285" s="2"/>
      <c r="O285" s="2"/>
      <c r="P285" s="2"/>
      <c r="Q285" s="2"/>
      <c r="R285" s="2"/>
      <c r="S285" s="2"/>
      <c r="T285" s="2"/>
      <c r="U285" s="2"/>
      <c r="V285" s="2"/>
      <c r="W285" s="2"/>
      <c r="X285" s="2"/>
    </row>
    <row r="286" spans="1:24" x14ac:dyDescent="0.25">
      <c r="A286" s="2">
        <v>285</v>
      </c>
      <c r="C286" s="2" t="s">
        <v>1224</v>
      </c>
      <c r="D286" s="4" t="s">
        <v>284</v>
      </c>
      <c r="E286" s="8">
        <v>1.1083333333333334</v>
      </c>
      <c r="F286" s="3" t="s">
        <v>866</v>
      </c>
      <c r="G286" s="1"/>
      <c r="H286" s="10"/>
      <c r="I286" s="2">
        <f>6.7*1000</f>
        <v>6700</v>
      </c>
      <c r="J286" s="6">
        <v>1.8472222222222223E-2</v>
      </c>
      <c r="K286" s="7" t="s">
        <v>762</v>
      </c>
      <c r="L286" s="2"/>
      <c r="M286" s="2"/>
      <c r="N286" s="2"/>
      <c r="O286" s="2"/>
      <c r="P286" s="2"/>
      <c r="Q286" s="2"/>
      <c r="R286" s="2"/>
      <c r="S286" s="2"/>
      <c r="T286" s="2"/>
      <c r="U286" s="2"/>
      <c r="V286" s="2"/>
      <c r="W286" s="2"/>
      <c r="X286" s="2"/>
    </row>
    <row r="287" spans="1:24" x14ac:dyDescent="0.25">
      <c r="A287" s="2">
        <v>286</v>
      </c>
      <c r="C287" s="2" t="s">
        <v>1225</v>
      </c>
      <c r="D287" s="4" t="s">
        <v>285</v>
      </c>
      <c r="E287" s="9">
        <v>9.5694444444444457E-2</v>
      </c>
      <c r="F287" s="3" t="s">
        <v>815</v>
      </c>
      <c r="G287" s="1"/>
      <c r="H287" s="10"/>
      <c r="I287" s="2">
        <f>11*1000</f>
        <v>11000</v>
      </c>
      <c r="J287" s="6">
        <v>9.5694444444444457E-2</v>
      </c>
      <c r="K287" s="7" t="s">
        <v>763</v>
      </c>
      <c r="L287" s="2"/>
      <c r="M287" s="2"/>
      <c r="N287" s="2"/>
      <c r="O287" s="2"/>
      <c r="P287" s="2"/>
      <c r="Q287" s="2"/>
      <c r="R287" s="2"/>
      <c r="S287" s="2"/>
      <c r="T287" s="2"/>
      <c r="U287" s="2"/>
      <c r="V287" s="2"/>
      <c r="W287" s="2"/>
      <c r="X287" s="2"/>
    </row>
    <row r="288" spans="1:24" x14ac:dyDescent="0.25">
      <c r="A288" s="2">
        <v>287</v>
      </c>
      <c r="C288" s="2" t="s">
        <v>1226</v>
      </c>
      <c r="D288" s="4" t="s">
        <v>286</v>
      </c>
      <c r="E288" s="9">
        <v>8.5358796296296294E-2</v>
      </c>
      <c r="F288" s="3" t="s">
        <v>796</v>
      </c>
      <c r="G288" s="1"/>
      <c r="H288" s="10"/>
      <c r="I288" s="2">
        <f>14*1000</f>
        <v>14000</v>
      </c>
      <c r="J288" s="6">
        <v>8.5358796296296294E-2</v>
      </c>
      <c r="K288" s="7" t="s">
        <v>763</v>
      </c>
      <c r="L288" s="2"/>
      <c r="M288" s="2"/>
      <c r="N288" s="2"/>
      <c r="O288" s="2"/>
      <c r="P288" s="2"/>
      <c r="Q288" s="2"/>
      <c r="R288" s="2"/>
      <c r="S288" s="2"/>
      <c r="T288" s="2"/>
      <c r="U288" s="2"/>
      <c r="V288" s="2"/>
      <c r="W288" s="2"/>
      <c r="X288" s="2"/>
    </row>
    <row r="289" spans="1:24" x14ac:dyDescent="0.25">
      <c r="A289" s="2">
        <v>288</v>
      </c>
      <c r="C289" s="2" t="s">
        <v>1227</v>
      </c>
      <c r="D289" s="4" t="s">
        <v>287</v>
      </c>
      <c r="E289" s="9">
        <v>5.6840277777777781E-2</v>
      </c>
      <c r="F289" s="3" t="s">
        <v>800</v>
      </c>
      <c r="G289" s="1"/>
      <c r="H289" s="10"/>
      <c r="I289" s="2">
        <f>6.9*1000</f>
        <v>6900</v>
      </c>
      <c r="J289" s="6">
        <v>5.6840277777777781E-2</v>
      </c>
      <c r="K289" s="7" t="s">
        <v>763</v>
      </c>
      <c r="L289" s="2"/>
      <c r="M289" s="2"/>
      <c r="N289" s="2"/>
      <c r="O289" s="2"/>
      <c r="P289" s="2"/>
      <c r="Q289" s="2"/>
      <c r="R289" s="2"/>
      <c r="S289" s="2"/>
      <c r="T289" s="2"/>
      <c r="U289" s="2"/>
      <c r="V289" s="2"/>
      <c r="W289" s="2"/>
      <c r="X289" s="2"/>
    </row>
    <row r="290" spans="1:24" x14ac:dyDescent="0.25">
      <c r="A290" s="2">
        <v>289</v>
      </c>
      <c r="C290" s="2" t="s">
        <v>1228</v>
      </c>
      <c r="D290" s="4" t="s">
        <v>288</v>
      </c>
      <c r="E290" s="9">
        <v>7.4872685185185181E-2</v>
      </c>
      <c r="F290" s="3" t="s">
        <v>828</v>
      </c>
      <c r="G290" s="1"/>
      <c r="H290" s="10"/>
      <c r="I290" s="2">
        <f>22*1000</f>
        <v>22000</v>
      </c>
      <c r="J290" s="6">
        <v>7.4872685185185181E-2</v>
      </c>
      <c r="K290" s="7" t="s">
        <v>763</v>
      </c>
      <c r="L290" s="2"/>
      <c r="M290" s="2"/>
      <c r="N290" s="2"/>
      <c r="O290" s="2"/>
      <c r="P290" s="2"/>
      <c r="Q290" s="2"/>
      <c r="R290" s="2"/>
      <c r="S290" s="2"/>
      <c r="T290" s="2"/>
      <c r="U290" s="2"/>
      <c r="V290" s="2"/>
      <c r="W290" s="2"/>
      <c r="X290" s="2"/>
    </row>
    <row r="291" spans="1:24" x14ac:dyDescent="0.25">
      <c r="A291" s="2">
        <v>290</v>
      </c>
      <c r="C291" s="2" t="s">
        <v>1229</v>
      </c>
      <c r="D291" s="4" t="s">
        <v>289</v>
      </c>
      <c r="E291" s="9">
        <v>8.1319444444444444E-2</v>
      </c>
      <c r="F291" s="3" t="s">
        <v>867</v>
      </c>
      <c r="G291" s="1"/>
      <c r="H291" s="10"/>
      <c r="I291" s="2">
        <f>13*1000</f>
        <v>13000</v>
      </c>
      <c r="J291" s="6">
        <v>8.1319444444444444E-2</v>
      </c>
      <c r="K291" s="7" t="s">
        <v>763</v>
      </c>
      <c r="L291" s="2"/>
      <c r="M291" s="2"/>
      <c r="N291" s="2"/>
      <c r="O291" s="2"/>
      <c r="P291" s="2"/>
      <c r="Q291" s="2"/>
      <c r="R291" s="2"/>
      <c r="S291" s="2"/>
      <c r="T291" s="2"/>
      <c r="U291" s="2"/>
      <c r="V291" s="2"/>
      <c r="W291" s="2"/>
      <c r="X291" s="2"/>
    </row>
    <row r="292" spans="1:24" x14ac:dyDescent="0.25">
      <c r="A292" s="2">
        <v>291</v>
      </c>
      <c r="C292" s="2" t="s">
        <v>1230</v>
      </c>
      <c r="D292" s="4" t="s">
        <v>290</v>
      </c>
      <c r="E292" s="9">
        <v>6.4849537037037039E-2</v>
      </c>
      <c r="F292" s="3" t="s">
        <v>868</v>
      </c>
      <c r="G292" s="1"/>
      <c r="H292" s="10"/>
      <c r="I292" s="2">
        <f>51*1000</f>
        <v>51000</v>
      </c>
      <c r="J292" s="6">
        <v>6.4849537037037039E-2</v>
      </c>
      <c r="K292" s="7" t="s">
        <v>763</v>
      </c>
      <c r="L292" s="2"/>
      <c r="M292" s="2"/>
      <c r="N292" s="2"/>
      <c r="O292" s="2"/>
      <c r="P292" s="2"/>
      <c r="Q292" s="2"/>
      <c r="R292" s="2"/>
      <c r="S292" s="2"/>
      <c r="T292" s="2"/>
      <c r="U292" s="2"/>
      <c r="V292" s="2"/>
      <c r="W292" s="2"/>
      <c r="X292" s="2"/>
    </row>
    <row r="293" spans="1:24" x14ac:dyDescent="0.25">
      <c r="A293" s="2">
        <v>292</v>
      </c>
      <c r="C293" s="2" t="s">
        <v>1231</v>
      </c>
      <c r="D293" s="4" t="s">
        <v>291</v>
      </c>
      <c r="E293" s="9">
        <v>4.9687499999999996E-2</v>
      </c>
      <c r="F293" s="3" t="s">
        <v>815</v>
      </c>
      <c r="G293" s="1"/>
      <c r="H293" s="10"/>
      <c r="I293" s="2">
        <f>11*1000</f>
        <v>11000</v>
      </c>
      <c r="J293" s="6">
        <v>4.9687499999999996E-2</v>
      </c>
      <c r="K293" s="7" t="s">
        <v>763</v>
      </c>
      <c r="L293" s="2"/>
      <c r="M293" s="2"/>
      <c r="N293" s="2"/>
      <c r="O293" s="2"/>
      <c r="P293" s="2"/>
      <c r="Q293" s="2"/>
      <c r="R293" s="2"/>
      <c r="S293" s="2"/>
      <c r="T293" s="2"/>
      <c r="U293" s="2"/>
      <c r="V293" s="2"/>
      <c r="W293" s="2"/>
      <c r="X293" s="2"/>
    </row>
    <row r="294" spans="1:24" x14ac:dyDescent="0.25">
      <c r="A294" s="2">
        <v>293</v>
      </c>
      <c r="C294" s="2" t="s">
        <v>1232</v>
      </c>
      <c r="D294" s="4" t="s">
        <v>292</v>
      </c>
      <c r="E294" s="9">
        <v>6.6412037037037033E-2</v>
      </c>
      <c r="F294" s="3" t="s">
        <v>830</v>
      </c>
      <c r="G294" s="1"/>
      <c r="H294" s="10"/>
      <c r="I294" s="2">
        <f>19*1000</f>
        <v>19000</v>
      </c>
      <c r="J294" s="6">
        <v>6.6412037037037033E-2</v>
      </c>
      <c r="K294" s="7" t="s">
        <v>763</v>
      </c>
      <c r="L294" s="2"/>
      <c r="M294" s="2"/>
      <c r="N294" s="2"/>
      <c r="O294" s="2"/>
      <c r="P294" s="2"/>
      <c r="Q294" s="2"/>
      <c r="R294" s="2"/>
      <c r="S294" s="2"/>
      <c r="T294" s="2"/>
      <c r="U294" s="2"/>
      <c r="V294" s="2"/>
      <c r="W294" s="2"/>
      <c r="X294" s="2"/>
    </row>
    <row r="295" spans="1:24" x14ac:dyDescent="0.25">
      <c r="A295" s="2">
        <v>294</v>
      </c>
      <c r="C295" s="2" t="s">
        <v>1233</v>
      </c>
      <c r="D295" s="4" t="s">
        <v>293</v>
      </c>
      <c r="E295" s="5">
        <v>0.72013888888888899</v>
      </c>
      <c r="F295" s="3" t="s">
        <v>830</v>
      </c>
      <c r="G295" s="1"/>
      <c r="H295" s="10"/>
      <c r="I295" s="2">
        <f>19*1000</f>
        <v>19000</v>
      </c>
      <c r="J295" s="6">
        <v>1.2002314814814815E-2</v>
      </c>
      <c r="K295" s="7" t="s">
        <v>763</v>
      </c>
      <c r="L295" s="2"/>
      <c r="M295" s="2"/>
      <c r="N295" s="2"/>
      <c r="O295" s="2"/>
      <c r="P295" s="2"/>
      <c r="Q295" s="2"/>
      <c r="R295" s="2"/>
      <c r="S295" s="2"/>
      <c r="T295" s="2"/>
      <c r="U295" s="2"/>
      <c r="V295" s="2"/>
      <c r="W295" s="2"/>
      <c r="X295" s="2"/>
    </row>
    <row r="296" spans="1:24" x14ac:dyDescent="0.25">
      <c r="A296" s="2">
        <v>295</v>
      </c>
      <c r="C296" s="2" t="s">
        <v>1234</v>
      </c>
      <c r="D296" s="4" t="s">
        <v>294</v>
      </c>
      <c r="E296" s="5">
        <v>0.45208333333333334</v>
      </c>
      <c r="F296" s="3" t="s">
        <v>822</v>
      </c>
      <c r="G296" s="1"/>
      <c r="H296" s="10"/>
      <c r="I296" s="2">
        <f>3.5*1000</f>
        <v>3500</v>
      </c>
      <c r="J296" s="6">
        <v>7.5347222222222213E-3</v>
      </c>
      <c r="K296" s="7" t="s">
        <v>763</v>
      </c>
      <c r="L296" s="2"/>
      <c r="M296" s="2"/>
      <c r="N296" s="2"/>
      <c r="O296" s="2"/>
      <c r="P296" s="2"/>
      <c r="Q296" s="2"/>
      <c r="R296" s="2"/>
      <c r="S296" s="2"/>
      <c r="T296" s="2"/>
      <c r="U296" s="2"/>
      <c r="V296" s="2"/>
      <c r="W296" s="2"/>
      <c r="X296" s="2"/>
    </row>
    <row r="297" spans="1:24" x14ac:dyDescent="0.25">
      <c r="A297" s="2">
        <v>296</v>
      </c>
      <c r="C297" s="2" t="s">
        <v>1235</v>
      </c>
      <c r="D297" s="4" t="s">
        <v>295</v>
      </c>
      <c r="E297" s="9">
        <v>7.3854166666666665E-2</v>
      </c>
      <c r="F297" s="3" t="s">
        <v>784</v>
      </c>
      <c r="G297" s="1"/>
      <c r="H297" s="10"/>
      <c r="I297" s="2">
        <f>10*1000</f>
        <v>10000</v>
      </c>
      <c r="J297" s="6">
        <v>7.3854166666666665E-2</v>
      </c>
      <c r="K297" s="7" t="s">
        <v>763</v>
      </c>
      <c r="L297" s="2"/>
      <c r="M297" s="2"/>
      <c r="N297" s="2"/>
      <c r="O297" s="2"/>
      <c r="P297" s="2"/>
      <c r="Q297" s="2"/>
      <c r="R297" s="2"/>
      <c r="S297" s="2"/>
      <c r="T297" s="2"/>
      <c r="U297" s="2"/>
      <c r="V297" s="2"/>
      <c r="W297" s="2"/>
      <c r="X297" s="2"/>
    </row>
    <row r="298" spans="1:24" x14ac:dyDescent="0.25">
      <c r="A298" s="2">
        <v>297</v>
      </c>
      <c r="C298" s="2" t="s">
        <v>1236</v>
      </c>
      <c r="D298" s="4" t="s">
        <v>296</v>
      </c>
      <c r="E298" s="9">
        <v>6.8749999999999992E-2</v>
      </c>
      <c r="F298" s="3" t="s">
        <v>784</v>
      </c>
      <c r="G298" s="1"/>
      <c r="H298" s="10"/>
      <c r="I298" s="2">
        <f>10*1000</f>
        <v>10000</v>
      </c>
      <c r="J298" s="6">
        <v>6.8749999999999992E-2</v>
      </c>
      <c r="K298" s="7" t="s">
        <v>763</v>
      </c>
      <c r="L298" s="2"/>
      <c r="M298" s="2"/>
      <c r="N298" s="2"/>
      <c r="O298" s="2"/>
      <c r="P298" s="2"/>
      <c r="Q298" s="2"/>
      <c r="R298" s="2"/>
      <c r="S298" s="2"/>
      <c r="T298" s="2"/>
      <c r="U298" s="2"/>
      <c r="V298" s="2"/>
      <c r="W298" s="2"/>
      <c r="X298" s="2"/>
    </row>
    <row r="299" spans="1:24" x14ac:dyDescent="0.25">
      <c r="A299" s="2">
        <v>298</v>
      </c>
      <c r="C299" s="2" t="s">
        <v>1237</v>
      </c>
      <c r="D299" s="4" t="s">
        <v>297</v>
      </c>
      <c r="E299" s="8">
        <v>1.2951388888888888</v>
      </c>
      <c r="F299" s="3" t="s">
        <v>797</v>
      </c>
      <c r="G299" s="1"/>
      <c r="H299" s="10"/>
      <c r="I299" s="2">
        <f>15*1000</f>
        <v>15000</v>
      </c>
      <c r="J299" s="6">
        <v>2.1585648148148145E-2</v>
      </c>
      <c r="K299" s="7" t="s">
        <v>763</v>
      </c>
      <c r="L299" s="2"/>
      <c r="M299" s="2"/>
      <c r="N299" s="2"/>
      <c r="O299" s="2"/>
      <c r="P299" s="2"/>
      <c r="Q299" s="2"/>
      <c r="R299" s="2"/>
      <c r="S299" s="2"/>
      <c r="T299" s="2"/>
      <c r="U299" s="2"/>
      <c r="V299" s="2"/>
      <c r="W299" s="2"/>
      <c r="X299" s="2"/>
    </row>
    <row r="300" spans="1:24" x14ac:dyDescent="0.25">
      <c r="A300" s="2">
        <v>299</v>
      </c>
      <c r="C300" s="2" t="s">
        <v>1238</v>
      </c>
      <c r="D300" s="4" t="s">
        <v>298</v>
      </c>
      <c r="E300" s="9">
        <v>6.7662037037037034E-2</v>
      </c>
      <c r="F300" s="3" t="s">
        <v>837</v>
      </c>
      <c r="G300" s="1"/>
      <c r="H300" s="10"/>
      <c r="I300" s="2">
        <f>3.1*1000</f>
        <v>3100</v>
      </c>
      <c r="J300" s="6">
        <v>6.7662037037037034E-2</v>
      </c>
      <c r="K300" s="7" t="s">
        <v>763</v>
      </c>
      <c r="L300" s="2"/>
      <c r="M300" s="2"/>
      <c r="N300" s="2"/>
      <c r="O300" s="2"/>
      <c r="P300" s="2"/>
      <c r="Q300" s="2"/>
      <c r="R300" s="2"/>
      <c r="S300" s="2"/>
      <c r="T300" s="2"/>
      <c r="U300" s="2"/>
      <c r="V300" s="2"/>
      <c r="W300" s="2"/>
      <c r="X300" s="2"/>
    </row>
    <row r="301" spans="1:24" x14ac:dyDescent="0.25">
      <c r="A301" s="2">
        <v>300</v>
      </c>
      <c r="C301" s="2" t="s">
        <v>1239</v>
      </c>
      <c r="D301" s="4" t="s">
        <v>299</v>
      </c>
      <c r="E301" s="9">
        <v>0.11447916666666667</v>
      </c>
      <c r="F301" s="3" t="s">
        <v>864</v>
      </c>
      <c r="G301" s="1"/>
      <c r="H301" s="10"/>
      <c r="I301" s="2">
        <f>27*1000</f>
        <v>27000</v>
      </c>
      <c r="J301" s="6">
        <v>0.11447916666666667</v>
      </c>
      <c r="K301" s="7" t="s">
        <v>763</v>
      </c>
      <c r="L301" s="2"/>
      <c r="M301" s="2"/>
      <c r="N301" s="2"/>
      <c r="O301" s="2"/>
      <c r="P301" s="2"/>
      <c r="Q301" s="2"/>
      <c r="R301" s="2"/>
      <c r="S301" s="2"/>
      <c r="T301" s="2"/>
      <c r="U301" s="2"/>
      <c r="V301" s="2"/>
      <c r="W301" s="2"/>
      <c r="X301" s="2"/>
    </row>
    <row r="302" spans="1:24" x14ac:dyDescent="0.25">
      <c r="A302" s="2">
        <v>301</v>
      </c>
      <c r="C302" s="2" t="s">
        <v>1240</v>
      </c>
      <c r="D302" s="4" t="s">
        <v>300</v>
      </c>
      <c r="E302" s="9">
        <v>9.5578703703703694E-2</v>
      </c>
      <c r="F302" s="3" t="s">
        <v>844</v>
      </c>
      <c r="G302" s="1"/>
      <c r="H302" s="10"/>
      <c r="I302" s="2">
        <f>4.6*1000</f>
        <v>4600</v>
      </c>
      <c r="J302" s="6">
        <v>9.5578703703703694E-2</v>
      </c>
      <c r="K302" s="7" t="s">
        <v>763</v>
      </c>
      <c r="L302" s="2"/>
      <c r="M302" s="2"/>
      <c r="N302" s="2"/>
      <c r="O302" s="2"/>
      <c r="P302" s="2"/>
      <c r="Q302" s="2"/>
      <c r="R302" s="2"/>
      <c r="S302" s="2"/>
      <c r="T302" s="2"/>
      <c r="U302" s="2"/>
      <c r="V302" s="2"/>
      <c r="W302" s="2"/>
      <c r="X302" s="2"/>
    </row>
    <row r="303" spans="1:24" x14ac:dyDescent="0.25">
      <c r="A303" s="2">
        <v>302</v>
      </c>
      <c r="C303" s="2" t="s">
        <v>1241</v>
      </c>
      <c r="D303" s="4" t="s">
        <v>301</v>
      </c>
      <c r="E303" s="8">
        <v>2.4284722222222221</v>
      </c>
      <c r="F303" s="3" t="s">
        <v>864</v>
      </c>
      <c r="G303" s="1"/>
      <c r="H303" s="10"/>
      <c r="I303" s="2">
        <f>27*1000</f>
        <v>27000</v>
      </c>
      <c r="J303" s="6">
        <v>4.0474537037037038E-2</v>
      </c>
      <c r="K303" s="7" t="s">
        <v>763</v>
      </c>
      <c r="L303" s="2"/>
      <c r="M303" s="2"/>
      <c r="N303" s="2"/>
      <c r="O303" s="2"/>
      <c r="P303" s="2"/>
      <c r="Q303" s="2"/>
      <c r="R303" s="2"/>
      <c r="S303" s="2"/>
      <c r="T303" s="2"/>
      <c r="U303" s="2"/>
      <c r="V303" s="2"/>
      <c r="W303" s="2"/>
      <c r="X303" s="2"/>
    </row>
    <row r="304" spans="1:24" x14ac:dyDescent="0.25">
      <c r="A304" s="2">
        <v>303</v>
      </c>
      <c r="C304" s="2" t="s">
        <v>1242</v>
      </c>
      <c r="D304" s="4" t="s">
        <v>302</v>
      </c>
      <c r="E304" s="9">
        <v>9.9988425925925925E-2</v>
      </c>
      <c r="F304" s="3" t="s">
        <v>834</v>
      </c>
      <c r="G304" s="1"/>
      <c r="H304" s="10"/>
      <c r="I304" s="2">
        <f>7.5*1000</f>
        <v>7500</v>
      </c>
      <c r="J304" s="6">
        <v>9.9988425925925925E-2</v>
      </c>
      <c r="K304" s="7" t="s">
        <v>763</v>
      </c>
      <c r="L304" s="2"/>
      <c r="M304" s="2"/>
      <c r="N304" s="2"/>
      <c r="O304" s="2"/>
      <c r="P304" s="2"/>
      <c r="Q304" s="2"/>
      <c r="R304" s="2"/>
      <c r="S304" s="2"/>
      <c r="T304" s="2"/>
      <c r="U304" s="2"/>
      <c r="V304" s="2"/>
      <c r="W304" s="2"/>
      <c r="X304" s="2"/>
    </row>
    <row r="305" spans="1:24" x14ac:dyDescent="0.25">
      <c r="A305" s="2">
        <v>304</v>
      </c>
      <c r="C305" s="2" t="s">
        <v>1243</v>
      </c>
      <c r="D305" s="4" t="s">
        <v>303</v>
      </c>
      <c r="E305" s="9">
        <v>8.6851851851851847E-2</v>
      </c>
      <c r="F305" s="3" t="s">
        <v>869</v>
      </c>
      <c r="G305" s="1"/>
      <c r="H305" s="10"/>
      <c r="I305" s="2">
        <f>5.7*1000</f>
        <v>5700</v>
      </c>
      <c r="J305" s="6">
        <v>8.6851851851851847E-2</v>
      </c>
      <c r="K305" s="7" t="s">
        <v>763</v>
      </c>
      <c r="L305" s="2"/>
      <c r="M305" s="2"/>
      <c r="N305" s="2"/>
      <c r="O305" s="2"/>
      <c r="P305" s="2"/>
      <c r="Q305" s="2"/>
      <c r="R305" s="2"/>
      <c r="S305" s="2"/>
      <c r="T305" s="2"/>
      <c r="U305" s="2"/>
      <c r="V305" s="2"/>
      <c r="W305" s="2"/>
      <c r="X305" s="2"/>
    </row>
    <row r="306" spans="1:24" x14ac:dyDescent="0.25">
      <c r="A306" s="2">
        <v>305</v>
      </c>
      <c r="C306" s="2" t="s">
        <v>1244</v>
      </c>
      <c r="D306" s="4" t="s">
        <v>304</v>
      </c>
      <c r="E306" s="9">
        <v>0.1057523148148148</v>
      </c>
      <c r="F306" s="3" t="s">
        <v>855</v>
      </c>
      <c r="G306" s="1"/>
      <c r="H306" s="10"/>
      <c r="I306" s="2">
        <f>20*1000</f>
        <v>20000</v>
      </c>
      <c r="J306" s="6">
        <v>0.1057523148148148</v>
      </c>
      <c r="K306" s="7" t="s">
        <v>763</v>
      </c>
      <c r="L306" s="2"/>
      <c r="M306" s="2"/>
      <c r="N306" s="2"/>
      <c r="O306" s="2"/>
      <c r="P306" s="2"/>
      <c r="Q306" s="2"/>
      <c r="R306" s="2"/>
      <c r="S306" s="2"/>
      <c r="T306" s="2"/>
      <c r="U306" s="2"/>
      <c r="V306" s="2"/>
      <c r="W306" s="2"/>
      <c r="X306" s="2"/>
    </row>
    <row r="307" spans="1:24" x14ac:dyDescent="0.25">
      <c r="A307" s="2">
        <v>306</v>
      </c>
      <c r="C307" s="2" t="s">
        <v>1245</v>
      </c>
      <c r="D307" s="4" t="s">
        <v>305</v>
      </c>
      <c r="E307" s="9">
        <v>5.4166666666666669E-2</v>
      </c>
      <c r="F307" s="3" t="s">
        <v>826</v>
      </c>
      <c r="G307" s="1"/>
      <c r="H307" s="10"/>
      <c r="I307" s="2">
        <f>6.3*1000</f>
        <v>6300</v>
      </c>
      <c r="J307" s="6">
        <v>5.4166666666666669E-2</v>
      </c>
      <c r="K307" s="7" t="s">
        <v>763</v>
      </c>
      <c r="L307" s="2"/>
      <c r="M307" s="2"/>
      <c r="N307" s="2"/>
      <c r="O307" s="2"/>
      <c r="P307" s="2"/>
      <c r="Q307" s="2"/>
      <c r="R307" s="2"/>
      <c r="S307" s="2"/>
      <c r="T307" s="2"/>
      <c r="U307" s="2"/>
      <c r="V307" s="2"/>
      <c r="W307" s="2"/>
      <c r="X307" s="2"/>
    </row>
    <row r="308" spans="1:24" x14ac:dyDescent="0.25">
      <c r="A308" s="2">
        <v>307</v>
      </c>
      <c r="C308" s="2" t="s">
        <v>1246</v>
      </c>
      <c r="D308" s="4" t="s">
        <v>306</v>
      </c>
      <c r="E308" s="9">
        <v>7.5856481481481483E-2</v>
      </c>
      <c r="F308" s="3" t="s">
        <v>842</v>
      </c>
      <c r="G308" s="1"/>
      <c r="H308" s="10"/>
      <c r="I308" s="2">
        <f>6.8*1000</f>
        <v>6800</v>
      </c>
      <c r="J308" s="6">
        <v>7.5856481481481483E-2</v>
      </c>
      <c r="K308" s="7" t="s">
        <v>763</v>
      </c>
      <c r="L308" s="2"/>
      <c r="M308" s="2"/>
      <c r="N308" s="2"/>
      <c r="O308" s="2"/>
      <c r="P308" s="2"/>
      <c r="Q308" s="2"/>
      <c r="R308" s="2"/>
      <c r="S308" s="2"/>
      <c r="T308" s="2"/>
      <c r="U308" s="2"/>
      <c r="V308" s="2"/>
      <c r="W308" s="2"/>
      <c r="X308" s="2"/>
    </row>
    <row r="309" spans="1:24" x14ac:dyDescent="0.25">
      <c r="A309" s="2">
        <v>308</v>
      </c>
      <c r="C309" s="2" t="s">
        <v>1247</v>
      </c>
      <c r="D309" s="4" t="s">
        <v>307</v>
      </c>
      <c r="E309" s="9">
        <v>6.2291666666666669E-2</v>
      </c>
      <c r="F309" s="3" t="s">
        <v>852</v>
      </c>
      <c r="G309" s="1"/>
      <c r="H309" s="10"/>
      <c r="I309" s="2">
        <f>9.9*1000</f>
        <v>9900</v>
      </c>
      <c r="J309" s="6">
        <v>6.2291666666666669E-2</v>
      </c>
      <c r="K309" s="7" t="s">
        <v>763</v>
      </c>
      <c r="L309" s="2"/>
      <c r="M309" s="2"/>
      <c r="N309" s="2"/>
      <c r="O309" s="2"/>
      <c r="P309" s="2"/>
      <c r="Q309" s="2"/>
      <c r="R309" s="2"/>
      <c r="S309" s="2"/>
      <c r="T309" s="2"/>
      <c r="U309" s="2"/>
      <c r="V309" s="2"/>
      <c r="W309" s="2"/>
      <c r="X309" s="2"/>
    </row>
    <row r="310" spans="1:24" x14ac:dyDescent="0.25">
      <c r="A310" s="2">
        <v>309</v>
      </c>
      <c r="C310" s="2" t="s">
        <v>1248</v>
      </c>
      <c r="D310" s="4" t="s">
        <v>308</v>
      </c>
      <c r="E310" s="5">
        <v>0.23402777777777781</v>
      </c>
      <c r="F310" s="3">
        <v>849</v>
      </c>
      <c r="G310" s="1"/>
      <c r="H310" s="10"/>
      <c r="I310" s="2">
        <f>849</f>
        <v>849</v>
      </c>
      <c r="J310" s="6">
        <v>3.9004629629629632E-3</v>
      </c>
      <c r="K310" s="7" t="s">
        <v>763</v>
      </c>
      <c r="L310" s="2"/>
      <c r="M310" s="2"/>
      <c r="N310" s="2"/>
      <c r="O310" s="2"/>
      <c r="P310" s="2"/>
      <c r="Q310" s="2"/>
      <c r="R310" s="2"/>
      <c r="S310" s="2"/>
      <c r="T310" s="2"/>
      <c r="U310" s="2"/>
      <c r="V310" s="2"/>
      <c r="W310" s="2"/>
      <c r="X310" s="2"/>
    </row>
    <row r="311" spans="1:24" x14ac:dyDescent="0.25">
      <c r="A311" s="2">
        <v>310</v>
      </c>
      <c r="C311" s="2" t="s">
        <v>1249</v>
      </c>
      <c r="D311" s="4" t="s">
        <v>309</v>
      </c>
      <c r="E311" s="5">
        <v>0.23124999999999998</v>
      </c>
      <c r="F311" s="3">
        <v>799</v>
      </c>
      <c r="G311" s="1"/>
      <c r="H311" s="10"/>
      <c r="I311" s="2">
        <f>799</f>
        <v>799</v>
      </c>
      <c r="J311" s="6">
        <v>3.8541666666666668E-3</v>
      </c>
      <c r="K311" s="7" t="s">
        <v>763</v>
      </c>
      <c r="L311" s="2"/>
      <c r="M311" s="2"/>
      <c r="N311" s="2"/>
      <c r="O311" s="2"/>
      <c r="P311" s="2"/>
      <c r="Q311" s="2"/>
      <c r="R311" s="2"/>
      <c r="S311" s="2"/>
      <c r="T311" s="2"/>
      <c r="U311" s="2"/>
      <c r="V311" s="2"/>
      <c r="W311" s="2"/>
      <c r="X311" s="2"/>
    </row>
    <row r="312" spans="1:24" x14ac:dyDescent="0.25">
      <c r="A312" s="2">
        <v>311</v>
      </c>
      <c r="C312" s="2" t="s">
        <v>1250</v>
      </c>
      <c r="D312" s="4" t="s">
        <v>310</v>
      </c>
      <c r="E312" s="5">
        <v>0.29236111111111113</v>
      </c>
      <c r="F312" s="3" t="s">
        <v>827</v>
      </c>
      <c r="G312" s="1"/>
      <c r="H312" s="10"/>
      <c r="I312" s="2">
        <f>1.4*1000</f>
        <v>1400</v>
      </c>
      <c r="J312" s="6">
        <v>4.8726851851851856E-3</v>
      </c>
      <c r="K312" s="7" t="s">
        <v>763</v>
      </c>
      <c r="L312" s="2"/>
      <c r="M312" s="2"/>
      <c r="N312" s="2"/>
      <c r="O312" s="2"/>
      <c r="P312" s="2"/>
      <c r="Q312" s="2"/>
      <c r="R312" s="2"/>
      <c r="S312" s="2"/>
      <c r="T312" s="2"/>
      <c r="U312" s="2"/>
      <c r="V312" s="2"/>
      <c r="W312" s="2"/>
      <c r="X312" s="2"/>
    </row>
    <row r="313" spans="1:24" x14ac:dyDescent="0.25">
      <c r="A313" s="2">
        <v>312</v>
      </c>
      <c r="C313" s="2" t="s">
        <v>1251</v>
      </c>
      <c r="D313" s="4" t="s">
        <v>311</v>
      </c>
      <c r="E313" s="5">
        <v>0.52500000000000002</v>
      </c>
      <c r="F313" s="3" t="s">
        <v>827</v>
      </c>
      <c r="G313" s="1"/>
      <c r="H313" s="10"/>
      <c r="I313" s="2">
        <f>1.4*1000</f>
        <v>1400</v>
      </c>
      <c r="J313" s="6">
        <v>8.7499999999999991E-3</v>
      </c>
      <c r="K313" s="7" t="s">
        <v>763</v>
      </c>
      <c r="L313" s="2"/>
      <c r="M313" s="2"/>
      <c r="N313" s="2"/>
      <c r="O313" s="2"/>
      <c r="P313" s="2"/>
      <c r="Q313" s="2"/>
      <c r="R313" s="2"/>
      <c r="S313" s="2"/>
      <c r="T313" s="2"/>
      <c r="U313" s="2"/>
      <c r="V313" s="2"/>
      <c r="W313" s="2"/>
      <c r="X313" s="2"/>
    </row>
    <row r="314" spans="1:24" x14ac:dyDescent="0.25">
      <c r="A314" s="2">
        <v>313</v>
      </c>
      <c r="C314" s="2" t="s">
        <v>1252</v>
      </c>
      <c r="D314" s="4" t="s">
        <v>312</v>
      </c>
      <c r="E314" s="5">
        <v>0.67083333333333339</v>
      </c>
      <c r="F314" s="3" t="s">
        <v>822</v>
      </c>
      <c r="G314" s="1"/>
      <c r="H314" s="10"/>
      <c r="I314" s="2">
        <f>3.5*1000</f>
        <v>3500</v>
      </c>
      <c r="J314" s="6">
        <v>1.1180555555555556E-2</v>
      </c>
      <c r="K314" s="7" t="s">
        <v>763</v>
      </c>
      <c r="L314" s="2"/>
      <c r="M314" s="2"/>
      <c r="N314" s="2"/>
      <c r="O314" s="2"/>
      <c r="P314" s="2"/>
      <c r="Q314" s="2"/>
      <c r="R314" s="2"/>
      <c r="S314" s="2"/>
      <c r="T314" s="2"/>
      <c r="U314" s="2"/>
      <c r="V314" s="2"/>
      <c r="W314" s="2"/>
      <c r="X314" s="2"/>
    </row>
    <row r="315" spans="1:24" x14ac:dyDescent="0.25">
      <c r="A315" s="2">
        <v>314</v>
      </c>
      <c r="C315" s="2" t="s">
        <v>1253</v>
      </c>
      <c r="D315" s="4" t="s">
        <v>313</v>
      </c>
      <c r="E315" s="8">
        <v>1.4798611111111111</v>
      </c>
      <c r="F315" s="3" t="s">
        <v>829</v>
      </c>
      <c r="G315" s="1"/>
      <c r="H315" s="10"/>
      <c r="I315" s="2">
        <f>2.6*1000</f>
        <v>2600</v>
      </c>
      <c r="J315" s="6">
        <v>2.4664351851851851E-2</v>
      </c>
      <c r="K315" s="7" t="s">
        <v>763</v>
      </c>
      <c r="L315" s="2"/>
      <c r="M315" s="2"/>
      <c r="N315" s="2"/>
      <c r="O315" s="2"/>
      <c r="P315" s="2"/>
      <c r="Q315" s="2"/>
      <c r="R315" s="2"/>
      <c r="S315" s="2"/>
      <c r="T315" s="2"/>
      <c r="U315" s="2"/>
      <c r="V315" s="2"/>
      <c r="W315" s="2"/>
      <c r="X315" s="2"/>
    </row>
    <row r="316" spans="1:24" x14ac:dyDescent="0.25">
      <c r="A316" s="2">
        <v>315</v>
      </c>
      <c r="C316" s="2" t="s">
        <v>1254</v>
      </c>
      <c r="D316" s="4" t="s">
        <v>314</v>
      </c>
      <c r="E316" s="8">
        <v>1.3701388888888888</v>
      </c>
      <c r="F316" s="3" t="s">
        <v>809</v>
      </c>
      <c r="G316" s="1"/>
      <c r="H316" s="10"/>
      <c r="I316" s="2">
        <f>2.9*1000</f>
        <v>2900</v>
      </c>
      <c r="J316" s="6">
        <v>2.2835648148148147E-2</v>
      </c>
      <c r="K316" s="7" t="s">
        <v>763</v>
      </c>
      <c r="L316" s="2"/>
      <c r="M316" s="2"/>
      <c r="N316" s="2"/>
      <c r="O316" s="2"/>
      <c r="P316" s="2"/>
      <c r="Q316" s="2"/>
      <c r="R316" s="2"/>
      <c r="S316" s="2"/>
      <c r="T316" s="2"/>
      <c r="U316" s="2"/>
      <c r="V316" s="2"/>
      <c r="W316" s="2"/>
      <c r="X316" s="2"/>
    </row>
    <row r="317" spans="1:24" x14ac:dyDescent="0.25">
      <c r="A317" s="2">
        <v>316</v>
      </c>
      <c r="C317" s="2" t="s">
        <v>1255</v>
      </c>
      <c r="D317" s="4" t="s">
        <v>315</v>
      </c>
      <c r="E317" s="8">
        <v>1.2569444444444444</v>
      </c>
      <c r="F317" s="3" t="s">
        <v>859</v>
      </c>
      <c r="G317" s="1"/>
      <c r="H317" s="10"/>
      <c r="I317" s="2">
        <f>6*1000</f>
        <v>6000</v>
      </c>
      <c r="J317" s="6">
        <v>2.0949074074074075E-2</v>
      </c>
      <c r="K317" s="7" t="s">
        <v>763</v>
      </c>
      <c r="L317" s="2"/>
      <c r="M317" s="2"/>
      <c r="N317" s="2"/>
      <c r="O317" s="2"/>
      <c r="P317" s="2"/>
      <c r="Q317" s="2"/>
      <c r="R317" s="2"/>
      <c r="S317" s="2"/>
      <c r="T317" s="2"/>
      <c r="U317" s="2"/>
      <c r="V317" s="2"/>
      <c r="W317" s="2"/>
      <c r="X317" s="2"/>
    </row>
    <row r="318" spans="1:24" x14ac:dyDescent="0.25">
      <c r="A318" s="2">
        <v>317</v>
      </c>
      <c r="C318" s="2" t="s">
        <v>1256</v>
      </c>
      <c r="D318" s="4" t="s">
        <v>316</v>
      </c>
      <c r="E318" s="5">
        <v>0.6958333333333333</v>
      </c>
      <c r="F318" s="3" t="s">
        <v>802</v>
      </c>
      <c r="G318" s="1"/>
      <c r="H318" s="10"/>
      <c r="I318" s="2">
        <f>3*1000</f>
        <v>3000</v>
      </c>
      <c r="J318" s="6">
        <v>1.1597222222222222E-2</v>
      </c>
      <c r="K318" s="7" t="s">
        <v>763</v>
      </c>
      <c r="L318" s="2"/>
      <c r="M318" s="2"/>
      <c r="N318" s="2"/>
      <c r="O318" s="2"/>
      <c r="P318" s="2"/>
      <c r="Q318" s="2"/>
      <c r="R318" s="2"/>
      <c r="S318" s="2"/>
      <c r="T318" s="2"/>
      <c r="U318" s="2"/>
      <c r="V318" s="2"/>
      <c r="W318" s="2"/>
      <c r="X318" s="2"/>
    </row>
    <row r="319" spans="1:24" x14ac:dyDescent="0.25">
      <c r="A319" s="2">
        <v>318</v>
      </c>
      <c r="C319" s="2" t="s">
        <v>1257</v>
      </c>
      <c r="D319" s="4" t="s">
        <v>317</v>
      </c>
      <c r="E319" s="9">
        <v>6.6006944444444438E-2</v>
      </c>
      <c r="F319" s="3" t="s">
        <v>870</v>
      </c>
      <c r="G319" s="1"/>
      <c r="H319" s="10"/>
      <c r="I319" s="2">
        <f>70*1000</f>
        <v>70000</v>
      </c>
      <c r="J319" s="6">
        <v>6.6006944444444438E-2</v>
      </c>
      <c r="K319" s="7" t="s">
        <v>763</v>
      </c>
      <c r="L319" s="2"/>
      <c r="M319" s="2"/>
      <c r="N319" s="2"/>
      <c r="O319" s="2"/>
      <c r="P319" s="2"/>
      <c r="Q319" s="2"/>
      <c r="R319" s="2"/>
      <c r="S319" s="2"/>
      <c r="T319" s="2"/>
      <c r="U319" s="2"/>
      <c r="V319" s="2"/>
      <c r="W319" s="2"/>
      <c r="X319" s="2"/>
    </row>
    <row r="320" spans="1:24" x14ac:dyDescent="0.25">
      <c r="A320" s="2">
        <v>319</v>
      </c>
      <c r="C320" s="2" t="s">
        <v>1258</v>
      </c>
      <c r="D320" s="4" t="s">
        <v>318</v>
      </c>
      <c r="E320" s="9">
        <v>9.2581018518518521E-2</v>
      </c>
      <c r="F320" s="3" t="s">
        <v>811</v>
      </c>
      <c r="G320" s="1"/>
      <c r="H320" s="10"/>
      <c r="I320" s="2">
        <f>28*1000</f>
        <v>28000</v>
      </c>
      <c r="J320" s="6">
        <v>9.2581018518518521E-2</v>
      </c>
      <c r="K320" s="7" t="s">
        <v>763</v>
      </c>
      <c r="L320" s="2"/>
      <c r="M320" s="2"/>
      <c r="N320" s="2"/>
      <c r="O320" s="2"/>
      <c r="P320" s="2"/>
      <c r="Q320" s="2"/>
      <c r="R320" s="2"/>
      <c r="S320" s="2"/>
      <c r="T320" s="2"/>
      <c r="U320" s="2"/>
      <c r="V320" s="2"/>
      <c r="W320" s="2"/>
      <c r="X320" s="2"/>
    </row>
    <row r="321" spans="1:24" x14ac:dyDescent="0.25">
      <c r="A321" s="2">
        <v>320</v>
      </c>
      <c r="C321" s="2" t="s">
        <v>1259</v>
      </c>
      <c r="D321" s="4" t="s">
        <v>319</v>
      </c>
      <c r="E321" s="5">
        <v>0.14791666666666667</v>
      </c>
      <c r="F321" s="3" t="s">
        <v>787</v>
      </c>
      <c r="G321" s="1"/>
      <c r="H321" s="10"/>
      <c r="I321" s="2">
        <f>1.9*1000</f>
        <v>1900</v>
      </c>
      <c r="J321" s="6">
        <v>2.4652777777777776E-3</v>
      </c>
      <c r="K321" s="7" t="s">
        <v>763</v>
      </c>
      <c r="L321" s="2"/>
      <c r="M321" s="2"/>
      <c r="N321" s="2"/>
      <c r="O321" s="2"/>
      <c r="P321" s="2"/>
      <c r="Q321" s="2"/>
      <c r="R321" s="2"/>
      <c r="S321" s="2"/>
      <c r="T321" s="2"/>
      <c r="U321" s="2"/>
      <c r="V321" s="2"/>
      <c r="W321" s="2"/>
      <c r="X321" s="2"/>
    </row>
    <row r="322" spans="1:24" x14ac:dyDescent="0.25">
      <c r="A322" s="2">
        <v>321</v>
      </c>
      <c r="C322" s="2" t="s">
        <v>1260</v>
      </c>
      <c r="D322" s="4" t="s">
        <v>320</v>
      </c>
      <c r="E322" s="5">
        <v>0.10277777777777779</v>
      </c>
      <c r="F322" s="3" t="s">
        <v>795</v>
      </c>
      <c r="G322" s="1"/>
      <c r="H322" s="10"/>
      <c r="I322" s="2">
        <f>2.1*1000</f>
        <v>2100</v>
      </c>
      <c r="J322" s="6">
        <v>1.712962962962963E-3</v>
      </c>
      <c r="K322" s="7" t="s">
        <v>763</v>
      </c>
      <c r="L322" s="2"/>
      <c r="M322" s="2"/>
      <c r="N322" s="2"/>
      <c r="O322" s="2"/>
      <c r="P322" s="2"/>
      <c r="Q322" s="2"/>
      <c r="R322" s="2"/>
      <c r="S322" s="2"/>
      <c r="T322" s="2"/>
      <c r="U322" s="2"/>
      <c r="V322" s="2"/>
      <c r="W322" s="2"/>
      <c r="X322" s="2"/>
    </row>
    <row r="323" spans="1:24" x14ac:dyDescent="0.25">
      <c r="A323" s="2">
        <v>322</v>
      </c>
      <c r="C323" s="2" t="s">
        <v>1261</v>
      </c>
      <c r="D323" s="4" t="s">
        <v>321</v>
      </c>
      <c r="E323" s="5">
        <v>0.20694444444444446</v>
      </c>
      <c r="F323" s="3" t="s">
        <v>840</v>
      </c>
      <c r="G323" s="1"/>
      <c r="H323" s="10"/>
      <c r="I323" s="2">
        <f>7.6*1000</f>
        <v>7600</v>
      </c>
      <c r="J323" s="6">
        <v>3.4490740740740745E-3</v>
      </c>
      <c r="K323" s="7" t="s">
        <v>763</v>
      </c>
      <c r="L323" s="2"/>
      <c r="M323" s="2"/>
      <c r="N323" s="2"/>
      <c r="O323" s="2"/>
      <c r="P323" s="2"/>
      <c r="Q323" s="2"/>
      <c r="R323" s="2"/>
      <c r="S323" s="2"/>
      <c r="T323" s="2"/>
      <c r="U323" s="2"/>
      <c r="V323" s="2"/>
      <c r="W323" s="2"/>
      <c r="X323" s="2"/>
    </row>
    <row r="324" spans="1:24" x14ac:dyDescent="0.25">
      <c r="A324" s="2">
        <v>323</v>
      </c>
      <c r="C324" s="2" t="s">
        <v>1262</v>
      </c>
      <c r="D324" s="4" t="s">
        <v>322</v>
      </c>
      <c r="E324" s="5">
        <v>0.56874999999999998</v>
      </c>
      <c r="F324" s="3">
        <v>944</v>
      </c>
      <c r="G324" s="1"/>
      <c r="H324" s="10"/>
      <c r="I324" s="2">
        <f>944</f>
        <v>944</v>
      </c>
      <c r="J324" s="6">
        <v>9.479166666666667E-3</v>
      </c>
      <c r="K324" s="7" t="s">
        <v>763</v>
      </c>
      <c r="L324" s="2"/>
      <c r="M324" s="2"/>
      <c r="N324" s="2"/>
      <c r="O324" s="2"/>
      <c r="P324" s="2"/>
      <c r="Q324" s="2"/>
      <c r="R324" s="2"/>
      <c r="S324" s="2"/>
      <c r="T324" s="2"/>
      <c r="U324" s="2"/>
      <c r="V324" s="2"/>
      <c r="W324" s="2"/>
      <c r="X324" s="2"/>
    </row>
    <row r="325" spans="1:24" x14ac:dyDescent="0.25">
      <c r="A325" s="2">
        <v>324</v>
      </c>
      <c r="C325" s="2" t="s">
        <v>1263</v>
      </c>
      <c r="D325" s="4" t="s">
        <v>323</v>
      </c>
      <c r="E325" s="5">
        <v>9.5833333333333326E-2</v>
      </c>
      <c r="F325" s="3">
        <v>545</v>
      </c>
      <c r="G325" s="1"/>
      <c r="H325" s="10"/>
      <c r="I325" s="2">
        <f>545</f>
        <v>545</v>
      </c>
      <c r="J325" s="6">
        <v>1.5972222222222221E-3</v>
      </c>
      <c r="K325" s="7" t="s">
        <v>763</v>
      </c>
      <c r="L325" s="2"/>
      <c r="M325" s="2"/>
      <c r="N325" s="2"/>
      <c r="O325" s="2"/>
      <c r="P325" s="2"/>
      <c r="Q325" s="2"/>
      <c r="R325" s="2"/>
      <c r="S325" s="2"/>
      <c r="T325" s="2"/>
      <c r="U325" s="2"/>
      <c r="V325" s="2"/>
      <c r="W325" s="2"/>
      <c r="X325" s="2"/>
    </row>
    <row r="326" spans="1:24" x14ac:dyDescent="0.25">
      <c r="A326" s="2">
        <v>325</v>
      </c>
      <c r="C326" s="2" t="s">
        <v>1264</v>
      </c>
      <c r="D326" s="4" t="s">
        <v>324</v>
      </c>
      <c r="E326" s="5">
        <v>9.4444444444444442E-2</v>
      </c>
      <c r="F326" s="3">
        <v>626</v>
      </c>
      <c r="G326" s="1"/>
      <c r="H326" s="10"/>
      <c r="I326" s="2">
        <f>626</f>
        <v>626</v>
      </c>
      <c r="J326" s="6">
        <v>1.5740740740740741E-3</v>
      </c>
      <c r="K326" s="7" t="s">
        <v>763</v>
      </c>
      <c r="L326" s="2"/>
      <c r="M326" s="2"/>
      <c r="N326" s="2"/>
      <c r="O326" s="2"/>
      <c r="P326" s="2"/>
      <c r="Q326" s="2"/>
      <c r="R326" s="2"/>
      <c r="S326" s="2"/>
      <c r="T326" s="2"/>
      <c r="U326" s="2"/>
      <c r="V326" s="2"/>
      <c r="W326" s="2"/>
      <c r="X326" s="2"/>
    </row>
    <row r="327" spans="1:24" x14ac:dyDescent="0.25">
      <c r="A327" s="2">
        <v>326</v>
      </c>
      <c r="C327" s="2" t="s">
        <v>1265</v>
      </c>
      <c r="D327" s="4" t="s">
        <v>325</v>
      </c>
      <c r="E327" s="5">
        <v>0.32916666666666666</v>
      </c>
      <c r="F327" s="3" t="s">
        <v>788</v>
      </c>
      <c r="G327" s="1"/>
      <c r="H327" s="10"/>
      <c r="I327" s="2">
        <f>1.5*1000</f>
        <v>1500</v>
      </c>
      <c r="J327" s="6">
        <v>5.4861111111111117E-3</v>
      </c>
      <c r="K327" s="7" t="s">
        <v>763</v>
      </c>
      <c r="L327" s="2"/>
      <c r="M327" s="2"/>
      <c r="N327" s="2"/>
      <c r="O327" s="2"/>
      <c r="P327" s="2"/>
      <c r="Q327" s="2"/>
      <c r="R327" s="2"/>
      <c r="S327" s="2"/>
      <c r="T327" s="2"/>
      <c r="U327" s="2"/>
      <c r="V327" s="2"/>
      <c r="W327" s="2"/>
      <c r="X327" s="2"/>
    </row>
    <row r="328" spans="1:24" x14ac:dyDescent="0.25">
      <c r="A328" s="2">
        <v>327</v>
      </c>
      <c r="C328" s="2" t="s">
        <v>1266</v>
      </c>
      <c r="D328" s="4" t="s">
        <v>326</v>
      </c>
      <c r="E328" s="5">
        <v>0.30416666666666664</v>
      </c>
      <c r="F328" s="3" t="s">
        <v>851</v>
      </c>
      <c r="G328" s="1"/>
      <c r="H328" s="10"/>
      <c r="I328" s="2">
        <f>1.6*1000</f>
        <v>1600</v>
      </c>
      <c r="J328" s="6">
        <v>5.0694444444444441E-3</v>
      </c>
      <c r="K328" s="7" t="s">
        <v>763</v>
      </c>
      <c r="L328" s="2"/>
      <c r="M328" s="2"/>
      <c r="N328" s="2"/>
      <c r="O328" s="2"/>
      <c r="P328" s="2"/>
      <c r="Q328" s="2"/>
      <c r="R328" s="2"/>
      <c r="S328" s="2"/>
      <c r="T328" s="2"/>
      <c r="U328" s="2"/>
      <c r="V328" s="2"/>
      <c r="W328" s="2"/>
      <c r="X328" s="2"/>
    </row>
    <row r="329" spans="1:24" x14ac:dyDescent="0.25">
      <c r="A329" s="2">
        <v>328</v>
      </c>
      <c r="C329" s="2" t="s">
        <v>1267</v>
      </c>
      <c r="D329" s="4" t="s">
        <v>327</v>
      </c>
      <c r="E329" s="9">
        <v>6.0740740740740741E-2</v>
      </c>
      <c r="F329" s="3" t="s">
        <v>871</v>
      </c>
      <c r="G329" s="1"/>
      <c r="H329" s="10"/>
      <c r="I329" s="2">
        <f>16*1000</f>
        <v>16000</v>
      </c>
      <c r="J329" s="6">
        <v>6.0740740740740741E-2</v>
      </c>
      <c r="K329" s="7" t="s">
        <v>763</v>
      </c>
      <c r="L329" s="2"/>
      <c r="M329" s="2"/>
      <c r="N329" s="2"/>
      <c r="O329" s="2"/>
      <c r="P329" s="2"/>
      <c r="Q329" s="2"/>
      <c r="R329" s="2"/>
      <c r="S329" s="2"/>
      <c r="T329" s="2"/>
      <c r="U329" s="2"/>
      <c r="V329" s="2"/>
      <c r="W329" s="2"/>
      <c r="X329" s="2"/>
    </row>
    <row r="330" spans="1:24" x14ac:dyDescent="0.25">
      <c r="A330" s="2">
        <v>329</v>
      </c>
      <c r="C330" s="2" t="s">
        <v>1268</v>
      </c>
      <c r="D330" s="4" t="s">
        <v>328</v>
      </c>
      <c r="E330" s="5">
        <v>0.12013888888888889</v>
      </c>
      <c r="F330" s="3" t="s">
        <v>788</v>
      </c>
      <c r="G330" s="1"/>
      <c r="H330" s="10"/>
      <c r="I330" s="2">
        <f>1.5*1000</f>
        <v>1500</v>
      </c>
      <c r="J330" s="6">
        <v>2.0023148148148148E-3</v>
      </c>
      <c r="K330" s="7" t="s">
        <v>763</v>
      </c>
      <c r="L330" s="2"/>
      <c r="M330" s="2"/>
      <c r="N330" s="2"/>
      <c r="O330" s="2"/>
      <c r="P330" s="2"/>
      <c r="Q330" s="2"/>
      <c r="R330" s="2"/>
      <c r="S330" s="2"/>
      <c r="T330" s="2"/>
      <c r="U330" s="2"/>
      <c r="V330" s="2"/>
      <c r="W330" s="2"/>
      <c r="X330" s="2"/>
    </row>
    <row r="331" spans="1:24" x14ac:dyDescent="0.25">
      <c r="A331" s="2">
        <v>330</v>
      </c>
      <c r="C331" s="2" t="s">
        <v>1269</v>
      </c>
      <c r="D331" s="4" t="s">
        <v>329</v>
      </c>
      <c r="E331" s="5">
        <v>4.7222222222222221E-2</v>
      </c>
      <c r="F331" s="3" t="s">
        <v>808</v>
      </c>
      <c r="G331" s="1"/>
      <c r="H331" s="10"/>
      <c r="I331" s="2">
        <f>1.2*1000</f>
        <v>1200</v>
      </c>
      <c r="J331" s="6">
        <v>7.8703703703703705E-4</v>
      </c>
      <c r="K331" s="7" t="s">
        <v>763</v>
      </c>
      <c r="L331" s="2"/>
      <c r="M331" s="2"/>
      <c r="N331" s="2"/>
      <c r="O331" s="2"/>
      <c r="P331" s="2"/>
      <c r="Q331" s="2"/>
      <c r="R331" s="2"/>
      <c r="S331" s="2"/>
      <c r="T331" s="2"/>
      <c r="U331" s="2"/>
      <c r="V331" s="2"/>
      <c r="W331" s="2"/>
      <c r="X331" s="2"/>
    </row>
    <row r="332" spans="1:24" x14ac:dyDescent="0.25">
      <c r="A332" s="2">
        <v>331</v>
      </c>
      <c r="C332" s="2" t="s">
        <v>1270</v>
      </c>
      <c r="D332" s="4" t="s">
        <v>330</v>
      </c>
      <c r="E332" s="5">
        <v>0.375</v>
      </c>
      <c r="F332" s="3" t="s">
        <v>798</v>
      </c>
      <c r="G332" s="1"/>
      <c r="H332" s="10"/>
      <c r="I332" s="2">
        <f>9.3*1000</f>
        <v>9300</v>
      </c>
      <c r="J332" s="6">
        <v>6.2499999999999995E-3</v>
      </c>
      <c r="K332" s="7" t="s">
        <v>763</v>
      </c>
      <c r="L332" s="2"/>
      <c r="M332" s="2"/>
      <c r="N332" s="2"/>
      <c r="O332" s="2"/>
      <c r="P332" s="2"/>
      <c r="Q332" s="2"/>
      <c r="R332" s="2"/>
      <c r="S332" s="2"/>
      <c r="T332" s="2"/>
      <c r="U332" s="2"/>
      <c r="V332" s="2"/>
      <c r="W332" s="2"/>
      <c r="X332" s="2"/>
    </row>
    <row r="333" spans="1:24" x14ac:dyDescent="0.25">
      <c r="A333" s="2">
        <v>332</v>
      </c>
      <c r="C333" s="2" t="s">
        <v>1271</v>
      </c>
      <c r="D333" s="4" t="s">
        <v>331</v>
      </c>
      <c r="E333" s="5">
        <v>0.16319444444444445</v>
      </c>
      <c r="F333" s="3">
        <v>265</v>
      </c>
      <c r="G333" s="1"/>
      <c r="H333" s="10"/>
      <c r="I333" s="2">
        <f>265</f>
        <v>265</v>
      </c>
      <c r="J333" s="6">
        <v>2.7199074074074074E-3</v>
      </c>
      <c r="K333" s="7" t="s">
        <v>763</v>
      </c>
      <c r="L333" s="2"/>
      <c r="M333" s="2"/>
      <c r="N333" s="2"/>
      <c r="O333" s="2"/>
      <c r="P333" s="2"/>
      <c r="Q333" s="2"/>
      <c r="R333" s="2"/>
      <c r="S333" s="2"/>
      <c r="T333" s="2"/>
      <c r="U333" s="2"/>
      <c r="V333" s="2"/>
      <c r="W333" s="2"/>
      <c r="X333" s="2"/>
    </row>
    <row r="334" spans="1:24" x14ac:dyDescent="0.25">
      <c r="A334" s="2">
        <v>333</v>
      </c>
      <c r="C334" s="2" t="s">
        <v>1272</v>
      </c>
      <c r="D334" s="4" t="s">
        <v>332</v>
      </c>
      <c r="E334" s="5">
        <v>0.15625</v>
      </c>
      <c r="F334" s="3">
        <v>238</v>
      </c>
      <c r="G334" s="1"/>
      <c r="H334" s="10"/>
      <c r="I334" s="2">
        <f>238</f>
        <v>238</v>
      </c>
      <c r="J334" s="6">
        <v>2.6041666666666665E-3</v>
      </c>
      <c r="K334" s="7" t="s">
        <v>763</v>
      </c>
      <c r="L334" s="2"/>
      <c r="M334" s="2"/>
      <c r="N334" s="2"/>
      <c r="O334" s="2"/>
      <c r="P334" s="2"/>
      <c r="Q334" s="2"/>
      <c r="R334" s="2"/>
      <c r="S334" s="2"/>
      <c r="T334" s="2"/>
      <c r="U334" s="2"/>
      <c r="V334" s="2"/>
      <c r="W334" s="2"/>
      <c r="X334" s="2"/>
    </row>
    <row r="335" spans="1:24" x14ac:dyDescent="0.25">
      <c r="A335" s="2">
        <v>334</v>
      </c>
      <c r="C335" s="2" t="s">
        <v>1273</v>
      </c>
      <c r="D335" s="4" t="s">
        <v>333</v>
      </c>
      <c r="E335" s="5">
        <v>0.46875</v>
      </c>
      <c r="F335" s="3">
        <v>585</v>
      </c>
      <c r="G335" s="1"/>
      <c r="H335" s="10"/>
      <c r="I335" s="2">
        <f>585</f>
        <v>585</v>
      </c>
      <c r="J335" s="6">
        <v>7.8125E-3</v>
      </c>
      <c r="K335" s="7" t="s">
        <v>763</v>
      </c>
      <c r="L335" s="2"/>
      <c r="M335" s="2"/>
      <c r="N335" s="2"/>
      <c r="O335" s="2"/>
      <c r="P335" s="2"/>
      <c r="Q335" s="2"/>
      <c r="R335" s="2"/>
      <c r="S335" s="2"/>
      <c r="T335" s="2"/>
      <c r="U335" s="2"/>
      <c r="V335" s="2"/>
      <c r="W335" s="2"/>
      <c r="X335" s="2"/>
    </row>
    <row r="336" spans="1:24" x14ac:dyDescent="0.25">
      <c r="A336" s="2">
        <v>335</v>
      </c>
      <c r="C336" s="2" t="s">
        <v>1274</v>
      </c>
      <c r="D336" s="4" t="s">
        <v>334</v>
      </c>
      <c r="E336" s="8">
        <v>2.3597222222222221</v>
      </c>
      <c r="F336" s="3" t="s">
        <v>860</v>
      </c>
      <c r="G336" s="1"/>
      <c r="H336" s="10"/>
      <c r="I336" s="2">
        <f>8.8*1000</f>
        <v>8800</v>
      </c>
      <c r="J336" s="6">
        <v>3.9328703703703706E-2</v>
      </c>
      <c r="K336" s="7" t="s">
        <v>763</v>
      </c>
      <c r="L336" s="2"/>
      <c r="M336" s="2"/>
      <c r="N336" s="2"/>
      <c r="O336" s="2"/>
      <c r="P336" s="2"/>
      <c r="Q336" s="2"/>
      <c r="R336" s="2"/>
      <c r="S336" s="2"/>
      <c r="T336" s="2"/>
      <c r="U336" s="2"/>
      <c r="V336" s="2"/>
      <c r="W336" s="2"/>
      <c r="X336" s="2"/>
    </row>
    <row r="337" spans="1:24" x14ac:dyDescent="0.25">
      <c r="A337" s="2">
        <v>336</v>
      </c>
      <c r="C337" s="2" t="s">
        <v>1275</v>
      </c>
      <c r="D337" s="4" t="s">
        <v>335</v>
      </c>
      <c r="E337" s="5">
        <v>0.15833333333333333</v>
      </c>
      <c r="F337" s="3" t="s">
        <v>872</v>
      </c>
      <c r="G337" s="1"/>
      <c r="H337" s="10"/>
      <c r="I337" s="2">
        <f>2.2*1000</f>
        <v>2200</v>
      </c>
      <c r="J337" s="6">
        <v>2.6388888888888885E-3</v>
      </c>
      <c r="K337" s="7" t="s">
        <v>763</v>
      </c>
      <c r="L337" s="2"/>
      <c r="M337" s="2"/>
      <c r="N337" s="2"/>
      <c r="O337" s="2"/>
      <c r="P337" s="2"/>
      <c r="Q337" s="2"/>
      <c r="R337" s="2"/>
      <c r="S337" s="2"/>
      <c r="T337" s="2"/>
      <c r="U337" s="2"/>
      <c r="V337" s="2"/>
      <c r="W337" s="2"/>
      <c r="X337" s="2"/>
    </row>
    <row r="338" spans="1:24" x14ac:dyDescent="0.25">
      <c r="A338" s="2">
        <v>337</v>
      </c>
      <c r="C338" s="2" t="s">
        <v>1276</v>
      </c>
      <c r="D338" s="4" t="s">
        <v>336</v>
      </c>
      <c r="E338" s="9">
        <v>7.5069444444444453E-2</v>
      </c>
      <c r="F338" s="3" t="s">
        <v>803</v>
      </c>
      <c r="G338" s="1"/>
      <c r="H338" s="10"/>
      <c r="I338" s="2">
        <f>3.3*1000</f>
        <v>3300</v>
      </c>
      <c r="J338" s="6">
        <v>7.5069444444444453E-2</v>
      </c>
      <c r="K338" s="7" t="s">
        <v>763</v>
      </c>
      <c r="L338" s="2"/>
      <c r="M338" s="2"/>
      <c r="N338" s="2"/>
      <c r="O338" s="2"/>
      <c r="P338" s="2"/>
      <c r="Q338" s="2"/>
      <c r="R338" s="2"/>
      <c r="S338" s="2"/>
      <c r="T338" s="2"/>
      <c r="U338" s="2"/>
      <c r="V338" s="2"/>
      <c r="W338" s="2"/>
      <c r="X338" s="2"/>
    </row>
    <row r="339" spans="1:24" x14ac:dyDescent="0.25">
      <c r="A339" s="2">
        <v>338</v>
      </c>
      <c r="C339" s="2" t="s">
        <v>1277</v>
      </c>
      <c r="D339" s="4" t="s">
        <v>337</v>
      </c>
      <c r="E339" s="5">
        <v>0.15</v>
      </c>
      <c r="F339" s="3">
        <v>828</v>
      </c>
      <c r="G339" s="1"/>
      <c r="H339" s="10"/>
      <c r="I339" s="2">
        <f>828</f>
        <v>828</v>
      </c>
      <c r="J339" s="6">
        <v>2.5000000000000001E-3</v>
      </c>
      <c r="K339" s="7" t="s">
        <v>763</v>
      </c>
      <c r="L339" s="2"/>
      <c r="M339" s="2"/>
      <c r="N339" s="2"/>
      <c r="O339" s="2"/>
      <c r="P339" s="2"/>
      <c r="Q339" s="2"/>
      <c r="R339" s="2"/>
      <c r="S339" s="2"/>
      <c r="T339" s="2"/>
      <c r="U339" s="2"/>
      <c r="V339" s="2"/>
      <c r="W339" s="2"/>
      <c r="X339" s="2"/>
    </row>
    <row r="340" spans="1:24" x14ac:dyDescent="0.25">
      <c r="A340" s="2">
        <v>339</v>
      </c>
      <c r="C340" s="2" t="s">
        <v>1278</v>
      </c>
      <c r="D340" s="4" t="s">
        <v>338</v>
      </c>
      <c r="E340" s="5">
        <v>5.9027777777777783E-2</v>
      </c>
      <c r="F340" s="3" t="s">
        <v>808</v>
      </c>
      <c r="G340" s="1"/>
      <c r="H340" s="10"/>
      <c r="I340" s="2">
        <f>1.2*1000</f>
        <v>1200</v>
      </c>
      <c r="J340" s="6">
        <v>9.8379629629629642E-4</v>
      </c>
      <c r="K340" s="7" t="s">
        <v>763</v>
      </c>
      <c r="L340" s="2"/>
      <c r="M340" s="2"/>
      <c r="N340" s="2"/>
      <c r="O340" s="2"/>
      <c r="P340" s="2"/>
      <c r="Q340" s="2"/>
      <c r="R340" s="2"/>
      <c r="S340" s="2"/>
      <c r="T340" s="2"/>
      <c r="U340" s="2"/>
      <c r="V340" s="2"/>
      <c r="W340" s="2"/>
      <c r="X340" s="2"/>
    </row>
    <row r="341" spans="1:24" x14ac:dyDescent="0.25">
      <c r="A341" s="2">
        <v>340</v>
      </c>
      <c r="C341" s="2" t="s">
        <v>1279</v>
      </c>
      <c r="D341" s="4" t="s">
        <v>339</v>
      </c>
      <c r="E341" s="9">
        <v>7.0636574074074074E-2</v>
      </c>
      <c r="F341" s="3" t="s">
        <v>820</v>
      </c>
      <c r="G341" s="1"/>
      <c r="H341" s="10"/>
      <c r="I341" s="2">
        <f>3.7*1000</f>
        <v>3700</v>
      </c>
      <c r="J341" s="6">
        <v>7.0636574074074074E-2</v>
      </c>
      <c r="K341" s="7" t="s">
        <v>763</v>
      </c>
      <c r="L341" s="2"/>
      <c r="M341" s="2"/>
      <c r="N341" s="2"/>
      <c r="O341" s="2"/>
      <c r="P341" s="2"/>
      <c r="Q341" s="2"/>
      <c r="R341" s="2"/>
      <c r="S341" s="2"/>
      <c r="T341" s="2"/>
      <c r="U341" s="2"/>
      <c r="V341" s="2"/>
      <c r="W341" s="2"/>
      <c r="X341" s="2"/>
    </row>
    <row r="342" spans="1:24" x14ac:dyDescent="0.25">
      <c r="A342" s="2">
        <v>341</v>
      </c>
      <c r="C342" s="2" t="s">
        <v>1280</v>
      </c>
      <c r="D342" s="4" t="s">
        <v>340</v>
      </c>
      <c r="E342" s="5">
        <v>0.74722222222222223</v>
      </c>
      <c r="F342" s="3" t="s">
        <v>842</v>
      </c>
      <c r="G342" s="1"/>
      <c r="H342" s="10"/>
      <c r="I342" s="2">
        <f>6.8*1000</f>
        <v>6800</v>
      </c>
      <c r="J342" s="6">
        <v>1.2453703703703703E-2</v>
      </c>
      <c r="K342" s="7" t="s">
        <v>763</v>
      </c>
      <c r="L342" s="2"/>
      <c r="M342" s="2"/>
      <c r="N342" s="2"/>
      <c r="O342" s="2"/>
      <c r="P342" s="2"/>
      <c r="Q342" s="2"/>
      <c r="R342" s="2"/>
      <c r="S342" s="2"/>
      <c r="T342" s="2"/>
      <c r="U342" s="2"/>
      <c r="V342" s="2"/>
      <c r="W342" s="2"/>
      <c r="X342" s="2"/>
    </row>
    <row r="343" spans="1:24" x14ac:dyDescent="0.25">
      <c r="A343" s="2">
        <v>342</v>
      </c>
      <c r="C343" s="2" t="s">
        <v>1281</v>
      </c>
      <c r="D343" s="4" t="s">
        <v>341</v>
      </c>
      <c r="E343" s="5">
        <v>0.16527777777777777</v>
      </c>
      <c r="F343" s="3" t="s">
        <v>808</v>
      </c>
      <c r="G343" s="1"/>
      <c r="H343" s="10"/>
      <c r="I343" s="2">
        <f>1.2*1000</f>
        <v>1200</v>
      </c>
      <c r="J343" s="6">
        <v>2.7546296296296294E-3</v>
      </c>
      <c r="K343" s="7" t="s">
        <v>763</v>
      </c>
      <c r="L343" s="2"/>
      <c r="M343" s="2"/>
      <c r="N343" s="2"/>
      <c r="O343" s="2"/>
      <c r="P343" s="2"/>
      <c r="Q343" s="2"/>
      <c r="R343" s="2"/>
      <c r="S343" s="2"/>
      <c r="T343" s="2"/>
      <c r="U343" s="2"/>
      <c r="V343" s="2"/>
      <c r="W343" s="2"/>
      <c r="X343" s="2"/>
    </row>
    <row r="344" spans="1:24" x14ac:dyDescent="0.25">
      <c r="A344" s="2">
        <v>343</v>
      </c>
      <c r="C344" s="2" t="s">
        <v>1282</v>
      </c>
      <c r="D344" s="4" t="s">
        <v>342</v>
      </c>
      <c r="E344" s="5">
        <v>0.15416666666666667</v>
      </c>
      <c r="F344" s="3" t="s">
        <v>808</v>
      </c>
      <c r="G344" s="1"/>
      <c r="H344" s="10"/>
      <c r="I344" s="2">
        <f>1.2*1000</f>
        <v>1200</v>
      </c>
      <c r="J344" s="6">
        <v>2.5694444444444445E-3</v>
      </c>
      <c r="K344" s="7" t="s">
        <v>763</v>
      </c>
      <c r="L344" s="2"/>
      <c r="M344" s="2"/>
      <c r="N344" s="2"/>
      <c r="O344" s="2"/>
      <c r="P344" s="2"/>
      <c r="Q344" s="2"/>
      <c r="R344" s="2"/>
      <c r="S344" s="2"/>
      <c r="T344" s="2"/>
      <c r="U344" s="2"/>
      <c r="V344" s="2"/>
      <c r="W344" s="2"/>
      <c r="X344" s="2"/>
    </row>
    <row r="345" spans="1:24" x14ac:dyDescent="0.25">
      <c r="A345" s="2">
        <v>344</v>
      </c>
      <c r="C345" s="2" t="s">
        <v>1283</v>
      </c>
      <c r="D345" s="4" t="s">
        <v>343</v>
      </c>
      <c r="E345" s="5">
        <v>0.10625</v>
      </c>
      <c r="F345" s="3">
        <v>231</v>
      </c>
      <c r="G345" s="1"/>
      <c r="H345" s="10"/>
      <c r="I345" s="2">
        <f>231</f>
        <v>231</v>
      </c>
      <c r="J345" s="6">
        <v>1.7708333333333332E-3</v>
      </c>
      <c r="K345" s="7" t="s">
        <v>763</v>
      </c>
      <c r="L345" s="2"/>
      <c r="M345" s="2"/>
      <c r="N345" s="2"/>
      <c r="O345" s="2"/>
      <c r="P345" s="2"/>
      <c r="Q345" s="2"/>
      <c r="R345" s="2"/>
      <c r="S345" s="2"/>
      <c r="T345" s="2"/>
      <c r="U345" s="2"/>
      <c r="V345" s="2"/>
      <c r="W345" s="2"/>
      <c r="X345" s="2"/>
    </row>
    <row r="346" spans="1:24" x14ac:dyDescent="0.25">
      <c r="A346" s="2">
        <v>345</v>
      </c>
      <c r="C346" s="2" t="s">
        <v>1284</v>
      </c>
      <c r="D346" s="4" t="s">
        <v>344</v>
      </c>
      <c r="E346" s="5">
        <v>7.9166666666666663E-2</v>
      </c>
      <c r="F346" s="3">
        <v>666</v>
      </c>
      <c r="G346" s="1"/>
      <c r="H346" s="10"/>
      <c r="I346" s="2">
        <f>666</f>
        <v>666</v>
      </c>
      <c r="J346" s="6">
        <v>1.3194444444444443E-3</v>
      </c>
      <c r="K346" s="7" t="s">
        <v>763</v>
      </c>
      <c r="L346" s="2"/>
      <c r="M346" s="2"/>
      <c r="N346" s="2"/>
      <c r="O346" s="2"/>
      <c r="P346" s="2"/>
      <c r="Q346" s="2"/>
      <c r="R346" s="2"/>
      <c r="S346" s="2"/>
      <c r="T346" s="2"/>
      <c r="U346" s="2"/>
      <c r="V346" s="2"/>
      <c r="W346" s="2"/>
      <c r="X346" s="2"/>
    </row>
    <row r="347" spans="1:24" x14ac:dyDescent="0.25">
      <c r="A347" s="2">
        <v>346</v>
      </c>
      <c r="C347" s="2" t="s">
        <v>1285</v>
      </c>
      <c r="D347" s="4" t="s">
        <v>345</v>
      </c>
      <c r="E347" s="5">
        <v>5.6944444444444443E-2</v>
      </c>
      <c r="F347" s="3">
        <v>191</v>
      </c>
      <c r="G347" s="1"/>
      <c r="H347" s="10"/>
      <c r="I347" s="2">
        <f>191</f>
        <v>191</v>
      </c>
      <c r="J347" s="6">
        <v>9.4907407407407408E-4</v>
      </c>
      <c r="K347" s="7" t="s">
        <v>763</v>
      </c>
      <c r="L347" s="2"/>
      <c r="M347" s="2"/>
      <c r="N347" s="2"/>
      <c r="O347" s="2"/>
      <c r="P347" s="2"/>
      <c r="Q347" s="2"/>
      <c r="R347" s="2"/>
      <c r="S347" s="2"/>
      <c r="T347" s="2"/>
      <c r="U347" s="2"/>
      <c r="V347" s="2"/>
      <c r="W347" s="2"/>
      <c r="X347" s="2"/>
    </row>
    <row r="348" spans="1:24" x14ac:dyDescent="0.25">
      <c r="A348" s="2">
        <v>347</v>
      </c>
      <c r="C348" s="2" t="s">
        <v>1286</v>
      </c>
      <c r="D348" s="4" t="s">
        <v>346</v>
      </c>
      <c r="E348" s="5">
        <v>0.36458333333333331</v>
      </c>
      <c r="F348" s="3">
        <v>870</v>
      </c>
      <c r="G348" s="1"/>
      <c r="H348" s="10"/>
      <c r="I348" s="2">
        <f>870</f>
        <v>870</v>
      </c>
      <c r="J348" s="6">
        <v>6.076388888888889E-3</v>
      </c>
      <c r="K348" s="7" t="s">
        <v>763</v>
      </c>
      <c r="L348" s="2"/>
      <c r="M348" s="2"/>
      <c r="N348" s="2"/>
      <c r="O348" s="2"/>
      <c r="P348" s="2"/>
      <c r="Q348" s="2"/>
      <c r="R348" s="2"/>
      <c r="S348" s="2"/>
      <c r="T348" s="2"/>
      <c r="U348" s="2"/>
      <c r="V348" s="2"/>
      <c r="W348" s="2"/>
      <c r="X348" s="2"/>
    </row>
    <row r="349" spans="1:24" x14ac:dyDescent="0.25">
      <c r="A349" s="2">
        <v>348</v>
      </c>
      <c r="C349" s="2" t="s">
        <v>1287</v>
      </c>
      <c r="D349" s="4" t="s">
        <v>347</v>
      </c>
      <c r="E349" s="5">
        <v>0.21944444444444444</v>
      </c>
      <c r="F349" s="3">
        <v>527</v>
      </c>
      <c r="G349" s="1"/>
      <c r="H349" s="10"/>
      <c r="I349" s="2">
        <f>527</f>
        <v>527</v>
      </c>
      <c r="J349" s="6">
        <v>3.6574074074074074E-3</v>
      </c>
      <c r="K349" s="7" t="s">
        <v>763</v>
      </c>
      <c r="L349" s="2"/>
      <c r="M349" s="2"/>
      <c r="N349" s="2"/>
      <c r="O349" s="2"/>
      <c r="P349" s="2"/>
      <c r="Q349" s="2"/>
      <c r="R349" s="2"/>
      <c r="S349" s="2"/>
      <c r="T349" s="2"/>
      <c r="U349" s="2"/>
      <c r="V349" s="2"/>
      <c r="W349" s="2"/>
      <c r="X349" s="2"/>
    </row>
    <row r="350" spans="1:24" x14ac:dyDescent="0.25">
      <c r="A350" s="2">
        <v>349</v>
      </c>
      <c r="C350" s="2" t="s">
        <v>1288</v>
      </c>
      <c r="D350" s="4" t="s">
        <v>348</v>
      </c>
      <c r="E350" s="5">
        <v>0.31597222222222221</v>
      </c>
      <c r="F350" s="3" t="s">
        <v>789</v>
      </c>
      <c r="G350" s="1"/>
      <c r="H350" s="10"/>
      <c r="I350" s="2">
        <f>1*1000</f>
        <v>1000</v>
      </c>
      <c r="J350" s="6">
        <v>5.2662037037037035E-3</v>
      </c>
      <c r="K350" s="7" t="s">
        <v>763</v>
      </c>
      <c r="L350" s="2"/>
      <c r="M350" s="2"/>
      <c r="N350" s="2"/>
      <c r="O350" s="2"/>
      <c r="P350" s="2"/>
      <c r="Q350" s="2"/>
      <c r="R350" s="2"/>
      <c r="S350" s="2"/>
      <c r="T350" s="2"/>
      <c r="U350" s="2"/>
      <c r="V350" s="2"/>
      <c r="W350" s="2"/>
      <c r="X350" s="2"/>
    </row>
    <row r="351" spans="1:24" x14ac:dyDescent="0.25">
      <c r="A351" s="2">
        <v>350</v>
      </c>
      <c r="C351" s="2" t="s">
        <v>1289</v>
      </c>
      <c r="D351" s="4" t="s">
        <v>349</v>
      </c>
      <c r="E351" s="5">
        <v>7.0833333333333331E-2</v>
      </c>
      <c r="F351" s="3">
        <v>368</v>
      </c>
      <c r="G351" s="1"/>
      <c r="H351" s="10"/>
      <c r="I351" s="2">
        <f>368</f>
        <v>368</v>
      </c>
      <c r="J351" s="6">
        <v>1.1805555555555556E-3</v>
      </c>
      <c r="K351" s="7" t="s">
        <v>763</v>
      </c>
      <c r="L351" s="2"/>
      <c r="M351" s="2"/>
      <c r="N351" s="2"/>
      <c r="O351" s="2"/>
      <c r="P351" s="2"/>
      <c r="Q351" s="2"/>
      <c r="R351" s="2"/>
      <c r="S351" s="2"/>
      <c r="T351" s="2"/>
      <c r="U351" s="2"/>
      <c r="V351" s="2"/>
      <c r="W351" s="2"/>
      <c r="X351" s="2"/>
    </row>
    <row r="352" spans="1:24" x14ac:dyDescent="0.25">
      <c r="A352" s="2">
        <v>351</v>
      </c>
      <c r="C352" s="2" t="s">
        <v>1290</v>
      </c>
      <c r="D352" s="4" t="s">
        <v>350</v>
      </c>
      <c r="E352" s="5">
        <v>0.1763888888888889</v>
      </c>
      <c r="F352" s="3" t="s">
        <v>804</v>
      </c>
      <c r="G352" s="1"/>
      <c r="H352" s="10"/>
      <c r="I352" s="2">
        <f>1.3*1000</f>
        <v>1300</v>
      </c>
      <c r="J352" s="6">
        <v>2.9398148148148148E-3</v>
      </c>
      <c r="K352" s="7" t="s">
        <v>763</v>
      </c>
      <c r="L352" s="2"/>
      <c r="M352" s="2"/>
      <c r="N352" s="2"/>
      <c r="O352" s="2"/>
      <c r="P352" s="2"/>
      <c r="Q352" s="2"/>
      <c r="R352" s="2"/>
      <c r="S352" s="2"/>
      <c r="T352" s="2"/>
      <c r="U352" s="2"/>
      <c r="V352" s="2"/>
      <c r="W352" s="2"/>
      <c r="X352" s="2"/>
    </row>
    <row r="353" spans="1:24" x14ac:dyDescent="0.25">
      <c r="A353" s="2">
        <v>352</v>
      </c>
      <c r="C353" s="2" t="s">
        <v>1291</v>
      </c>
      <c r="D353" s="4" t="s">
        <v>351</v>
      </c>
      <c r="E353" s="5">
        <v>0.20555555555555557</v>
      </c>
      <c r="F353" s="3">
        <v>207</v>
      </c>
      <c r="G353" s="1"/>
      <c r="H353" s="10"/>
      <c r="I353" s="2">
        <f>207</f>
        <v>207</v>
      </c>
      <c r="J353" s="6">
        <v>3.425925925925926E-3</v>
      </c>
      <c r="K353" s="7" t="s">
        <v>763</v>
      </c>
      <c r="L353" s="2"/>
      <c r="M353" s="2"/>
      <c r="N353" s="2"/>
      <c r="O353" s="2"/>
      <c r="P353" s="2"/>
      <c r="Q353" s="2"/>
      <c r="R353" s="2"/>
      <c r="S353" s="2"/>
      <c r="T353" s="2"/>
      <c r="U353" s="2"/>
      <c r="V353" s="2"/>
      <c r="W353" s="2"/>
      <c r="X353" s="2"/>
    </row>
    <row r="354" spans="1:24" x14ac:dyDescent="0.25">
      <c r="A354" s="2">
        <v>353</v>
      </c>
      <c r="C354" s="2" t="s">
        <v>1292</v>
      </c>
      <c r="D354" s="4" t="s">
        <v>352</v>
      </c>
      <c r="E354" s="5">
        <v>1.6666666666666666E-2</v>
      </c>
      <c r="F354" s="3">
        <v>177</v>
      </c>
      <c r="G354" s="1"/>
      <c r="H354" s="10"/>
      <c r="I354" s="2">
        <f>177</f>
        <v>177</v>
      </c>
      <c r="J354" s="6">
        <v>2.7777777777777778E-4</v>
      </c>
      <c r="K354" s="7" t="s">
        <v>763</v>
      </c>
      <c r="L354" s="2"/>
      <c r="M354" s="2"/>
      <c r="N354" s="2"/>
      <c r="O354" s="2"/>
      <c r="P354" s="2"/>
      <c r="Q354" s="2"/>
      <c r="R354" s="2"/>
      <c r="S354" s="2"/>
      <c r="T354" s="2"/>
      <c r="U354" s="2"/>
      <c r="V354" s="2"/>
      <c r="W354" s="2"/>
      <c r="X354" s="2"/>
    </row>
    <row r="355" spans="1:24" x14ac:dyDescent="0.25">
      <c r="A355" s="2">
        <v>354</v>
      </c>
      <c r="C355" s="2" t="s">
        <v>1293</v>
      </c>
      <c r="D355" s="4" t="s">
        <v>353</v>
      </c>
      <c r="E355" s="5">
        <v>0.15694444444444444</v>
      </c>
      <c r="F355" s="3" t="s">
        <v>802</v>
      </c>
      <c r="G355" s="1"/>
      <c r="H355" s="10"/>
      <c r="I355" s="2">
        <f>3*1000</f>
        <v>3000</v>
      </c>
      <c r="J355" s="6">
        <v>2.615740740740741E-3</v>
      </c>
      <c r="K355" s="7" t="s">
        <v>763</v>
      </c>
      <c r="L355" s="2"/>
      <c r="M355" s="2"/>
      <c r="N355" s="2"/>
      <c r="O355" s="2"/>
      <c r="P355" s="2"/>
      <c r="Q355" s="2"/>
      <c r="R355" s="2"/>
      <c r="S355" s="2"/>
      <c r="T355" s="2"/>
      <c r="U355" s="2"/>
      <c r="V355" s="2"/>
      <c r="W355" s="2"/>
      <c r="X355" s="2"/>
    </row>
    <row r="356" spans="1:24" x14ac:dyDescent="0.25">
      <c r="A356" s="2">
        <v>355</v>
      </c>
      <c r="C356" s="2" t="s">
        <v>1294</v>
      </c>
      <c r="D356" s="4" t="s">
        <v>354</v>
      </c>
      <c r="E356" s="5">
        <v>0.17777777777777778</v>
      </c>
      <c r="F356" s="3" t="s">
        <v>787</v>
      </c>
      <c r="G356" s="1"/>
      <c r="H356" s="10"/>
      <c r="I356" s="2">
        <f>1.9*1000</f>
        <v>1900</v>
      </c>
      <c r="J356" s="6">
        <v>2.9629629629629628E-3</v>
      </c>
      <c r="K356" s="7" t="s">
        <v>763</v>
      </c>
      <c r="L356" s="2"/>
      <c r="M356" s="2"/>
      <c r="N356" s="2"/>
      <c r="O356" s="2"/>
      <c r="P356" s="2"/>
      <c r="Q356" s="2"/>
      <c r="R356" s="2"/>
      <c r="S356" s="2"/>
      <c r="T356" s="2"/>
      <c r="U356" s="2"/>
      <c r="V356" s="2"/>
      <c r="W356" s="2"/>
      <c r="X356" s="2"/>
    </row>
    <row r="357" spans="1:24" x14ac:dyDescent="0.25">
      <c r="A357" s="2">
        <v>356</v>
      </c>
      <c r="C357" s="2" t="s">
        <v>1295</v>
      </c>
      <c r="D357" s="4" t="s">
        <v>355</v>
      </c>
      <c r="E357" s="5">
        <v>0.13125000000000001</v>
      </c>
      <c r="F357" s="3">
        <v>549</v>
      </c>
      <c r="G357" s="1"/>
      <c r="H357" s="10"/>
      <c r="I357" s="2">
        <f>549</f>
        <v>549</v>
      </c>
      <c r="J357" s="6">
        <v>2.1874999999999998E-3</v>
      </c>
      <c r="K357" s="7" t="s">
        <v>763</v>
      </c>
      <c r="L357" s="2"/>
      <c r="M357" s="2"/>
      <c r="N357" s="2"/>
      <c r="O357" s="2"/>
      <c r="P357" s="2"/>
      <c r="Q357" s="2"/>
      <c r="R357" s="2"/>
      <c r="S357" s="2"/>
      <c r="T357" s="2"/>
      <c r="U357" s="2"/>
      <c r="V357" s="2"/>
      <c r="W357" s="2"/>
      <c r="X357" s="2"/>
    </row>
    <row r="358" spans="1:24" x14ac:dyDescent="0.25">
      <c r="A358" s="2">
        <v>357</v>
      </c>
      <c r="C358" s="2" t="s">
        <v>1296</v>
      </c>
      <c r="D358" s="4" t="s">
        <v>356</v>
      </c>
      <c r="E358" s="5">
        <v>0.26250000000000001</v>
      </c>
      <c r="F358" s="3">
        <v>632</v>
      </c>
      <c r="G358" s="1"/>
      <c r="H358" s="10"/>
      <c r="I358" s="2">
        <f>632</f>
        <v>632</v>
      </c>
      <c r="J358" s="6">
        <v>4.3749999999999995E-3</v>
      </c>
      <c r="K358" s="7" t="s">
        <v>763</v>
      </c>
      <c r="L358" s="2"/>
      <c r="M358" s="2"/>
      <c r="N358" s="2"/>
      <c r="O358" s="2"/>
      <c r="P358" s="2"/>
      <c r="Q358" s="2"/>
      <c r="R358" s="2"/>
      <c r="S358" s="2"/>
      <c r="T358" s="2"/>
      <c r="U358" s="2"/>
      <c r="V358" s="2"/>
      <c r="W358" s="2"/>
      <c r="X358" s="2"/>
    </row>
    <row r="359" spans="1:24" x14ac:dyDescent="0.25">
      <c r="A359" s="2">
        <v>358</v>
      </c>
      <c r="C359" s="2" t="s">
        <v>1297</v>
      </c>
      <c r="D359" s="4" t="s">
        <v>357</v>
      </c>
      <c r="E359" s="5">
        <v>1.8749999999999999E-2</v>
      </c>
      <c r="F359" s="3">
        <v>656</v>
      </c>
      <c r="G359" s="1"/>
      <c r="H359" s="10"/>
      <c r="I359" s="2">
        <f>656</f>
        <v>656</v>
      </c>
      <c r="J359" s="6">
        <v>3.1250000000000001E-4</v>
      </c>
      <c r="K359" s="7" t="s">
        <v>763</v>
      </c>
      <c r="L359" s="2"/>
      <c r="M359" s="2"/>
      <c r="N359" s="2"/>
      <c r="O359" s="2"/>
      <c r="P359" s="2"/>
      <c r="Q359" s="2"/>
      <c r="R359" s="2"/>
      <c r="S359" s="2"/>
      <c r="T359" s="2"/>
      <c r="U359" s="2"/>
      <c r="V359" s="2"/>
      <c r="W359" s="2"/>
      <c r="X359" s="2"/>
    </row>
    <row r="360" spans="1:24" x14ac:dyDescent="0.25">
      <c r="A360" s="2">
        <v>359</v>
      </c>
      <c r="C360" s="2" t="s">
        <v>1298</v>
      </c>
      <c r="D360" s="4" t="s">
        <v>358</v>
      </c>
      <c r="E360" s="5">
        <v>0.2951388888888889</v>
      </c>
      <c r="F360" s="3" t="s">
        <v>808</v>
      </c>
      <c r="G360" s="1"/>
      <c r="H360" s="10"/>
      <c r="I360" s="2">
        <f>1.2*1000</f>
        <v>1200</v>
      </c>
      <c r="J360" s="6">
        <v>4.9189814814814816E-3</v>
      </c>
      <c r="K360" s="7" t="s">
        <v>764</v>
      </c>
      <c r="L360" s="2"/>
      <c r="M360" s="2"/>
      <c r="N360" s="2"/>
      <c r="O360" s="2"/>
      <c r="P360" s="2"/>
      <c r="Q360" s="2"/>
      <c r="R360" s="2"/>
      <c r="S360" s="2"/>
      <c r="T360" s="2"/>
      <c r="U360" s="2"/>
      <c r="V360" s="2"/>
      <c r="W360" s="2"/>
      <c r="X360" s="2"/>
    </row>
    <row r="361" spans="1:24" x14ac:dyDescent="0.25">
      <c r="A361" s="2">
        <v>360</v>
      </c>
      <c r="C361" s="2" t="s">
        <v>1299</v>
      </c>
      <c r="D361" s="4" t="s">
        <v>359</v>
      </c>
      <c r="E361" s="5">
        <v>0.1763888888888889</v>
      </c>
      <c r="F361" s="3" t="s">
        <v>804</v>
      </c>
      <c r="G361" s="1"/>
      <c r="H361" s="10"/>
      <c r="I361" s="2">
        <f>1.3*1000</f>
        <v>1300</v>
      </c>
      <c r="J361" s="6">
        <v>2.9398148148148148E-3</v>
      </c>
      <c r="K361" s="7" t="s">
        <v>763</v>
      </c>
      <c r="L361" s="2"/>
      <c r="M361" s="2"/>
      <c r="N361" s="2"/>
      <c r="O361" s="2"/>
      <c r="P361" s="2"/>
      <c r="Q361" s="2"/>
      <c r="R361" s="2"/>
      <c r="S361" s="2"/>
      <c r="T361" s="2"/>
      <c r="U361" s="2"/>
      <c r="V361" s="2"/>
      <c r="W361" s="2"/>
      <c r="X361" s="2"/>
    </row>
    <row r="362" spans="1:24" x14ac:dyDescent="0.25">
      <c r="A362" s="2">
        <v>361</v>
      </c>
      <c r="C362" s="2" t="s">
        <v>1300</v>
      </c>
      <c r="D362" s="4" t="s">
        <v>360</v>
      </c>
      <c r="E362" s="5">
        <v>0.83472222222222225</v>
      </c>
      <c r="F362" s="3" t="s">
        <v>843</v>
      </c>
      <c r="G362" s="1"/>
      <c r="H362" s="10"/>
      <c r="I362" s="2">
        <f>3.8*1000</f>
        <v>3800</v>
      </c>
      <c r="J362" s="6">
        <v>1.3912037037037037E-2</v>
      </c>
      <c r="K362" s="7" t="s">
        <v>763</v>
      </c>
      <c r="L362" s="2"/>
      <c r="M362" s="2"/>
      <c r="N362" s="2"/>
      <c r="O362" s="2"/>
      <c r="P362" s="2"/>
      <c r="Q362" s="2"/>
      <c r="R362" s="2"/>
      <c r="S362" s="2"/>
      <c r="T362" s="2"/>
      <c r="U362" s="2"/>
      <c r="V362" s="2"/>
      <c r="W362" s="2"/>
      <c r="X362" s="2"/>
    </row>
    <row r="363" spans="1:24" x14ac:dyDescent="0.25">
      <c r="A363" s="2">
        <v>362</v>
      </c>
      <c r="C363" s="2" t="s">
        <v>1301</v>
      </c>
      <c r="D363" s="4" t="s">
        <v>361</v>
      </c>
      <c r="E363" s="8">
        <v>1.0138888888888888</v>
      </c>
      <c r="F363" s="3" t="s">
        <v>873</v>
      </c>
      <c r="G363" s="1"/>
      <c r="H363" s="10"/>
      <c r="I363" s="2">
        <f>9.2*1000</f>
        <v>9200</v>
      </c>
      <c r="J363" s="6">
        <v>1.6898148148148148E-2</v>
      </c>
      <c r="K363" s="7" t="s">
        <v>763</v>
      </c>
      <c r="L363" s="2"/>
      <c r="M363" s="2"/>
      <c r="N363" s="2"/>
      <c r="O363" s="2"/>
      <c r="P363" s="2"/>
      <c r="Q363" s="2"/>
      <c r="R363" s="2"/>
      <c r="S363" s="2"/>
      <c r="T363" s="2"/>
      <c r="U363" s="2"/>
      <c r="V363" s="2"/>
      <c r="W363" s="2"/>
      <c r="X363" s="2"/>
    </row>
    <row r="364" spans="1:24" x14ac:dyDescent="0.25">
      <c r="A364" s="2">
        <v>363</v>
      </c>
      <c r="C364" s="2" t="s">
        <v>1302</v>
      </c>
      <c r="D364" s="4" t="s">
        <v>362</v>
      </c>
      <c r="E364" s="5">
        <v>0.13263888888888889</v>
      </c>
      <c r="F364" s="3" t="s">
        <v>851</v>
      </c>
      <c r="G364" s="1"/>
      <c r="H364" s="10"/>
      <c r="I364" s="2">
        <f>1.6*1000</f>
        <v>1600</v>
      </c>
      <c r="J364" s="6">
        <v>2.2106481481481478E-3</v>
      </c>
      <c r="K364" s="7" t="s">
        <v>763</v>
      </c>
      <c r="L364" s="2"/>
      <c r="M364" s="2"/>
      <c r="N364" s="2"/>
      <c r="O364" s="2"/>
      <c r="P364" s="2"/>
      <c r="Q364" s="2"/>
      <c r="R364" s="2"/>
      <c r="S364" s="2"/>
      <c r="T364" s="2"/>
      <c r="U364" s="2"/>
      <c r="V364" s="2"/>
      <c r="W364" s="2"/>
      <c r="X364" s="2"/>
    </row>
    <row r="365" spans="1:24" x14ac:dyDescent="0.25">
      <c r="A365" s="2">
        <v>364</v>
      </c>
      <c r="C365" s="2" t="s">
        <v>1303</v>
      </c>
      <c r="D365" s="4" t="s">
        <v>363</v>
      </c>
      <c r="E365" s="8">
        <v>1.3569444444444445</v>
      </c>
      <c r="F365" s="3" t="s">
        <v>832</v>
      </c>
      <c r="G365" s="1"/>
      <c r="H365" s="10"/>
      <c r="I365" s="2">
        <f>2.7*1000</f>
        <v>2700</v>
      </c>
      <c r="J365" s="6">
        <v>2.2615740740740742E-2</v>
      </c>
      <c r="K365" s="7" t="s">
        <v>763</v>
      </c>
      <c r="L365" s="2"/>
      <c r="M365" s="2"/>
      <c r="N365" s="2"/>
      <c r="O365" s="2"/>
      <c r="P365" s="2"/>
      <c r="Q365" s="2"/>
      <c r="R365" s="2"/>
      <c r="S365" s="2"/>
      <c r="T365" s="2"/>
      <c r="U365" s="2"/>
      <c r="V365" s="2"/>
      <c r="W365" s="2"/>
      <c r="X365" s="2"/>
    </row>
    <row r="366" spans="1:24" x14ac:dyDescent="0.25">
      <c r="A366" s="2">
        <v>365</v>
      </c>
      <c r="C366" s="2" t="s">
        <v>1304</v>
      </c>
      <c r="D366" s="4" t="s">
        <v>364</v>
      </c>
      <c r="E366" s="5">
        <v>0.17152777777777775</v>
      </c>
      <c r="F366" s="3">
        <v>768</v>
      </c>
      <c r="G366" s="1"/>
      <c r="H366" s="10"/>
      <c r="I366" s="2">
        <f>768</f>
        <v>768</v>
      </c>
      <c r="J366" s="6">
        <v>2.8587962962962963E-3</v>
      </c>
      <c r="K366" s="7" t="s">
        <v>763</v>
      </c>
      <c r="L366" s="2"/>
      <c r="M366" s="2"/>
      <c r="N366" s="2"/>
      <c r="O366" s="2"/>
      <c r="P366" s="2"/>
      <c r="Q366" s="2"/>
      <c r="R366" s="2"/>
      <c r="S366" s="2"/>
      <c r="T366" s="2"/>
      <c r="U366" s="2"/>
      <c r="V366" s="2"/>
      <c r="W366" s="2"/>
      <c r="X366" s="2"/>
    </row>
    <row r="367" spans="1:24" x14ac:dyDescent="0.25">
      <c r="A367" s="2">
        <v>366</v>
      </c>
      <c r="C367" s="2" t="s">
        <v>1305</v>
      </c>
      <c r="D367" s="4" t="s">
        <v>365</v>
      </c>
      <c r="E367" s="5">
        <v>7.2222222222222229E-2</v>
      </c>
      <c r="F367" s="3">
        <v>925</v>
      </c>
      <c r="G367" s="1"/>
      <c r="H367" s="10"/>
      <c r="I367" s="2">
        <f>925</f>
        <v>925</v>
      </c>
      <c r="J367" s="6">
        <v>1.2037037037037038E-3</v>
      </c>
      <c r="K367" s="7" t="s">
        <v>763</v>
      </c>
      <c r="L367" s="2"/>
      <c r="M367" s="2"/>
      <c r="N367" s="2"/>
      <c r="O367" s="2"/>
      <c r="P367" s="2"/>
      <c r="Q367" s="2"/>
      <c r="R367" s="2"/>
      <c r="S367" s="2"/>
      <c r="T367" s="2"/>
      <c r="U367" s="2"/>
      <c r="V367" s="2"/>
      <c r="W367" s="2"/>
      <c r="X367" s="2"/>
    </row>
    <row r="368" spans="1:24" x14ac:dyDescent="0.25">
      <c r="A368" s="2">
        <v>367</v>
      </c>
      <c r="C368" s="2" t="s">
        <v>1306</v>
      </c>
      <c r="D368" s="4" t="s">
        <v>366</v>
      </c>
      <c r="E368" s="5">
        <v>0.11180555555555556</v>
      </c>
      <c r="F368" s="3" t="s">
        <v>839</v>
      </c>
      <c r="G368" s="1"/>
      <c r="H368" s="10"/>
      <c r="I368" s="2">
        <f>12*1000</f>
        <v>12000</v>
      </c>
      <c r="J368" s="6">
        <v>1.8634259259259261E-3</v>
      </c>
      <c r="K368" s="7" t="s">
        <v>763</v>
      </c>
      <c r="L368" s="2"/>
      <c r="M368" s="2"/>
      <c r="N368" s="2"/>
      <c r="O368" s="2"/>
      <c r="P368" s="2"/>
      <c r="Q368" s="2"/>
      <c r="R368" s="2"/>
      <c r="S368" s="2"/>
      <c r="T368" s="2"/>
      <c r="U368" s="2"/>
      <c r="V368" s="2"/>
      <c r="W368" s="2"/>
      <c r="X368" s="2"/>
    </row>
    <row r="369" spans="1:24" x14ac:dyDescent="0.25">
      <c r="A369" s="2">
        <v>368</v>
      </c>
      <c r="C369" s="2" t="s">
        <v>1307</v>
      </c>
      <c r="D369" s="4" t="s">
        <v>367</v>
      </c>
      <c r="E369" s="5">
        <v>0.95486111111111116</v>
      </c>
      <c r="F369" s="3" t="s">
        <v>867</v>
      </c>
      <c r="G369" s="1"/>
      <c r="H369" s="10"/>
      <c r="I369" s="2">
        <f>13*1000</f>
        <v>13000</v>
      </c>
      <c r="J369" s="6">
        <v>1.5914351851851853E-2</v>
      </c>
      <c r="K369" s="7" t="s">
        <v>763</v>
      </c>
      <c r="L369" s="2"/>
      <c r="M369" s="2"/>
      <c r="N369" s="2"/>
      <c r="O369" s="2"/>
      <c r="P369" s="2"/>
      <c r="Q369" s="2"/>
      <c r="R369" s="2"/>
      <c r="S369" s="2"/>
      <c r="T369" s="2"/>
      <c r="U369" s="2"/>
      <c r="V369" s="2"/>
      <c r="W369" s="2"/>
      <c r="X369" s="2"/>
    </row>
    <row r="370" spans="1:24" x14ac:dyDescent="0.25">
      <c r="A370" s="2">
        <v>369</v>
      </c>
      <c r="C370" s="2" t="s">
        <v>1308</v>
      </c>
      <c r="D370" s="4" t="s">
        <v>368</v>
      </c>
      <c r="E370" s="5">
        <v>0.23263888888888887</v>
      </c>
      <c r="F370" s="3">
        <v>193</v>
      </c>
      <c r="G370" s="1"/>
      <c r="H370" s="10"/>
      <c r="I370" s="2">
        <f>193</f>
        <v>193</v>
      </c>
      <c r="J370" s="6">
        <v>3.8773148148148143E-3</v>
      </c>
      <c r="K370" s="7" t="s">
        <v>763</v>
      </c>
      <c r="L370" s="2"/>
      <c r="M370" s="2"/>
      <c r="N370" s="2"/>
      <c r="O370" s="2"/>
      <c r="P370" s="2"/>
      <c r="Q370" s="2"/>
      <c r="R370" s="2"/>
      <c r="S370" s="2"/>
      <c r="T370" s="2"/>
      <c r="U370" s="2"/>
      <c r="V370" s="2"/>
      <c r="W370" s="2"/>
      <c r="X370" s="2"/>
    </row>
    <row r="371" spans="1:24" x14ac:dyDescent="0.25">
      <c r="A371" s="2">
        <v>370</v>
      </c>
      <c r="C371" s="2" t="s">
        <v>1309</v>
      </c>
      <c r="D371" s="4" t="s">
        <v>369</v>
      </c>
      <c r="E371" s="5">
        <v>0.1277777777777778</v>
      </c>
      <c r="F371" s="3">
        <v>219</v>
      </c>
      <c r="G371" s="1"/>
      <c r="H371" s="10"/>
      <c r="I371" s="2">
        <f>219</f>
        <v>219</v>
      </c>
      <c r="J371" s="6">
        <v>2.1296296296296298E-3</v>
      </c>
      <c r="K371" s="7" t="s">
        <v>763</v>
      </c>
      <c r="L371" s="2"/>
      <c r="M371" s="2"/>
      <c r="N371" s="2"/>
      <c r="O371" s="2"/>
      <c r="P371" s="2"/>
      <c r="Q371" s="2"/>
      <c r="R371" s="2"/>
      <c r="S371" s="2"/>
      <c r="T371" s="2"/>
      <c r="U371" s="2"/>
      <c r="V371" s="2"/>
      <c r="W371" s="2"/>
      <c r="X371" s="2"/>
    </row>
    <row r="372" spans="1:24" x14ac:dyDescent="0.25">
      <c r="A372" s="2">
        <v>371</v>
      </c>
      <c r="C372" s="2" t="s">
        <v>1310</v>
      </c>
      <c r="D372" s="4" t="s">
        <v>370</v>
      </c>
      <c r="E372" s="5">
        <v>0.1451388888888889</v>
      </c>
      <c r="F372" s="3">
        <v>413</v>
      </c>
      <c r="G372" s="1"/>
      <c r="H372" s="10"/>
      <c r="I372" s="2">
        <f>413</f>
        <v>413</v>
      </c>
      <c r="J372" s="6">
        <v>2.4189814814814816E-3</v>
      </c>
      <c r="K372" s="7" t="s">
        <v>763</v>
      </c>
      <c r="L372" s="2"/>
      <c r="M372" s="2"/>
      <c r="N372" s="2"/>
      <c r="O372" s="2"/>
      <c r="P372" s="2"/>
      <c r="Q372" s="2"/>
      <c r="R372" s="2"/>
      <c r="S372" s="2"/>
      <c r="T372" s="2"/>
      <c r="U372" s="2"/>
      <c r="V372" s="2"/>
      <c r="W372" s="2"/>
      <c r="X372" s="2"/>
    </row>
    <row r="373" spans="1:24" x14ac:dyDescent="0.25">
      <c r="A373" s="2">
        <v>372</v>
      </c>
      <c r="C373" s="2" t="s">
        <v>1311</v>
      </c>
      <c r="D373" s="4" t="s">
        <v>371</v>
      </c>
      <c r="E373" s="5">
        <v>9.7222222222222224E-2</v>
      </c>
      <c r="F373" s="3">
        <v>126</v>
      </c>
      <c r="G373" s="1"/>
      <c r="H373" s="10"/>
      <c r="I373" s="2">
        <f>126</f>
        <v>126</v>
      </c>
      <c r="J373" s="6">
        <v>1.6203703703703703E-3</v>
      </c>
      <c r="K373" s="7" t="s">
        <v>763</v>
      </c>
      <c r="L373" s="2"/>
      <c r="M373" s="2"/>
      <c r="N373" s="2"/>
      <c r="O373" s="2"/>
      <c r="P373" s="2"/>
      <c r="Q373" s="2"/>
      <c r="R373" s="2"/>
      <c r="S373" s="2"/>
      <c r="T373" s="2"/>
      <c r="U373" s="2"/>
      <c r="V373" s="2"/>
      <c r="W373" s="2"/>
      <c r="X373" s="2"/>
    </row>
    <row r="374" spans="1:24" x14ac:dyDescent="0.25">
      <c r="A374" s="2">
        <v>373</v>
      </c>
      <c r="C374" s="2" t="s">
        <v>1312</v>
      </c>
      <c r="D374" s="4" t="s">
        <v>372</v>
      </c>
      <c r="E374" s="5">
        <v>0.20208333333333331</v>
      </c>
      <c r="F374" s="3">
        <v>154</v>
      </c>
      <c r="G374" s="1"/>
      <c r="H374" s="10"/>
      <c r="I374" s="2">
        <f>154</f>
        <v>154</v>
      </c>
      <c r="J374" s="6">
        <v>3.3680555555555551E-3</v>
      </c>
      <c r="K374" s="7" t="s">
        <v>763</v>
      </c>
      <c r="L374" s="2"/>
      <c r="M374" s="2"/>
      <c r="N374" s="2"/>
      <c r="O374" s="2"/>
      <c r="P374" s="2"/>
      <c r="Q374" s="2"/>
      <c r="R374" s="2"/>
      <c r="S374" s="2"/>
      <c r="T374" s="2"/>
      <c r="U374" s="2"/>
      <c r="V374" s="2"/>
      <c r="W374" s="2"/>
      <c r="X374" s="2"/>
    </row>
    <row r="375" spans="1:24" x14ac:dyDescent="0.25">
      <c r="A375" s="2">
        <v>374</v>
      </c>
      <c r="C375" s="2" t="s">
        <v>1313</v>
      </c>
      <c r="D375" s="4" t="s">
        <v>373</v>
      </c>
      <c r="E375" s="5">
        <v>0.13958333333333334</v>
      </c>
      <c r="F375" s="3">
        <v>119</v>
      </c>
      <c r="G375" s="1"/>
      <c r="H375" s="10"/>
      <c r="I375" s="2">
        <f>119</f>
        <v>119</v>
      </c>
      <c r="J375" s="6">
        <v>2.3263888888888887E-3</v>
      </c>
      <c r="K375" s="7" t="s">
        <v>763</v>
      </c>
      <c r="L375" s="2"/>
      <c r="M375" s="2"/>
      <c r="N375" s="2"/>
      <c r="O375" s="2"/>
      <c r="P375" s="2"/>
      <c r="Q375" s="2"/>
      <c r="R375" s="2"/>
      <c r="S375" s="2"/>
      <c r="T375" s="2"/>
      <c r="U375" s="2"/>
      <c r="V375" s="2"/>
      <c r="W375" s="2"/>
      <c r="X375" s="2"/>
    </row>
    <row r="376" spans="1:24" x14ac:dyDescent="0.25">
      <c r="A376" s="2">
        <v>375</v>
      </c>
      <c r="C376" s="2" t="s">
        <v>1314</v>
      </c>
      <c r="D376" s="4" t="s">
        <v>374</v>
      </c>
      <c r="E376" s="5">
        <v>5.2777777777777778E-2</v>
      </c>
      <c r="F376" s="3">
        <v>241</v>
      </c>
      <c r="G376" s="1"/>
      <c r="H376" s="10"/>
      <c r="I376" s="2">
        <f>241</f>
        <v>241</v>
      </c>
      <c r="J376" s="6">
        <v>8.7962962962962962E-4</v>
      </c>
      <c r="K376" s="7" t="s">
        <v>763</v>
      </c>
      <c r="L376" s="2"/>
      <c r="M376" s="2"/>
      <c r="N376" s="2"/>
      <c r="O376" s="2"/>
      <c r="P376" s="2"/>
      <c r="Q376" s="2"/>
      <c r="R376" s="2"/>
      <c r="S376" s="2"/>
      <c r="T376" s="2"/>
      <c r="U376" s="2"/>
      <c r="V376" s="2"/>
      <c r="W376" s="2"/>
      <c r="X376" s="2"/>
    </row>
    <row r="377" spans="1:24" x14ac:dyDescent="0.25">
      <c r="A377" s="2">
        <v>376</v>
      </c>
      <c r="C377" s="2" t="s">
        <v>1315</v>
      </c>
      <c r="D377" s="4" t="s">
        <v>375</v>
      </c>
      <c r="E377" s="5">
        <v>0.49791666666666662</v>
      </c>
      <c r="F377" s="3" t="s">
        <v>867</v>
      </c>
      <c r="G377" s="1"/>
      <c r="H377" s="10"/>
      <c r="I377" s="2">
        <f>13*1000</f>
        <v>13000</v>
      </c>
      <c r="J377" s="6">
        <v>8.2986111111111108E-3</v>
      </c>
      <c r="K377" s="7" t="s">
        <v>763</v>
      </c>
      <c r="L377" s="2"/>
      <c r="M377" s="2"/>
      <c r="N377" s="2"/>
      <c r="O377" s="2"/>
      <c r="P377" s="2"/>
      <c r="Q377" s="2"/>
      <c r="R377" s="2"/>
      <c r="S377" s="2"/>
      <c r="T377" s="2"/>
      <c r="U377" s="2"/>
      <c r="V377" s="2"/>
      <c r="W377" s="2"/>
      <c r="X377" s="2"/>
    </row>
    <row r="378" spans="1:24" x14ac:dyDescent="0.25">
      <c r="A378" s="2">
        <v>377</v>
      </c>
      <c r="C378" s="2" t="s">
        <v>1316</v>
      </c>
      <c r="D378" s="4" t="s">
        <v>376</v>
      </c>
      <c r="E378" s="5">
        <v>0.4055555555555555</v>
      </c>
      <c r="F378" s="3" t="s">
        <v>855</v>
      </c>
      <c r="G378" s="1"/>
      <c r="H378" s="10"/>
      <c r="I378" s="2">
        <f>20*1000</f>
        <v>20000</v>
      </c>
      <c r="J378" s="6">
        <v>6.7592592592592591E-3</v>
      </c>
      <c r="K378" s="7" t="s">
        <v>763</v>
      </c>
      <c r="L378" s="2"/>
      <c r="M378" s="2"/>
      <c r="N378" s="2"/>
      <c r="O378" s="2"/>
      <c r="P378" s="2"/>
      <c r="Q378" s="2"/>
      <c r="R378" s="2"/>
      <c r="S378" s="2"/>
      <c r="T378" s="2"/>
      <c r="U378" s="2"/>
      <c r="V378" s="2"/>
      <c r="W378" s="2"/>
      <c r="X378" s="2"/>
    </row>
    <row r="379" spans="1:24" x14ac:dyDescent="0.25">
      <c r="A379" s="2">
        <v>378</v>
      </c>
      <c r="C379" s="2" t="s">
        <v>1317</v>
      </c>
      <c r="D379" s="4" t="s">
        <v>377</v>
      </c>
      <c r="E379" s="5">
        <v>0.15208333333333332</v>
      </c>
      <c r="F379" s="3">
        <v>844</v>
      </c>
      <c r="G379" s="1"/>
      <c r="H379" s="10"/>
      <c r="I379" s="2">
        <f>844</f>
        <v>844</v>
      </c>
      <c r="J379" s="6">
        <v>2.5347222222222221E-3</v>
      </c>
      <c r="K379" s="7" t="s">
        <v>763</v>
      </c>
      <c r="L379" s="2"/>
      <c r="M379" s="2"/>
      <c r="N379" s="2"/>
      <c r="O379" s="2"/>
      <c r="P379" s="2"/>
      <c r="Q379" s="2"/>
      <c r="R379" s="2"/>
      <c r="S379" s="2"/>
      <c r="T379" s="2"/>
      <c r="U379" s="2"/>
      <c r="V379" s="2"/>
      <c r="W379" s="2"/>
      <c r="X379" s="2"/>
    </row>
    <row r="380" spans="1:24" x14ac:dyDescent="0.25">
      <c r="A380" s="2">
        <v>379</v>
      </c>
      <c r="C380" s="2" t="s">
        <v>1318</v>
      </c>
      <c r="D380" s="4" t="s">
        <v>378</v>
      </c>
      <c r="E380" s="5">
        <v>0.32222222222222224</v>
      </c>
      <c r="F380" s="3">
        <v>904</v>
      </c>
      <c r="G380" s="1"/>
      <c r="H380" s="10"/>
      <c r="I380" s="2">
        <f>904</f>
        <v>904</v>
      </c>
      <c r="J380" s="6">
        <v>5.37037037037037E-3</v>
      </c>
      <c r="K380" s="7" t="s">
        <v>763</v>
      </c>
      <c r="L380" s="2"/>
      <c r="M380" s="2"/>
      <c r="N380" s="2"/>
      <c r="O380" s="2"/>
      <c r="P380" s="2"/>
      <c r="Q380" s="2"/>
      <c r="R380" s="2"/>
      <c r="S380" s="2"/>
      <c r="T380" s="2"/>
      <c r="U380" s="2"/>
      <c r="V380" s="2"/>
      <c r="W380" s="2"/>
      <c r="X380" s="2"/>
    </row>
    <row r="381" spans="1:24" x14ac:dyDescent="0.25">
      <c r="A381" s="2">
        <v>380</v>
      </c>
      <c r="C381" s="2" t="s">
        <v>1319</v>
      </c>
      <c r="D381" s="4" t="s">
        <v>379</v>
      </c>
      <c r="E381" s="5">
        <v>0.10555555555555556</v>
      </c>
      <c r="F381" s="3">
        <v>384</v>
      </c>
      <c r="G381" s="1"/>
      <c r="H381" s="10"/>
      <c r="I381" s="2">
        <f>384</f>
        <v>384</v>
      </c>
      <c r="J381" s="6">
        <v>1.7592592592592592E-3</v>
      </c>
      <c r="K381" s="7" t="s">
        <v>763</v>
      </c>
      <c r="L381" s="2"/>
      <c r="M381" s="2"/>
      <c r="N381" s="2"/>
      <c r="O381" s="2"/>
      <c r="P381" s="2"/>
      <c r="Q381" s="2"/>
      <c r="R381" s="2"/>
      <c r="S381" s="2"/>
      <c r="T381" s="2"/>
      <c r="U381" s="2"/>
      <c r="V381" s="2"/>
      <c r="W381" s="2"/>
      <c r="X381" s="2"/>
    </row>
    <row r="382" spans="1:24" x14ac:dyDescent="0.25">
      <c r="A382" s="2">
        <v>381</v>
      </c>
      <c r="C382" s="2" t="s">
        <v>1320</v>
      </c>
      <c r="D382" s="4" t="s">
        <v>380</v>
      </c>
      <c r="E382" s="5">
        <v>0.29791666666666666</v>
      </c>
      <c r="F382" s="3" t="s">
        <v>874</v>
      </c>
      <c r="G382" s="1"/>
      <c r="H382" s="10"/>
      <c r="I382" s="2">
        <f>43*1000</f>
        <v>43000</v>
      </c>
      <c r="J382" s="6">
        <v>4.9652777777777777E-3</v>
      </c>
      <c r="K382" s="7" t="s">
        <v>763</v>
      </c>
      <c r="L382" s="2"/>
      <c r="M382" s="2"/>
      <c r="N382" s="2"/>
      <c r="O382" s="2"/>
      <c r="P382" s="2"/>
      <c r="Q382" s="2"/>
      <c r="R382" s="2"/>
      <c r="S382" s="2"/>
      <c r="T382" s="2"/>
      <c r="U382" s="2"/>
      <c r="V382" s="2"/>
      <c r="W382" s="2"/>
      <c r="X382" s="2"/>
    </row>
    <row r="383" spans="1:24" x14ac:dyDescent="0.25">
      <c r="A383" s="2">
        <v>382</v>
      </c>
      <c r="C383" s="2" t="s">
        <v>1321</v>
      </c>
      <c r="D383" s="4" t="s">
        <v>381</v>
      </c>
      <c r="E383" s="5">
        <v>0.70138888888888884</v>
      </c>
      <c r="F383" s="3" t="s">
        <v>804</v>
      </c>
      <c r="G383" s="1"/>
      <c r="H383" s="10"/>
      <c r="I383" s="2">
        <f>1.3*1000</f>
        <v>1300</v>
      </c>
      <c r="J383" s="6">
        <v>1.1689814814814814E-2</v>
      </c>
      <c r="K383" s="7" t="s">
        <v>763</v>
      </c>
      <c r="L383" s="2"/>
      <c r="M383" s="2"/>
      <c r="N383" s="2"/>
      <c r="O383" s="2"/>
      <c r="P383" s="2"/>
      <c r="Q383" s="2"/>
      <c r="R383" s="2"/>
      <c r="S383" s="2"/>
      <c r="T383" s="2"/>
      <c r="U383" s="2"/>
      <c r="V383" s="2"/>
      <c r="W383" s="2"/>
      <c r="X383" s="2"/>
    </row>
    <row r="384" spans="1:24" x14ac:dyDescent="0.25">
      <c r="A384" s="2">
        <v>383</v>
      </c>
      <c r="C384" s="2" t="s">
        <v>1322</v>
      </c>
      <c r="D384" s="4" t="s">
        <v>382</v>
      </c>
      <c r="E384" s="5">
        <v>0.16319444444444445</v>
      </c>
      <c r="F384" s="3" t="s">
        <v>805</v>
      </c>
      <c r="G384" s="1"/>
      <c r="H384" s="10"/>
      <c r="I384" s="2">
        <f>1.1*1000</f>
        <v>1100</v>
      </c>
      <c r="J384" s="6">
        <v>2.7199074074074074E-3</v>
      </c>
      <c r="K384" s="7" t="s">
        <v>763</v>
      </c>
      <c r="L384" s="2"/>
      <c r="M384" s="2"/>
      <c r="N384" s="2"/>
      <c r="O384" s="2"/>
      <c r="P384" s="2"/>
      <c r="Q384" s="2"/>
      <c r="R384" s="2"/>
      <c r="S384" s="2"/>
      <c r="T384" s="2"/>
      <c r="U384" s="2"/>
      <c r="V384" s="2"/>
      <c r="W384" s="2"/>
      <c r="X384" s="2"/>
    </row>
    <row r="385" spans="1:24" x14ac:dyDescent="0.25">
      <c r="A385" s="2">
        <v>384</v>
      </c>
      <c r="C385" s="2" t="s">
        <v>1323</v>
      </c>
      <c r="D385" s="4" t="s">
        <v>383</v>
      </c>
      <c r="E385" s="5">
        <v>0.12152777777777778</v>
      </c>
      <c r="F385" s="3">
        <v>947</v>
      </c>
      <c r="G385" s="1"/>
      <c r="H385" s="10"/>
      <c r="I385" s="2">
        <f>947</f>
        <v>947</v>
      </c>
      <c r="J385" s="6">
        <v>2.0254629629629629E-3</v>
      </c>
      <c r="K385" s="7" t="s">
        <v>763</v>
      </c>
      <c r="L385" s="2"/>
      <c r="M385" s="2"/>
      <c r="N385" s="2"/>
      <c r="O385" s="2"/>
      <c r="P385" s="2"/>
      <c r="Q385" s="2"/>
      <c r="R385" s="2"/>
      <c r="S385" s="2"/>
      <c r="T385" s="2"/>
      <c r="U385" s="2"/>
      <c r="V385" s="2"/>
      <c r="W385" s="2"/>
      <c r="X385" s="2"/>
    </row>
    <row r="386" spans="1:24" x14ac:dyDescent="0.25">
      <c r="A386" s="2">
        <v>385</v>
      </c>
      <c r="C386" s="2" t="s">
        <v>1324</v>
      </c>
      <c r="D386" s="4" t="s">
        <v>384</v>
      </c>
      <c r="E386" s="5">
        <v>0.20625000000000002</v>
      </c>
      <c r="F386" s="3">
        <v>405</v>
      </c>
      <c r="G386" s="1"/>
      <c r="H386" s="10"/>
      <c r="I386" s="2">
        <f>405</f>
        <v>405</v>
      </c>
      <c r="J386" s="6">
        <v>3.4375E-3</v>
      </c>
      <c r="K386" s="7" t="s">
        <v>763</v>
      </c>
      <c r="L386" s="2"/>
      <c r="M386" s="2"/>
      <c r="N386" s="2"/>
      <c r="O386" s="2"/>
      <c r="P386" s="2"/>
      <c r="Q386" s="2"/>
      <c r="R386" s="2"/>
      <c r="S386" s="2"/>
      <c r="T386" s="2"/>
      <c r="U386" s="2"/>
      <c r="V386" s="2"/>
      <c r="W386" s="2"/>
      <c r="X386" s="2"/>
    </row>
    <row r="387" spans="1:24" x14ac:dyDescent="0.25">
      <c r="A387" s="2">
        <v>386</v>
      </c>
      <c r="C387" s="2" t="s">
        <v>1325</v>
      </c>
      <c r="D387" s="4" t="s">
        <v>385</v>
      </c>
      <c r="E387" s="5">
        <v>0.17847222222222223</v>
      </c>
      <c r="F387" s="3">
        <v>365</v>
      </c>
      <c r="G387" s="1"/>
      <c r="H387" s="10"/>
      <c r="I387" s="2">
        <f>365</f>
        <v>365</v>
      </c>
      <c r="J387" s="6">
        <v>2.9745370370370373E-3</v>
      </c>
      <c r="K387" s="7" t="s">
        <v>763</v>
      </c>
      <c r="L387" s="2"/>
      <c r="M387" s="2"/>
      <c r="N387" s="2"/>
      <c r="O387" s="2"/>
      <c r="P387" s="2"/>
      <c r="Q387" s="2"/>
      <c r="R387" s="2"/>
      <c r="S387" s="2"/>
      <c r="T387" s="2"/>
      <c r="U387" s="2"/>
      <c r="V387" s="2"/>
      <c r="W387" s="2"/>
      <c r="X387" s="2"/>
    </row>
    <row r="388" spans="1:24" x14ac:dyDescent="0.25">
      <c r="A388" s="2">
        <v>387</v>
      </c>
      <c r="C388" s="2" t="s">
        <v>1326</v>
      </c>
      <c r="D388" s="4" t="s">
        <v>386</v>
      </c>
      <c r="E388" s="5">
        <v>0.20277777777777781</v>
      </c>
      <c r="F388" s="3">
        <v>728</v>
      </c>
      <c r="G388" s="1"/>
      <c r="H388" s="10"/>
      <c r="I388" s="2">
        <f>728</f>
        <v>728</v>
      </c>
      <c r="J388" s="6">
        <v>3.37962962962963E-3</v>
      </c>
      <c r="K388" s="7" t="s">
        <v>763</v>
      </c>
      <c r="L388" s="2"/>
      <c r="M388" s="2"/>
      <c r="N388" s="2"/>
      <c r="O388" s="2"/>
      <c r="P388" s="2"/>
      <c r="Q388" s="2"/>
      <c r="R388" s="2"/>
      <c r="S388" s="2"/>
      <c r="T388" s="2"/>
      <c r="U388" s="2"/>
      <c r="V388" s="2"/>
      <c r="W388" s="2"/>
      <c r="X388" s="2"/>
    </row>
    <row r="389" spans="1:24" x14ac:dyDescent="0.25">
      <c r="A389" s="2">
        <v>388</v>
      </c>
      <c r="C389" s="2" t="s">
        <v>1327</v>
      </c>
      <c r="D389" s="4" t="s">
        <v>387</v>
      </c>
      <c r="E389" s="8">
        <v>1.9069444444444443</v>
      </c>
      <c r="F389" s="3" t="s">
        <v>820</v>
      </c>
      <c r="G389" s="1"/>
      <c r="H389" s="10"/>
      <c r="I389" s="2">
        <f>3.7*1000</f>
        <v>3700</v>
      </c>
      <c r="J389" s="6">
        <v>3.1782407407407405E-2</v>
      </c>
      <c r="K389" s="7" t="s">
        <v>763</v>
      </c>
      <c r="L389" s="2"/>
      <c r="M389" s="2"/>
      <c r="N389" s="2"/>
      <c r="O389" s="2"/>
      <c r="P389" s="2"/>
      <c r="Q389" s="2"/>
      <c r="R389" s="2"/>
      <c r="S389" s="2"/>
      <c r="T389" s="2"/>
      <c r="U389" s="2"/>
      <c r="V389" s="2"/>
      <c r="W389" s="2"/>
      <c r="X389" s="2"/>
    </row>
    <row r="390" spans="1:24" x14ac:dyDescent="0.25">
      <c r="A390" s="2">
        <v>389</v>
      </c>
      <c r="C390" s="2" t="s">
        <v>1328</v>
      </c>
      <c r="D390" s="4" t="s">
        <v>388</v>
      </c>
      <c r="E390" s="5">
        <v>0.13402777777777777</v>
      </c>
      <c r="F390" s="3">
        <v>634</v>
      </c>
      <c r="G390" s="1"/>
      <c r="H390" s="10"/>
      <c r="I390" s="2">
        <f>634</f>
        <v>634</v>
      </c>
      <c r="J390" s="6">
        <v>2.2337962962962967E-3</v>
      </c>
      <c r="K390" s="7" t="s">
        <v>763</v>
      </c>
      <c r="L390" s="2"/>
      <c r="M390" s="2"/>
      <c r="N390" s="2"/>
      <c r="O390" s="2"/>
      <c r="P390" s="2"/>
      <c r="Q390" s="2"/>
      <c r="R390" s="2"/>
      <c r="S390" s="2"/>
      <c r="T390" s="2"/>
      <c r="U390" s="2"/>
      <c r="V390" s="2"/>
      <c r="W390" s="2"/>
      <c r="X390" s="2"/>
    </row>
    <row r="391" spans="1:24" x14ac:dyDescent="0.25">
      <c r="A391" s="2">
        <v>390</v>
      </c>
      <c r="C391" s="2" t="s">
        <v>1329</v>
      </c>
      <c r="D391" s="4" t="s">
        <v>389</v>
      </c>
      <c r="E391" s="5">
        <v>0.10902777777777778</v>
      </c>
      <c r="F391" s="3">
        <v>387</v>
      </c>
      <c r="G391" s="1"/>
      <c r="H391" s="10"/>
      <c r="I391" s="2">
        <f>387</f>
        <v>387</v>
      </c>
      <c r="J391" s="6">
        <v>1.8171296296296297E-3</v>
      </c>
      <c r="K391" s="7" t="s">
        <v>763</v>
      </c>
      <c r="L391" s="2"/>
      <c r="M391" s="2"/>
      <c r="N391" s="2"/>
      <c r="O391" s="2"/>
      <c r="P391" s="2"/>
      <c r="Q391" s="2"/>
      <c r="R391" s="2"/>
      <c r="S391" s="2"/>
      <c r="T391" s="2"/>
      <c r="U391" s="2"/>
      <c r="V391" s="2"/>
      <c r="W391" s="2"/>
      <c r="X391" s="2"/>
    </row>
    <row r="392" spans="1:24" x14ac:dyDescent="0.25">
      <c r="A392" s="2">
        <v>391</v>
      </c>
      <c r="C392" s="2" t="s">
        <v>1330</v>
      </c>
      <c r="D392" s="4" t="s">
        <v>390</v>
      </c>
      <c r="E392" s="5">
        <v>0.11041666666666666</v>
      </c>
      <c r="F392" s="3">
        <v>319</v>
      </c>
      <c r="G392" s="1"/>
      <c r="H392" s="10"/>
      <c r="I392" s="2">
        <f>319</f>
        <v>319</v>
      </c>
      <c r="J392" s="6">
        <v>1.8402777777777777E-3</v>
      </c>
      <c r="K392" s="7" t="s">
        <v>763</v>
      </c>
      <c r="L392" s="2"/>
      <c r="M392" s="2"/>
      <c r="N392" s="2"/>
      <c r="O392" s="2"/>
      <c r="P392" s="2"/>
      <c r="Q392" s="2"/>
      <c r="R392" s="2"/>
      <c r="S392" s="2"/>
      <c r="T392" s="2"/>
      <c r="U392" s="2"/>
      <c r="V392" s="2"/>
      <c r="W392" s="2"/>
      <c r="X392" s="2"/>
    </row>
    <row r="393" spans="1:24" x14ac:dyDescent="0.25">
      <c r="A393" s="2">
        <v>392</v>
      </c>
      <c r="C393" s="2" t="s">
        <v>1331</v>
      </c>
      <c r="D393" s="4" t="s">
        <v>391</v>
      </c>
      <c r="E393" s="5">
        <v>6.5972222222222224E-2</v>
      </c>
      <c r="F393" s="3">
        <v>282</v>
      </c>
      <c r="G393" s="1"/>
      <c r="H393" s="10"/>
      <c r="I393" s="2">
        <f>282</f>
        <v>282</v>
      </c>
      <c r="J393" s="6">
        <v>1.0995370370370371E-3</v>
      </c>
      <c r="K393" s="7" t="s">
        <v>763</v>
      </c>
      <c r="L393" s="2"/>
      <c r="M393" s="2"/>
      <c r="N393" s="2"/>
      <c r="O393" s="2"/>
      <c r="P393" s="2"/>
      <c r="Q393" s="2"/>
      <c r="R393" s="2"/>
      <c r="S393" s="2"/>
      <c r="T393" s="2"/>
      <c r="U393" s="2"/>
      <c r="V393" s="2"/>
      <c r="W393" s="2"/>
      <c r="X393" s="2"/>
    </row>
    <row r="394" spans="1:24" x14ac:dyDescent="0.25">
      <c r="A394" s="2">
        <v>393</v>
      </c>
      <c r="C394" s="2" t="s">
        <v>1332</v>
      </c>
      <c r="D394" s="4" t="s">
        <v>392</v>
      </c>
      <c r="E394" s="5">
        <v>0.34791666666666665</v>
      </c>
      <c r="F394" s="3" t="s">
        <v>789</v>
      </c>
      <c r="G394" s="1"/>
      <c r="H394" s="10"/>
      <c r="I394" s="2">
        <f>1*1000</f>
        <v>1000</v>
      </c>
      <c r="J394" s="6">
        <v>5.7986111111111112E-3</v>
      </c>
      <c r="K394" s="7" t="s">
        <v>763</v>
      </c>
      <c r="L394" s="2"/>
      <c r="M394" s="2"/>
      <c r="N394" s="2"/>
      <c r="O394" s="2"/>
      <c r="P394" s="2"/>
      <c r="Q394" s="2"/>
      <c r="R394" s="2"/>
      <c r="S394" s="2"/>
      <c r="T394" s="2"/>
      <c r="U394" s="2"/>
      <c r="V394" s="2"/>
      <c r="W394" s="2"/>
      <c r="X394" s="2"/>
    </row>
    <row r="395" spans="1:24" x14ac:dyDescent="0.25">
      <c r="A395" s="2">
        <v>394</v>
      </c>
      <c r="C395" s="2" t="s">
        <v>1333</v>
      </c>
      <c r="D395" s="4" t="s">
        <v>393</v>
      </c>
      <c r="E395" s="5">
        <v>0.16874999999999998</v>
      </c>
      <c r="F395" s="3">
        <v>790</v>
      </c>
      <c r="G395" s="1"/>
      <c r="H395" s="10"/>
      <c r="I395" s="2">
        <f>790</f>
        <v>790</v>
      </c>
      <c r="J395" s="6">
        <v>2.8124999999999995E-3</v>
      </c>
      <c r="K395" s="7" t="s">
        <v>763</v>
      </c>
      <c r="L395" s="2"/>
      <c r="M395" s="2"/>
      <c r="N395" s="2"/>
      <c r="O395" s="2"/>
      <c r="P395" s="2"/>
      <c r="Q395" s="2"/>
      <c r="R395" s="2"/>
      <c r="S395" s="2"/>
      <c r="T395" s="2"/>
      <c r="U395" s="2"/>
      <c r="V395" s="2"/>
      <c r="W395" s="2"/>
      <c r="X395" s="2"/>
    </row>
    <row r="396" spans="1:24" x14ac:dyDescent="0.25">
      <c r="A396" s="2">
        <v>395</v>
      </c>
      <c r="C396" s="2" t="s">
        <v>1334</v>
      </c>
      <c r="D396" s="4" t="s">
        <v>394</v>
      </c>
      <c r="E396" s="5">
        <v>4.6527777777777779E-2</v>
      </c>
      <c r="F396" s="3">
        <v>270</v>
      </c>
      <c r="G396" s="1"/>
      <c r="H396" s="10"/>
      <c r="I396" s="2">
        <f>270</f>
        <v>270</v>
      </c>
      <c r="J396" s="6">
        <v>7.7546296296296304E-4</v>
      </c>
      <c r="K396" s="7" t="s">
        <v>763</v>
      </c>
      <c r="L396" s="2"/>
      <c r="M396" s="2"/>
      <c r="N396" s="2"/>
      <c r="O396" s="2"/>
      <c r="P396" s="2"/>
      <c r="Q396" s="2"/>
      <c r="R396" s="2"/>
      <c r="S396" s="2"/>
      <c r="T396" s="2"/>
      <c r="U396" s="2"/>
      <c r="V396" s="2"/>
      <c r="W396" s="2"/>
      <c r="X396" s="2"/>
    </row>
    <row r="397" spans="1:24" x14ac:dyDescent="0.25">
      <c r="A397" s="2">
        <v>396</v>
      </c>
      <c r="C397" s="2" t="s">
        <v>1335</v>
      </c>
      <c r="D397" s="4" t="s">
        <v>395</v>
      </c>
      <c r="E397" s="5">
        <v>0.8534722222222223</v>
      </c>
      <c r="F397" s="3" t="s">
        <v>875</v>
      </c>
      <c r="G397" s="1"/>
      <c r="H397" s="10"/>
      <c r="I397" s="2">
        <f>9.5*1000</f>
        <v>9500</v>
      </c>
      <c r="J397" s="6">
        <v>1.4224537037037037E-2</v>
      </c>
      <c r="K397" s="7" t="s">
        <v>763</v>
      </c>
      <c r="L397" s="2"/>
      <c r="M397" s="2"/>
      <c r="N397" s="2"/>
      <c r="O397" s="2"/>
      <c r="P397" s="2"/>
      <c r="Q397" s="2"/>
      <c r="R397" s="2"/>
      <c r="S397" s="2"/>
      <c r="T397" s="2"/>
      <c r="U397" s="2"/>
      <c r="V397" s="2"/>
      <c r="W397" s="2"/>
      <c r="X397" s="2"/>
    </row>
    <row r="398" spans="1:24" x14ac:dyDescent="0.25">
      <c r="A398" s="2">
        <v>397</v>
      </c>
      <c r="C398" s="2" t="s">
        <v>1336</v>
      </c>
      <c r="D398" s="4" t="s">
        <v>396</v>
      </c>
      <c r="E398" s="5">
        <v>0.15069444444444444</v>
      </c>
      <c r="F398" s="3">
        <v>276</v>
      </c>
      <c r="G398" s="1"/>
      <c r="H398" s="10"/>
      <c r="I398" s="2">
        <f>276</f>
        <v>276</v>
      </c>
      <c r="J398" s="6">
        <v>2.5115740740740741E-3</v>
      </c>
      <c r="K398" s="7" t="s">
        <v>763</v>
      </c>
      <c r="L398" s="2"/>
      <c r="M398" s="2"/>
      <c r="N398" s="2"/>
      <c r="O398" s="2"/>
      <c r="P398" s="2"/>
      <c r="Q398" s="2"/>
      <c r="R398" s="2"/>
      <c r="S398" s="2"/>
      <c r="T398" s="2"/>
      <c r="U398" s="2"/>
      <c r="V398" s="2"/>
      <c r="W398" s="2"/>
      <c r="X398" s="2"/>
    </row>
    <row r="399" spans="1:24" x14ac:dyDescent="0.25">
      <c r="A399" s="2">
        <v>398</v>
      </c>
      <c r="C399" s="2" t="s">
        <v>1337</v>
      </c>
      <c r="D399" s="4" t="s">
        <v>397</v>
      </c>
      <c r="E399" s="5">
        <v>0.30416666666666664</v>
      </c>
      <c r="F399" s="3">
        <v>574</v>
      </c>
      <c r="G399" s="1"/>
      <c r="H399" s="10"/>
      <c r="I399" s="2">
        <f>574</f>
        <v>574</v>
      </c>
      <c r="J399" s="6">
        <v>5.0694444444444441E-3</v>
      </c>
      <c r="K399" s="7" t="s">
        <v>763</v>
      </c>
      <c r="L399" s="2"/>
      <c r="M399" s="2"/>
      <c r="N399" s="2"/>
      <c r="O399" s="2"/>
      <c r="P399" s="2"/>
      <c r="Q399" s="2"/>
      <c r="R399" s="2"/>
      <c r="S399" s="2"/>
      <c r="T399" s="2"/>
      <c r="U399" s="2"/>
      <c r="V399" s="2"/>
      <c r="W399" s="2"/>
      <c r="X399" s="2"/>
    </row>
    <row r="400" spans="1:24" x14ac:dyDescent="0.25">
      <c r="A400" s="2">
        <v>399</v>
      </c>
      <c r="C400" s="2" t="s">
        <v>1338</v>
      </c>
      <c r="D400" s="4" t="s">
        <v>398</v>
      </c>
      <c r="E400" s="5">
        <v>9.2361111111111116E-2</v>
      </c>
      <c r="F400" s="3">
        <v>612</v>
      </c>
      <c r="G400" s="1"/>
      <c r="H400" s="10"/>
      <c r="I400" s="2">
        <f>612</f>
        <v>612</v>
      </c>
      <c r="J400" s="6">
        <v>1.5393518518518519E-3</v>
      </c>
      <c r="K400" s="7" t="s">
        <v>763</v>
      </c>
      <c r="L400" s="2"/>
      <c r="M400" s="2"/>
      <c r="N400" s="2"/>
      <c r="O400" s="2"/>
      <c r="P400" s="2"/>
      <c r="Q400" s="2"/>
      <c r="R400" s="2"/>
      <c r="S400" s="2"/>
      <c r="T400" s="2"/>
      <c r="U400" s="2"/>
      <c r="V400" s="2"/>
      <c r="W400" s="2"/>
      <c r="X400" s="2"/>
    </row>
    <row r="401" spans="1:24" x14ac:dyDescent="0.25">
      <c r="A401" s="2">
        <v>400</v>
      </c>
      <c r="C401" s="2" t="s">
        <v>1339</v>
      </c>
      <c r="D401" s="4" t="s">
        <v>399</v>
      </c>
      <c r="E401" s="5">
        <v>7.013888888888889E-2</v>
      </c>
      <c r="F401" s="3">
        <v>423</v>
      </c>
      <c r="G401" s="1"/>
      <c r="H401" s="10"/>
      <c r="I401" s="2">
        <f>423</f>
        <v>423</v>
      </c>
      <c r="J401" s="6">
        <v>1.1689814814814816E-3</v>
      </c>
      <c r="K401" s="7" t="s">
        <v>763</v>
      </c>
      <c r="L401" s="2"/>
      <c r="M401" s="2"/>
      <c r="N401" s="2"/>
      <c r="O401" s="2"/>
      <c r="P401" s="2"/>
      <c r="Q401" s="2"/>
      <c r="R401" s="2"/>
      <c r="S401" s="2"/>
      <c r="T401" s="2"/>
      <c r="U401" s="2"/>
      <c r="V401" s="2"/>
      <c r="W401" s="2"/>
      <c r="X401" s="2"/>
    </row>
    <row r="402" spans="1:24" x14ac:dyDescent="0.25">
      <c r="A402" s="2">
        <v>401</v>
      </c>
      <c r="C402" s="2" t="s">
        <v>1340</v>
      </c>
      <c r="D402" s="4" t="s">
        <v>400</v>
      </c>
      <c r="E402" s="5">
        <v>8.1944444444444445E-2</v>
      </c>
      <c r="F402" s="3">
        <v>567</v>
      </c>
      <c r="G402" s="1"/>
      <c r="H402" s="10"/>
      <c r="I402" s="2">
        <f>567</f>
        <v>567</v>
      </c>
      <c r="J402" s="6">
        <v>1.3657407407407409E-3</v>
      </c>
      <c r="K402" s="7" t="s">
        <v>763</v>
      </c>
      <c r="L402" s="2"/>
      <c r="M402" s="2"/>
      <c r="N402" s="2"/>
      <c r="O402" s="2"/>
      <c r="P402" s="2"/>
      <c r="Q402" s="2"/>
      <c r="R402" s="2"/>
      <c r="S402" s="2"/>
      <c r="T402" s="2"/>
      <c r="U402" s="2"/>
      <c r="V402" s="2"/>
      <c r="W402" s="2"/>
      <c r="X402" s="2"/>
    </row>
    <row r="403" spans="1:24" x14ac:dyDescent="0.25">
      <c r="A403" s="2">
        <v>402</v>
      </c>
      <c r="C403" s="2" t="s">
        <v>1341</v>
      </c>
      <c r="D403" s="4" t="s">
        <v>401</v>
      </c>
      <c r="E403" s="5">
        <v>0.1361111111111111</v>
      </c>
      <c r="F403" s="3">
        <v>231</v>
      </c>
      <c r="G403" s="1"/>
      <c r="H403" s="10"/>
      <c r="I403" s="2">
        <f>231</f>
        <v>231</v>
      </c>
      <c r="J403" s="6">
        <v>2.2685185185185182E-3</v>
      </c>
      <c r="K403" s="7" t="s">
        <v>763</v>
      </c>
      <c r="L403" s="2"/>
      <c r="M403" s="2"/>
      <c r="N403" s="2"/>
      <c r="O403" s="2"/>
      <c r="P403" s="2"/>
      <c r="Q403" s="2"/>
      <c r="R403" s="2"/>
      <c r="S403" s="2"/>
      <c r="T403" s="2"/>
      <c r="U403" s="2"/>
      <c r="V403" s="2"/>
      <c r="W403" s="2"/>
      <c r="X403" s="2"/>
    </row>
    <row r="404" spans="1:24" x14ac:dyDescent="0.25">
      <c r="A404" s="2">
        <v>403</v>
      </c>
      <c r="C404" s="2" t="s">
        <v>1342</v>
      </c>
      <c r="D404" s="4" t="s">
        <v>402</v>
      </c>
      <c r="E404" s="5">
        <v>0.17361111111111113</v>
      </c>
      <c r="F404" s="3">
        <v>415</v>
      </c>
      <c r="G404" s="1"/>
      <c r="H404" s="10"/>
      <c r="I404" s="2">
        <f>415</f>
        <v>415</v>
      </c>
      <c r="J404" s="6">
        <v>2.8935185185185188E-3</v>
      </c>
      <c r="K404" s="7" t="s">
        <v>763</v>
      </c>
      <c r="L404" s="2"/>
      <c r="M404" s="2"/>
      <c r="N404" s="2"/>
      <c r="O404" s="2"/>
      <c r="P404" s="2"/>
      <c r="Q404" s="2"/>
      <c r="R404" s="2"/>
      <c r="S404" s="2"/>
      <c r="T404" s="2"/>
      <c r="U404" s="2"/>
      <c r="V404" s="2"/>
      <c r="W404" s="2"/>
      <c r="X404" s="2"/>
    </row>
    <row r="405" spans="1:24" x14ac:dyDescent="0.25">
      <c r="A405" s="2">
        <v>404</v>
      </c>
      <c r="C405" s="2" t="s">
        <v>1343</v>
      </c>
      <c r="D405" s="4" t="s">
        <v>403</v>
      </c>
      <c r="E405" s="5">
        <v>0.13194444444444445</v>
      </c>
      <c r="F405" s="3">
        <v>553</v>
      </c>
      <c r="G405" s="1"/>
      <c r="H405" s="10"/>
      <c r="I405" s="2">
        <f>553</f>
        <v>553</v>
      </c>
      <c r="J405" s="6">
        <v>2.1990740740740742E-3</v>
      </c>
      <c r="K405" s="7" t="s">
        <v>763</v>
      </c>
      <c r="L405" s="2"/>
      <c r="M405" s="2"/>
      <c r="N405" s="2"/>
      <c r="O405" s="2"/>
      <c r="P405" s="2"/>
      <c r="Q405" s="2"/>
      <c r="R405" s="2"/>
      <c r="S405" s="2"/>
      <c r="T405" s="2"/>
      <c r="U405" s="2"/>
      <c r="V405" s="2"/>
      <c r="W405" s="2"/>
      <c r="X405" s="2"/>
    </row>
    <row r="406" spans="1:24" x14ac:dyDescent="0.25">
      <c r="A406" s="2">
        <v>405</v>
      </c>
      <c r="C406" s="2" t="s">
        <v>1344</v>
      </c>
      <c r="D406" s="4" t="s">
        <v>404</v>
      </c>
      <c r="E406" s="5">
        <v>8.1250000000000003E-2</v>
      </c>
      <c r="F406" s="3">
        <v>353</v>
      </c>
      <c r="G406" s="1"/>
      <c r="H406" s="10"/>
      <c r="I406" s="2">
        <f>353</f>
        <v>353</v>
      </c>
      <c r="J406" s="6">
        <v>1.3541666666666667E-3</v>
      </c>
      <c r="K406" s="7" t="s">
        <v>763</v>
      </c>
      <c r="L406" s="2"/>
      <c r="M406" s="2"/>
      <c r="N406" s="2"/>
      <c r="O406" s="2"/>
      <c r="P406" s="2"/>
      <c r="Q406" s="2"/>
      <c r="R406" s="2"/>
      <c r="S406" s="2"/>
      <c r="T406" s="2"/>
      <c r="U406" s="2"/>
      <c r="V406" s="2"/>
      <c r="W406" s="2"/>
      <c r="X406" s="2"/>
    </row>
    <row r="407" spans="1:24" x14ac:dyDescent="0.25">
      <c r="A407" s="2">
        <v>406</v>
      </c>
      <c r="C407" s="2" t="s">
        <v>1345</v>
      </c>
      <c r="D407" s="4" t="s">
        <v>405</v>
      </c>
      <c r="E407" s="5">
        <v>0.10972222222222222</v>
      </c>
      <c r="F407" s="3">
        <v>798</v>
      </c>
      <c r="G407" s="1"/>
      <c r="H407" s="10"/>
      <c r="I407" s="2">
        <f>798</f>
        <v>798</v>
      </c>
      <c r="J407" s="6">
        <v>1.8287037037037037E-3</v>
      </c>
      <c r="K407" s="7" t="s">
        <v>763</v>
      </c>
      <c r="L407" s="2"/>
      <c r="M407" s="2"/>
      <c r="N407" s="2"/>
      <c r="O407" s="2"/>
      <c r="P407" s="2"/>
      <c r="Q407" s="2"/>
      <c r="R407" s="2"/>
      <c r="S407" s="2"/>
      <c r="T407" s="2"/>
      <c r="U407" s="2"/>
      <c r="V407" s="2"/>
      <c r="W407" s="2"/>
      <c r="X407" s="2"/>
    </row>
    <row r="408" spans="1:24" x14ac:dyDescent="0.25">
      <c r="A408" s="2">
        <v>407</v>
      </c>
      <c r="C408" s="2" t="s">
        <v>1346</v>
      </c>
      <c r="D408" s="4" t="s">
        <v>406</v>
      </c>
      <c r="E408" s="5">
        <v>0.35694444444444445</v>
      </c>
      <c r="F408" s="3">
        <v>632</v>
      </c>
      <c r="G408" s="1"/>
      <c r="H408" s="10"/>
      <c r="I408" s="2">
        <f>632</f>
        <v>632</v>
      </c>
      <c r="J408" s="6">
        <v>5.9490740740740745E-3</v>
      </c>
      <c r="K408" s="7" t="s">
        <v>763</v>
      </c>
      <c r="L408" s="2"/>
      <c r="M408" s="2"/>
      <c r="N408" s="2"/>
      <c r="O408" s="2"/>
      <c r="P408" s="2"/>
      <c r="Q408" s="2"/>
      <c r="R408" s="2"/>
      <c r="S408" s="2"/>
      <c r="T408" s="2"/>
      <c r="U408" s="2"/>
      <c r="V408" s="2"/>
      <c r="W408" s="2"/>
      <c r="X408" s="2"/>
    </row>
    <row r="409" spans="1:24" x14ac:dyDescent="0.25">
      <c r="A409" s="2">
        <v>408</v>
      </c>
      <c r="C409" s="2" t="s">
        <v>1347</v>
      </c>
      <c r="D409" s="4" t="s">
        <v>407</v>
      </c>
      <c r="E409" s="5">
        <v>8.7500000000000008E-2</v>
      </c>
      <c r="F409" s="3">
        <v>363</v>
      </c>
      <c r="G409" s="1"/>
      <c r="H409" s="10"/>
      <c r="I409" s="2">
        <f>363</f>
        <v>363</v>
      </c>
      <c r="J409" s="6">
        <v>1.4583333333333334E-3</v>
      </c>
      <c r="K409" s="7" t="s">
        <v>763</v>
      </c>
      <c r="L409" s="2"/>
      <c r="M409" s="2"/>
      <c r="N409" s="2"/>
      <c r="O409" s="2"/>
      <c r="P409" s="2"/>
      <c r="Q409" s="2"/>
      <c r="R409" s="2"/>
      <c r="S409" s="2"/>
      <c r="T409" s="2"/>
      <c r="U409" s="2"/>
      <c r="V409" s="2"/>
      <c r="W409" s="2"/>
      <c r="X409" s="2"/>
    </row>
    <row r="410" spans="1:24" x14ac:dyDescent="0.25">
      <c r="A410" s="2">
        <v>409</v>
      </c>
      <c r="C410" s="2" t="s">
        <v>1348</v>
      </c>
      <c r="D410" s="4" t="s">
        <v>408</v>
      </c>
      <c r="E410" s="5">
        <v>0.12222222222222223</v>
      </c>
      <c r="F410" s="3" t="s">
        <v>794</v>
      </c>
      <c r="G410" s="1"/>
      <c r="H410" s="10"/>
      <c r="I410" s="2">
        <f>2.4*1000</f>
        <v>2400</v>
      </c>
      <c r="J410" s="6">
        <v>2.0370370370370373E-3</v>
      </c>
      <c r="K410" s="7" t="s">
        <v>763</v>
      </c>
      <c r="L410" s="2"/>
      <c r="M410" s="2"/>
      <c r="N410" s="2"/>
      <c r="O410" s="2"/>
      <c r="P410" s="2"/>
      <c r="Q410" s="2"/>
      <c r="R410" s="2"/>
      <c r="S410" s="2"/>
      <c r="T410" s="2"/>
      <c r="U410" s="2"/>
      <c r="V410" s="2"/>
      <c r="W410" s="2"/>
      <c r="X410" s="2"/>
    </row>
    <row r="411" spans="1:24" x14ac:dyDescent="0.25">
      <c r="A411" s="2">
        <v>410</v>
      </c>
      <c r="C411" s="2" t="s">
        <v>1349</v>
      </c>
      <c r="D411" s="4" t="s">
        <v>409</v>
      </c>
      <c r="E411" s="5">
        <v>4.5833333333333337E-2</v>
      </c>
      <c r="F411" s="3">
        <v>513</v>
      </c>
      <c r="G411" s="1"/>
      <c r="H411" s="10"/>
      <c r="I411" s="2">
        <f>513</f>
        <v>513</v>
      </c>
      <c r="J411" s="6">
        <v>7.6388888888888893E-4</v>
      </c>
      <c r="K411" s="7" t="s">
        <v>763</v>
      </c>
      <c r="L411" s="2"/>
      <c r="M411" s="2"/>
      <c r="N411" s="2"/>
      <c r="O411" s="2"/>
      <c r="P411" s="2"/>
      <c r="Q411" s="2"/>
      <c r="R411" s="2"/>
      <c r="S411" s="2"/>
      <c r="T411" s="2"/>
      <c r="U411" s="2"/>
      <c r="V411" s="2"/>
      <c r="W411" s="2"/>
      <c r="X411" s="2"/>
    </row>
    <row r="412" spans="1:24" x14ac:dyDescent="0.25">
      <c r="A412" s="2">
        <v>411</v>
      </c>
      <c r="C412" s="2" t="s">
        <v>1350</v>
      </c>
      <c r="D412" s="4" t="s">
        <v>410</v>
      </c>
      <c r="E412" s="5">
        <v>0.15694444444444444</v>
      </c>
      <c r="F412" s="3">
        <v>765</v>
      </c>
      <c r="G412" s="1"/>
      <c r="H412" s="10"/>
      <c r="I412" s="2">
        <f>765</f>
        <v>765</v>
      </c>
      <c r="J412" s="6">
        <v>2.615740740740741E-3</v>
      </c>
      <c r="K412" s="7" t="s">
        <v>763</v>
      </c>
      <c r="L412" s="2"/>
      <c r="M412" s="2"/>
      <c r="N412" s="2"/>
      <c r="O412" s="2"/>
      <c r="P412" s="2"/>
      <c r="Q412" s="2"/>
      <c r="R412" s="2"/>
      <c r="S412" s="2"/>
      <c r="T412" s="2"/>
      <c r="U412" s="2"/>
      <c r="V412" s="2"/>
      <c r="W412" s="2"/>
      <c r="X412" s="2"/>
    </row>
    <row r="413" spans="1:24" x14ac:dyDescent="0.25">
      <c r="A413" s="2">
        <v>412</v>
      </c>
      <c r="C413" s="2" t="s">
        <v>1351</v>
      </c>
      <c r="D413" s="4" t="s">
        <v>411</v>
      </c>
      <c r="E413" s="5">
        <v>0.17777777777777778</v>
      </c>
      <c r="F413" s="3">
        <v>477</v>
      </c>
      <c r="G413" s="1"/>
      <c r="H413" s="10"/>
      <c r="I413" s="2">
        <f>477</f>
        <v>477</v>
      </c>
      <c r="J413" s="6">
        <v>2.9629629629629628E-3</v>
      </c>
      <c r="K413" s="7" t="s">
        <v>763</v>
      </c>
      <c r="L413" s="2"/>
      <c r="M413" s="2"/>
      <c r="N413" s="2"/>
      <c r="O413" s="2"/>
      <c r="P413" s="2"/>
      <c r="Q413" s="2"/>
      <c r="R413" s="2"/>
      <c r="S413" s="2"/>
      <c r="T413" s="2"/>
      <c r="U413" s="2"/>
      <c r="V413" s="2"/>
      <c r="W413" s="2"/>
      <c r="X413" s="2"/>
    </row>
    <row r="414" spans="1:24" x14ac:dyDescent="0.25">
      <c r="A414" s="2">
        <v>413</v>
      </c>
      <c r="C414" s="2" t="s">
        <v>1352</v>
      </c>
      <c r="D414" s="4" t="s">
        <v>412</v>
      </c>
      <c r="E414" s="5">
        <v>0.15763888888888888</v>
      </c>
      <c r="F414" s="3">
        <v>742</v>
      </c>
      <c r="G414" s="1"/>
      <c r="H414" s="10"/>
      <c r="I414" s="2">
        <f>742</f>
        <v>742</v>
      </c>
      <c r="J414" s="6">
        <v>2.627314814814815E-3</v>
      </c>
      <c r="K414" s="7" t="s">
        <v>763</v>
      </c>
      <c r="L414" s="2"/>
      <c r="M414" s="2"/>
      <c r="N414" s="2"/>
      <c r="O414" s="2"/>
      <c r="P414" s="2"/>
      <c r="Q414" s="2"/>
      <c r="R414" s="2"/>
      <c r="S414" s="2"/>
      <c r="T414" s="2"/>
      <c r="U414" s="2"/>
      <c r="V414" s="2"/>
      <c r="W414" s="2"/>
      <c r="X414" s="2"/>
    </row>
    <row r="415" spans="1:24" x14ac:dyDescent="0.25">
      <c r="A415" s="2">
        <v>414</v>
      </c>
      <c r="C415" s="2" t="s">
        <v>1353</v>
      </c>
      <c r="D415" s="4" t="s">
        <v>413</v>
      </c>
      <c r="E415" s="5">
        <v>0.23541666666666669</v>
      </c>
      <c r="F415" s="3">
        <v>540</v>
      </c>
      <c r="G415" s="1"/>
      <c r="H415" s="10"/>
      <c r="I415" s="2">
        <f>540</f>
        <v>540</v>
      </c>
      <c r="J415" s="6">
        <v>3.9236111111111112E-3</v>
      </c>
      <c r="K415" s="7" t="s">
        <v>763</v>
      </c>
      <c r="L415" s="2"/>
      <c r="M415" s="2"/>
      <c r="N415" s="2"/>
      <c r="O415" s="2"/>
      <c r="P415" s="2"/>
      <c r="Q415" s="2"/>
      <c r="R415" s="2"/>
      <c r="S415" s="2"/>
      <c r="T415" s="2"/>
      <c r="U415" s="2"/>
      <c r="V415" s="2"/>
      <c r="W415" s="2"/>
      <c r="X415" s="2"/>
    </row>
    <row r="416" spans="1:24" x14ac:dyDescent="0.25">
      <c r="A416" s="2">
        <v>415</v>
      </c>
      <c r="C416" s="2" t="s">
        <v>1354</v>
      </c>
      <c r="D416" s="4" t="s">
        <v>414</v>
      </c>
      <c r="E416" s="5">
        <v>6.5972222222222224E-2</v>
      </c>
      <c r="F416" s="3">
        <v>657</v>
      </c>
      <c r="G416" s="1"/>
      <c r="H416" s="10"/>
      <c r="I416" s="2">
        <f>657</f>
        <v>657</v>
      </c>
      <c r="J416" s="6">
        <v>1.0995370370370371E-3</v>
      </c>
      <c r="K416" s="7" t="s">
        <v>763</v>
      </c>
      <c r="L416" s="2"/>
      <c r="M416" s="2"/>
      <c r="N416" s="2"/>
      <c r="O416" s="2"/>
      <c r="P416" s="2"/>
      <c r="Q416" s="2"/>
      <c r="R416" s="2"/>
      <c r="S416" s="2"/>
      <c r="T416" s="2"/>
      <c r="U416" s="2"/>
      <c r="V416" s="2"/>
      <c r="W416" s="2"/>
      <c r="X416" s="2"/>
    </row>
    <row r="417" spans="1:24" x14ac:dyDescent="0.25">
      <c r="A417" s="2">
        <v>416</v>
      </c>
      <c r="C417" s="2" t="s">
        <v>1355</v>
      </c>
      <c r="D417" s="4" t="s">
        <v>415</v>
      </c>
      <c r="E417" s="5">
        <v>0.10625</v>
      </c>
      <c r="F417" s="3">
        <v>535</v>
      </c>
      <c r="G417" s="1"/>
      <c r="H417" s="10"/>
      <c r="I417" s="2">
        <f>535</f>
        <v>535</v>
      </c>
      <c r="J417" s="6">
        <v>1.7708333333333332E-3</v>
      </c>
      <c r="K417" s="7" t="s">
        <v>763</v>
      </c>
      <c r="L417" s="2"/>
      <c r="M417" s="2"/>
      <c r="N417" s="2"/>
      <c r="O417" s="2"/>
      <c r="P417" s="2"/>
      <c r="Q417" s="2"/>
      <c r="R417" s="2"/>
      <c r="S417" s="2"/>
      <c r="T417" s="2"/>
      <c r="U417" s="2"/>
      <c r="V417" s="2"/>
      <c r="W417" s="2"/>
      <c r="X417" s="2"/>
    </row>
    <row r="418" spans="1:24" x14ac:dyDescent="0.25">
      <c r="A418" s="2">
        <v>417</v>
      </c>
      <c r="C418" s="2" t="s">
        <v>1356</v>
      </c>
      <c r="D418" s="4" t="s">
        <v>416</v>
      </c>
      <c r="E418" s="8">
        <v>1.1284722222222221</v>
      </c>
      <c r="F418" s="3" t="s">
        <v>876</v>
      </c>
      <c r="G418" s="1"/>
      <c r="H418" s="10"/>
      <c r="I418" s="2">
        <f>6.4*1000</f>
        <v>6400</v>
      </c>
      <c r="J418" s="6">
        <v>1.8807870370370371E-2</v>
      </c>
      <c r="K418" s="7" t="s">
        <v>763</v>
      </c>
      <c r="L418" s="2"/>
      <c r="M418" s="2"/>
      <c r="N418" s="2"/>
      <c r="O418" s="2"/>
      <c r="P418" s="2"/>
      <c r="Q418" s="2"/>
      <c r="R418" s="2"/>
      <c r="S418" s="2"/>
      <c r="T418" s="2"/>
      <c r="U418" s="2"/>
      <c r="V418" s="2"/>
      <c r="W418" s="2"/>
      <c r="X418" s="2"/>
    </row>
    <row r="419" spans="1:24" x14ac:dyDescent="0.25">
      <c r="A419" s="2">
        <v>418</v>
      </c>
      <c r="C419" s="2" t="s">
        <v>1357</v>
      </c>
      <c r="D419" s="4" t="s">
        <v>417</v>
      </c>
      <c r="E419" s="5">
        <v>0.12291666666666667</v>
      </c>
      <c r="F419" s="3">
        <v>257</v>
      </c>
      <c r="G419" s="1"/>
      <c r="H419" s="10"/>
      <c r="I419" s="2">
        <f>257</f>
        <v>257</v>
      </c>
      <c r="J419" s="6">
        <v>2.0486111111111113E-3</v>
      </c>
      <c r="K419" s="7" t="s">
        <v>763</v>
      </c>
      <c r="L419" s="2"/>
      <c r="M419" s="2"/>
      <c r="N419" s="2"/>
      <c r="O419" s="2"/>
      <c r="P419" s="2"/>
      <c r="Q419" s="2"/>
      <c r="R419" s="2"/>
      <c r="S419" s="2"/>
      <c r="T419" s="2"/>
      <c r="U419" s="2"/>
      <c r="V419" s="2"/>
      <c r="W419" s="2"/>
      <c r="X419" s="2"/>
    </row>
    <row r="420" spans="1:24" x14ac:dyDescent="0.25">
      <c r="A420" s="2">
        <v>419</v>
      </c>
      <c r="C420" s="2" t="s">
        <v>1358</v>
      </c>
      <c r="D420" s="4" t="s">
        <v>418</v>
      </c>
      <c r="E420" s="5">
        <v>9.375E-2</v>
      </c>
      <c r="F420" s="3">
        <v>485</v>
      </c>
      <c r="G420" s="1"/>
      <c r="H420" s="10"/>
      <c r="I420" s="2">
        <f>485</f>
        <v>485</v>
      </c>
      <c r="J420" s="6">
        <v>1.5624999999999999E-3</v>
      </c>
      <c r="K420" s="7" t="s">
        <v>763</v>
      </c>
      <c r="L420" s="2"/>
      <c r="M420" s="2"/>
      <c r="N420" s="2"/>
      <c r="O420" s="2"/>
      <c r="P420" s="2"/>
      <c r="Q420" s="2"/>
      <c r="R420" s="2"/>
      <c r="S420" s="2"/>
      <c r="T420" s="2"/>
      <c r="U420" s="2"/>
      <c r="V420" s="2"/>
      <c r="W420" s="2"/>
      <c r="X420" s="2"/>
    </row>
    <row r="421" spans="1:24" x14ac:dyDescent="0.25">
      <c r="A421" s="2">
        <v>420</v>
      </c>
      <c r="C421" s="2" t="s">
        <v>1359</v>
      </c>
      <c r="D421" s="4" t="s">
        <v>419</v>
      </c>
      <c r="E421" s="5">
        <v>2.1527777777777781E-2</v>
      </c>
      <c r="F421" s="3">
        <v>994</v>
      </c>
      <c r="G421" s="1"/>
      <c r="H421" s="10"/>
      <c r="I421" s="2">
        <f>994</f>
        <v>994</v>
      </c>
      <c r="J421" s="6">
        <v>3.5879629629629635E-4</v>
      </c>
      <c r="K421" s="7" t="s">
        <v>763</v>
      </c>
      <c r="L421" s="2"/>
      <c r="M421" s="2"/>
      <c r="N421" s="2"/>
      <c r="O421" s="2"/>
      <c r="P421" s="2"/>
      <c r="Q421" s="2"/>
      <c r="R421" s="2"/>
      <c r="S421" s="2"/>
      <c r="T421" s="2"/>
      <c r="U421" s="2"/>
      <c r="V421" s="2"/>
      <c r="W421" s="2"/>
      <c r="X421" s="2"/>
    </row>
    <row r="422" spans="1:24" x14ac:dyDescent="0.25">
      <c r="A422" s="2">
        <v>421</v>
      </c>
      <c r="C422" s="2" t="s">
        <v>1360</v>
      </c>
      <c r="D422" s="4" t="s">
        <v>420</v>
      </c>
      <c r="E422" s="5">
        <v>0.22916666666666666</v>
      </c>
      <c r="F422" s="3" t="s">
        <v>803</v>
      </c>
      <c r="G422" s="1"/>
      <c r="H422" s="10"/>
      <c r="I422" s="2">
        <f>3.3*1000</f>
        <v>3300</v>
      </c>
      <c r="J422" s="6">
        <v>3.8194444444444443E-3</v>
      </c>
      <c r="K422" s="7" t="s">
        <v>763</v>
      </c>
      <c r="L422" s="2"/>
      <c r="M422" s="2"/>
      <c r="N422" s="2"/>
      <c r="O422" s="2"/>
      <c r="P422" s="2"/>
      <c r="Q422" s="2"/>
      <c r="R422" s="2"/>
      <c r="S422" s="2"/>
      <c r="T422" s="2"/>
      <c r="U422" s="2"/>
      <c r="V422" s="2"/>
      <c r="W422" s="2"/>
      <c r="X422" s="2"/>
    </row>
    <row r="423" spans="1:24" x14ac:dyDescent="0.25">
      <c r="A423" s="2">
        <v>422</v>
      </c>
      <c r="C423" s="2" t="s">
        <v>1361</v>
      </c>
      <c r="D423" s="4" t="s">
        <v>421</v>
      </c>
      <c r="E423" s="5">
        <v>9.7222222222222224E-2</v>
      </c>
      <c r="F423" s="3">
        <v>376</v>
      </c>
      <c r="G423" s="1"/>
      <c r="H423" s="10"/>
      <c r="I423" s="2">
        <f>376</f>
        <v>376</v>
      </c>
      <c r="J423" s="6">
        <v>1.6203703703703703E-3</v>
      </c>
      <c r="K423" s="7" t="s">
        <v>763</v>
      </c>
      <c r="L423" s="2"/>
      <c r="M423" s="2"/>
      <c r="N423" s="2"/>
      <c r="O423" s="2"/>
      <c r="P423" s="2"/>
      <c r="Q423" s="2"/>
      <c r="R423" s="2"/>
      <c r="S423" s="2"/>
      <c r="T423" s="2"/>
      <c r="U423" s="2"/>
      <c r="V423" s="2"/>
      <c r="W423" s="2"/>
      <c r="X423" s="2"/>
    </row>
    <row r="424" spans="1:24" x14ac:dyDescent="0.25">
      <c r="A424" s="2">
        <v>423</v>
      </c>
      <c r="C424" s="2" t="s">
        <v>1362</v>
      </c>
      <c r="D424" s="4" t="s">
        <v>422</v>
      </c>
      <c r="E424" s="5">
        <v>2.7083333333333334E-2</v>
      </c>
      <c r="F424" s="3">
        <v>263</v>
      </c>
      <c r="G424" s="1"/>
      <c r="H424" s="10"/>
      <c r="I424" s="2">
        <f>263</f>
        <v>263</v>
      </c>
      <c r="J424" s="6">
        <v>4.5138888888888892E-4</v>
      </c>
      <c r="K424" s="7" t="s">
        <v>763</v>
      </c>
      <c r="L424" s="2"/>
      <c r="M424" s="2"/>
      <c r="N424" s="2"/>
      <c r="O424" s="2"/>
      <c r="P424" s="2"/>
      <c r="Q424" s="2"/>
      <c r="R424" s="2"/>
      <c r="S424" s="2"/>
      <c r="T424" s="2"/>
      <c r="U424" s="2"/>
      <c r="V424" s="2"/>
      <c r="W424" s="2"/>
      <c r="X424" s="2"/>
    </row>
    <row r="425" spans="1:24" x14ac:dyDescent="0.25">
      <c r="A425" s="2">
        <v>424</v>
      </c>
      <c r="C425" s="2" t="s">
        <v>1363</v>
      </c>
      <c r="D425" s="4" t="s">
        <v>423</v>
      </c>
      <c r="E425" s="5">
        <v>0.10902777777777778</v>
      </c>
      <c r="F425" s="3">
        <v>309</v>
      </c>
      <c r="G425" s="1"/>
      <c r="H425" s="10"/>
      <c r="I425" s="2">
        <f>309</f>
        <v>309</v>
      </c>
      <c r="J425" s="6">
        <v>1.8171296296296297E-3</v>
      </c>
      <c r="K425" s="7" t="s">
        <v>763</v>
      </c>
      <c r="L425" s="2"/>
      <c r="M425" s="2"/>
      <c r="N425" s="2"/>
      <c r="O425" s="2"/>
      <c r="P425" s="2"/>
      <c r="Q425" s="2"/>
      <c r="R425" s="2"/>
      <c r="S425" s="2"/>
      <c r="T425" s="2"/>
      <c r="U425" s="2"/>
      <c r="V425" s="2"/>
      <c r="W425" s="2"/>
      <c r="X425" s="2"/>
    </row>
    <row r="426" spans="1:24" x14ac:dyDescent="0.25">
      <c r="A426" s="2">
        <v>425</v>
      </c>
      <c r="C426" s="2" t="s">
        <v>1364</v>
      </c>
      <c r="D426" s="4" t="s">
        <v>424</v>
      </c>
      <c r="E426" s="5">
        <v>5.347222222222222E-2</v>
      </c>
      <c r="F426" s="3">
        <v>899</v>
      </c>
      <c r="G426" s="1"/>
      <c r="H426" s="10"/>
      <c r="I426" s="2">
        <f>899</f>
        <v>899</v>
      </c>
      <c r="J426" s="6">
        <v>8.9120370370370362E-4</v>
      </c>
      <c r="K426" s="7" t="s">
        <v>763</v>
      </c>
      <c r="L426" s="2"/>
      <c r="M426" s="2"/>
      <c r="N426" s="2"/>
      <c r="O426" s="2"/>
      <c r="P426" s="2"/>
      <c r="Q426" s="2"/>
      <c r="R426" s="2"/>
      <c r="S426" s="2"/>
      <c r="T426" s="2"/>
      <c r="U426" s="2"/>
      <c r="V426" s="2"/>
      <c r="W426" s="2"/>
      <c r="X426" s="2"/>
    </row>
    <row r="427" spans="1:24" x14ac:dyDescent="0.25">
      <c r="A427" s="2">
        <v>426</v>
      </c>
      <c r="C427" s="2" t="s">
        <v>1365</v>
      </c>
      <c r="D427" s="4" t="s">
        <v>425</v>
      </c>
      <c r="E427" s="5">
        <v>0.10416666666666667</v>
      </c>
      <c r="F427" s="3" t="s">
        <v>827</v>
      </c>
      <c r="G427" s="1"/>
      <c r="H427" s="10"/>
      <c r="I427" s="2">
        <f>1.4*1000</f>
        <v>1400</v>
      </c>
      <c r="J427" s="6">
        <v>1.736111111111111E-3</v>
      </c>
      <c r="K427" s="7" t="s">
        <v>763</v>
      </c>
      <c r="L427" s="2"/>
      <c r="M427" s="2"/>
      <c r="N427" s="2"/>
      <c r="O427" s="2"/>
      <c r="P427" s="2"/>
      <c r="Q427" s="2"/>
      <c r="R427" s="2"/>
      <c r="S427" s="2"/>
      <c r="T427" s="2"/>
      <c r="U427" s="2"/>
      <c r="V427" s="2"/>
      <c r="W427" s="2"/>
      <c r="X427" s="2"/>
    </row>
    <row r="428" spans="1:24" x14ac:dyDescent="0.25">
      <c r="A428" s="2">
        <v>427</v>
      </c>
      <c r="C428" s="2" t="s">
        <v>1366</v>
      </c>
      <c r="D428" s="4" t="s">
        <v>426</v>
      </c>
      <c r="E428" s="5">
        <v>0.14375000000000002</v>
      </c>
      <c r="F428" s="3">
        <v>328</v>
      </c>
      <c r="G428" s="1"/>
      <c r="H428" s="10"/>
      <c r="I428" s="2">
        <f>328</f>
        <v>328</v>
      </c>
      <c r="J428" s="6">
        <v>2.3958333333333336E-3</v>
      </c>
      <c r="K428" s="7" t="s">
        <v>763</v>
      </c>
      <c r="L428" s="2"/>
      <c r="M428" s="2"/>
      <c r="N428" s="2"/>
      <c r="O428" s="2"/>
      <c r="P428" s="2"/>
      <c r="Q428" s="2"/>
      <c r="R428" s="2"/>
      <c r="S428" s="2"/>
      <c r="T428" s="2"/>
      <c r="U428" s="2"/>
      <c r="V428" s="2"/>
      <c r="W428" s="2"/>
      <c r="X428" s="2"/>
    </row>
    <row r="429" spans="1:24" x14ac:dyDescent="0.25">
      <c r="A429" s="2">
        <v>428</v>
      </c>
      <c r="C429" s="2" t="s">
        <v>1367</v>
      </c>
      <c r="D429" s="4" t="s">
        <v>427</v>
      </c>
      <c r="E429" s="5">
        <v>7.8472222222222221E-2</v>
      </c>
      <c r="F429" s="3">
        <v>776</v>
      </c>
      <c r="G429" s="1"/>
      <c r="H429" s="10"/>
      <c r="I429" s="2">
        <f>776</f>
        <v>776</v>
      </c>
      <c r="J429" s="6">
        <v>1.3078703703703705E-3</v>
      </c>
      <c r="K429" s="7" t="s">
        <v>763</v>
      </c>
      <c r="L429" s="2"/>
      <c r="M429" s="2"/>
      <c r="N429" s="2"/>
      <c r="O429" s="2"/>
      <c r="P429" s="2"/>
      <c r="Q429" s="2"/>
      <c r="R429" s="2"/>
      <c r="S429" s="2"/>
      <c r="T429" s="2"/>
      <c r="U429" s="2"/>
      <c r="V429" s="2"/>
      <c r="W429" s="2"/>
      <c r="X429" s="2"/>
    </row>
    <row r="430" spans="1:24" x14ac:dyDescent="0.25">
      <c r="A430" s="2">
        <v>429</v>
      </c>
      <c r="C430" s="2" t="s">
        <v>1368</v>
      </c>
      <c r="D430" s="4" t="s">
        <v>428</v>
      </c>
      <c r="E430" s="5">
        <v>7.7777777777777779E-2</v>
      </c>
      <c r="F430" s="3">
        <v>241</v>
      </c>
      <c r="G430" s="1"/>
      <c r="H430" s="10"/>
      <c r="I430" s="2">
        <f>241</f>
        <v>241</v>
      </c>
      <c r="J430" s="6">
        <v>1.2962962962962963E-3</v>
      </c>
      <c r="K430" s="7" t="s">
        <v>763</v>
      </c>
      <c r="L430" s="2"/>
      <c r="M430" s="2"/>
      <c r="N430" s="2"/>
      <c r="O430" s="2"/>
      <c r="P430" s="2"/>
      <c r="Q430" s="2"/>
      <c r="R430" s="2"/>
      <c r="S430" s="2"/>
      <c r="T430" s="2"/>
      <c r="U430" s="2"/>
      <c r="V430" s="2"/>
      <c r="W430" s="2"/>
      <c r="X430" s="2"/>
    </row>
    <row r="431" spans="1:24" x14ac:dyDescent="0.25">
      <c r="A431" s="2">
        <v>430</v>
      </c>
      <c r="C431" s="2" t="s">
        <v>1369</v>
      </c>
      <c r="D431" s="4" t="s">
        <v>429</v>
      </c>
      <c r="E431" s="5">
        <v>0.26319444444444445</v>
      </c>
      <c r="F431" s="3">
        <v>440</v>
      </c>
      <c r="G431" s="1"/>
      <c r="H431" s="10"/>
      <c r="I431" s="2">
        <f>440</f>
        <v>440</v>
      </c>
      <c r="J431" s="6">
        <v>4.386574074074074E-3</v>
      </c>
      <c r="K431" s="7" t="s">
        <v>763</v>
      </c>
      <c r="L431" s="2"/>
      <c r="M431" s="2"/>
      <c r="N431" s="2"/>
      <c r="O431" s="2"/>
      <c r="P431" s="2"/>
      <c r="Q431" s="2"/>
      <c r="R431" s="2"/>
      <c r="S431" s="2"/>
      <c r="T431" s="2"/>
      <c r="U431" s="2"/>
      <c r="V431" s="2"/>
      <c r="W431" s="2"/>
      <c r="X431" s="2"/>
    </row>
    <row r="432" spans="1:24" x14ac:dyDescent="0.25">
      <c r="A432" s="2">
        <v>431</v>
      </c>
      <c r="C432" s="2" t="s">
        <v>1370</v>
      </c>
      <c r="D432" s="4" t="s">
        <v>430</v>
      </c>
      <c r="E432" s="5">
        <v>0.20486111111111113</v>
      </c>
      <c r="F432" s="3">
        <v>801</v>
      </c>
      <c r="G432" s="1"/>
      <c r="H432" s="10"/>
      <c r="I432" s="2">
        <f>801</f>
        <v>801</v>
      </c>
      <c r="J432" s="6">
        <v>3.414351851851852E-3</v>
      </c>
      <c r="K432" s="7" t="s">
        <v>763</v>
      </c>
      <c r="L432" s="2"/>
      <c r="M432" s="2"/>
      <c r="N432" s="2"/>
      <c r="O432" s="2"/>
      <c r="P432" s="2"/>
      <c r="Q432" s="2"/>
      <c r="R432" s="2"/>
      <c r="S432" s="2"/>
      <c r="T432" s="2"/>
      <c r="U432" s="2"/>
      <c r="V432" s="2"/>
      <c r="W432" s="2"/>
      <c r="X432" s="2"/>
    </row>
    <row r="433" spans="1:24" x14ac:dyDescent="0.25">
      <c r="A433" s="2">
        <v>432</v>
      </c>
      <c r="C433" s="2" t="s">
        <v>1371</v>
      </c>
      <c r="D433" s="4" t="s">
        <v>431</v>
      </c>
      <c r="E433" s="5">
        <v>0.14722222222222223</v>
      </c>
      <c r="F433" s="3">
        <v>271</v>
      </c>
      <c r="G433" s="1"/>
      <c r="H433" s="10"/>
      <c r="I433" s="2">
        <f>271</f>
        <v>271</v>
      </c>
      <c r="J433" s="6">
        <v>2.4537037037037036E-3</v>
      </c>
      <c r="K433" s="7" t="s">
        <v>763</v>
      </c>
      <c r="L433" s="2"/>
      <c r="M433" s="2"/>
      <c r="N433" s="2"/>
      <c r="O433" s="2"/>
      <c r="P433" s="2"/>
      <c r="Q433" s="2"/>
      <c r="R433" s="2"/>
      <c r="S433" s="2"/>
      <c r="T433" s="2"/>
      <c r="U433" s="2"/>
      <c r="V433" s="2"/>
      <c r="W433" s="2"/>
      <c r="X433" s="2"/>
    </row>
    <row r="434" spans="1:24" x14ac:dyDescent="0.25">
      <c r="A434" s="2">
        <v>433</v>
      </c>
      <c r="C434" s="2" t="s">
        <v>1372</v>
      </c>
      <c r="D434" s="4" t="s">
        <v>432</v>
      </c>
      <c r="E434" s="5">
        <v>0.12986111111111112</v>
      </c>
      <c r="F434" s="3">
        <v>296</v>
      </c>
      <c r="G434" s="1"/>
      <c r="H434" s="10"/>
      <c r="I434" s="2">
        <f>296</f>
        <v>296</v>
      </c>
      <c r="J434" s="6">
        <v>2.1643518518518518E-3</v>
      </c>
      <c r="K434" s="7" t="s">
        <v>763</v>
      </c>
      <c r="L434" s="2"/>
      <c r="M434" s="2"/>
      <c r="N434" s="2"/>
      <c r="O434" s="2"/>
      <c r="P434" s="2"/>
      <c r="Q434" s="2"/>
      <c r="R434" s="2"/>
      <c r="S434" s="2"/>
      <c r="T434" s="2"/>
      <c r="U434" s="2"/>
      <c r="V434" s="2"/>
      <c r="W434" s="2"/>
      <c r="X434" s="2"/>
    </row>
    <row r="435" spans="1:24" x14ac:dyDescent="0.25">
      <c r="A435" s="2">
        <v>434</v>
      </c>
      <c r="C435" s="2" t="s">
        <v>1373</v>
      </c>
      <c r="D435" s="4" t="s">
        <v>433</v>
      </c>
      <c r="E435" s="5">
        <v>0.17083333333333331</v>
      </c>
      <c r="F435" s="3">
        <v>696</v>
      </c>
      <c r="G435" s="1"/>
      <c r="H435" s="10"/>
      <c r="I435" s="2">
        <f>696</f>
        <v>696</v>
      </c>
      <c r="J435" s="6">
        <v>2.8472222222222219E-3</v>
      </c>
      <c r="K435" s="7" t="s">
        <v>763</v>
      </c>
      <c r="L435" s="2"/>
      <c r="M435" s="2"/>
      <c r="N435" s="2"/>
      <c r="O435" s="2"/>
      <c r="P435" s="2"/>
      <c r="Q435" s="2"/>
      <c r="R435" s="2"/>
      <c r="S435" s="2"/>
      <c r="T435" s="2"/>
      <c r="U435" s="2"/>
      <c r="V435" s="2"/>
      <c r="W435" s="2"/>
      <c r="X435" s="2"/>
    </row>
    <row r="436" spans="1:24" x14ac:dyDescent="0.25">
      <c r="A436" s="2">
        <v>435</v>
      </c>
      <c r="C436" s="2" t="s">
        <v>1374</v>
      </c>
      <c r="D436" s="4" t="s">
        <v>434</v>
      </c>
      <c r="E436" s="5">
        <v>0.79861111111111116</v>
      </c>
      <c r="F436" s="3" t="s">
        <v>794</v>
      </c>
      <c r="G436" s="1"/>
      <c r="H436" s="10"/>
      <c r="I436" s="2">
        <f>2.4*1000</f>
        <v>2400</v>
      </c>
      <c r="J436" s="6">
        <v>1.3310185185185187E-2</v>
      </c>
      <c r="K436" s="7" t="s">
        <v>763</v>
      </c>
      <c r="L436" s="2"/>
      <c r="M436" s="2"/>
      <c r="N436" s="2"/>
      <c r="O436" s="2"/>
      <c r="P436" s="2"/>
      <c r="Q436" s="2"/>
      <c r="R436" s="2"/>
      <c r="S436" s="2"/>
      <c r="T436" s="2"/>
      <c r="U436" s="2"/>
      <c r="V436" s="2"/>
      <c r="W436" s="2"/>
      <c r="X436" s="2"/>
    </row>
    <row r="437" spans="1:24" x14ac:dyDescent="0.25">
      <c r="A437" s="2">
        <v>436</v>
      </c>
      <c r="C437" s="2" t="s">
        <v>1375</v>
      </c>
      <c r="D437" s="4" t="s">
        <v>435</v>
      </c>
      <c r="E437" s="5">
        <v>9.5833333333333326E-2</v>
      </c>
      <c r="F437" s="3">
        <v>928</v>
      </c>
      <c r="G437" s="1"/>
      <c r="H437" s="10"/>
      <c r="I437" s="2">
        <f>928</f>
        <v>928</v>
      </c>
      <c r="J437" s="6">
        <v>1.5972222222222221E-3</v>
      </c>
      <c r="K437" s="7" t="s">
        <v>763</v>
      </c>
      <c r="L437" s="2"/>
      <c r="M437" s="2"/>
      <c r="N437" s="2"/>
      <c r="O437" s="2"/>
      <c r="P437" s="2"/>
      <c r="Q437" s="2"/>
      <c r="R437" s="2"/>
      <c r="S437" s="2"/>
      <c r="T437" s="2"/>
      <c r="U437" s="2"/>
      <c r="V437" s="2"/>
      <c r="W437" s="2"/>
      <c r="X437" s="2"/>
    </row>
    <row r="438" spans="1:24" x14ac:dyDescent="0.25">
      <c r="A438" s="2">
        <v>437</v>
      </c>
      <c r="C438" s="2" t="s">
        <v>1376</v>
      </c>
      <c r="D438" s="4" t="s">
        <v>436</v>
      </c>
      <c r="E438" s="5">
        <v>0.27499999999999997</v>
      </c>
      <c r="F438" s="3">
        <v>261</v>
      </c>
      <c r="G438" s="1"/>
      <c r="H438" s="10"/>
      <c r="I438" s="2">
        <f>261</f>
        <v>261</v>
      </c>
      <c r="J438" s="6">
        <v>4.5833333333333334E-3</v>
      </c>
      <c r="K438" s="7" t="s">
        <v>763</v>
      </c>
      <c r="L438" s="2"/>
      <c r="M438" s="2"/>
      <c r="N438" s="2"/>
      <c r="O438" s="2"/>
      <c r="P438" s="2"/>
      <c r="Q438" s="2"/>
      <c r="R438" s="2"/>
      <c r="S438" s="2"/>
      <c r="T438" s="2"/>
      <c r="U438" s="2"/>
      <c r="V438" s="2"/>
      <c r="W438" s="2"/>
      <c r="X438" s="2"/>
    </row>
    <row r="439" spans="1:24" x14ac:dyDescent="0.25">
      <c r="A439" s="2">
        <v>438</v>
      </c>
      <c r="C439" s="2" t="s">
        <v>1377</v>
      </c>
      <c r="D439" s="4" t="s">
        <v>437</v>
      </c>
      <c r="E439" s="5">
        <v>0.125</v>
      </c>
      <c r="F439" s="3">
        <v>309</v>
      </c>
      <c r="G439" s="1"/>
      <c r="H439" s="10"/>
      <c r="I439" s="2">
        <f>309</f>
        <v>309</v>
      </c>
      <c r="J439" s="6">
        <v>2.0833333333333333E-3</v>
      </c>
      <c r="K439" s="7" t="s">
        <v>763</v>
      </c>
      <c r="L439" s="2"/>
      <c r="M439" s="2"/>
      <c r="N439" s="2"/>
      <c r="O439" s="2"/>
      <c r="P439" s="2"/>
      <c r="Q439" s="2"/>
      <c r="R439" s="2"/>
      <c r="S439" s="2"/>
      <c r="T439" s="2"/>
      <c r="U439" s="2"/>
      <c r="V439" s="2"/>
      <c r="W439" s="2"/>
      <c r="X439" s="2"/>
    </row>
    <row r="440" spans="1:24" x14ac:dyDescent="0.25">
      <c r="A440" s="2">
        <v>439</v>
      </c>
      <c r="C440" s="2" t="s">
        <v>1378</v>
      </c>
      <c r="D440" s="4" t="s">
        <v>438</v>
      </c>
      <c r="E440" s="5">
        <v>0.11805555555555557</v>
      </c>
      <c r="F440" s="3">
        <v>184</v>
      </c>
      <c r="G440" s="1"/>
      <c r="H440" s="10"/>
      <c r="I440" s="2">
        <f>184</f>
        <v>184</v>
      </c>
      <c r="J440" s="6">
        <v>1.9675925925925928E-3</v>
      </c>
      <c r="K440" s="7" t="s">
        <v>763</v>
      </c>
      <c r="L440" s="2"/>
      <c r="M440" s="2"/>
      <c r="N440" s="2"/>
      <c r="O440" s="2"/>
      <c r="P440" s="2"/>
      <c r="Q440" s="2"/>
      <c r="R440" s="2"/>
      <c r="S440" s="2"/>
      <c r="T440" s="2"/>
      <c r="U440" s="2"/>
      <c r="V440" s="2"/>
      <c r="W440" s="2"/>
      <c r="X440" s="2"/>
    </row>
    <row r="441" spans="1:24" x14ac:dyDescent="0.25">
      <c r="A441" s="2">
        <v>440</v>
      </c>
      <c r="C441" s="2" t="s">
        <v>1379</v>
      </c>
      <c r="D441" s="4" t="s">
        <v>439</v>
      </c>
      <c r="E441" s="5">
        <v>0.21805555555555556</v>
      </c>
      <c r="F441" s="3">
        <v>380</v>
      </c>
      <c r="G441" s="1"/>
      <c r="H441" s="10"/>
      <c r="I441" s="2">
        <f>380</f>
        <v>380</v>
      </c>
      <c r="J441" s="6">
        <v>3.6342592592592594E-3</v>
      </c>
      <c r="K441" s="7" t="s">
        <v>763</v>
      </c>
      <c r="L441" s="2"/>
      <c r="M441" s="2"/>
      <c r="N441" s="2"/>
      <c r="O441" s="2"/>
      <c r="P441" s="2"/>
      <c r="Q441" s="2"/>
      <c r="R441" s="2"/>
      <c r="S441" s="2"/>
      <c r="T441" s="2"/>
      <c r="U441" s="2"/>
      <c r="V441" s="2"/>
      <c r="W441" s="2"/>
      <c r="X441" s="2"/>
    </row>
    <row r="442" spans="1:24" x14ac:dyDescent="0.25">
      <c r="A442" s="2">
        <v>441</v>
      </c>
      <c r="C442" s="2" t="s">
        <v>1380</v>
      </c>
      <c r="D442" s="4" t="s">
        <v>440</v>
      </c>
      <c r="E442" s="5">
        <v>7.2916666666666671E-2</v>
      </c>
      <c r="F442" s="3">
        <v>398</v>
      </c>
      <c r="G442" s="1"/>
      <c r="H442" s="10"/>
      <c r="I442" s="2">
        <f>398</f>
        <v>398</v>
      </c>
      <c r="J442" s="6">
        <v>1.2152777777777778E-3</v>
      </c>
      <c r="K442" s="7" t="s">
        <v>763</v>
      </c>
      <c r="L442" s="2"/>
      <c r="M442" s="2"/>
      <c r="N442" s="2"/>
      <c r="O442" s="2"/>
      <c r="P442" s="2"/>
      <c r="Q442" s="2"/>
      <c r="R442" s="2"/>
      <c r="S442" s="2"/>
      <c r="T442" s="2"/>
      <c r="U442" s="2"/>
      <c r="V442" s="2"/>
      <c r="W442" s="2"/>
      <c r="X442" s="2"/>
    </row>
    <row r="443" spans="1:24" x14ac:dyDescent="0.25">
      <c r="A443" s="2">
        <v>442</v>
      </c>
      <c r="C443" s="2" t="s">
        <v>1381</v>
      </c>
      <c r="D443" s="4" t="s">
        <v>441</v>
      </c>
      <c r="E443" s="5">
        <v>0.26111111111111113</v>
      </c>
      <c r="F443" s="3">
        <v>667</v>
      </c>
      <c r="G443" s="1"/>
      <c r="H443" s="10"/>
      <c r="I443" s="2">
        <f>667</f>
        <v>667</v>
      </c>
      <c r="J443" s="6">
        <v>4.3518518518518515E-3</v>
      </c>
      <c r="K443" s="7" t="s">
        <v>763</v>
      </c>
      <c r="L443" s="2"/>
      <c r="M443" s="2"/>
      <c r="N443" s="2"/>
      <c r="O443" s="2"/>
      <c r="P443" s="2"/>
      <c r="Q443" s="2"/>
      <c r="R443" s="2"/>
      <c r="S443" s="2"/>
      <c r="T443" s="2"/>
      <c r="U443" s="2"/>
      <c r="V443" s="2"/>
      <c r="W443" s="2"/>
      <c r="X443" s="2"/>
    </row>
    <row r="444" spans="1:24" x14ac:dyDescent="0.25">
      <c r="A444" s="2">
        <v>443</v>
      </c>
      <c r="C444" s="2" t="s">
        <v>1382</v>
      </c>
      <c r="D444" s="4" t="s">
        <v>442</v>
      </c>
      <c r="E444" s="5">
        <v>0.31666666666666665</v>
      </c>
      <c r="F444" s="3" t="s">
        <v>851</v>
      </c>
      <c r="G444" s="1"/>
      <c r="H444" s="10"/>
      <c r="I444" s="2">
        <f>1.6*1000</f>
        <v>1600</v>
      </c>
      <c r="J444" s="6">
        <v>5.2777777777777771E-3</v>
      </c>
      <c r="K444" s="7" t="s">
        <v>763</v>
      </c>
      <c r="L444" s="2"/>
      <c r="M444" s="2"/>
      <c r="N444" s="2"/>
      <c r="O444" s="2"/>
      <c r="P444" s="2"/>
      <c r="Q444" s="2"/>
      <c r="R444" s="2"/>
      <c r="S444" s="2"/>
      <c r="T444" s="2"/>
      <c r="U444" s="2"/>
      <c r="V444" s="2"/>
      <c r="W444" s="2"/>
      <c r="X444" s="2"/>
    </row>
    <row r="445" spans="1:24" x14ac:dyDescent="0.25">
      <c r="A445" s="2">
        <v>444</v>
      </c>
      <c r="C445" s="2" t="s">
        <v>1383</v>
      </c>
      <c r="D445" s="4" t="s">
        <v>443</v>
      </c>
      <c r="E445" s="5">
        <v>8.819444444444445E-2</v>
      </c>
      <c r="F445" s="3">
        <v>797</v>
      </c>
      <c r="G445" s="1"/>
      <c r="H445" s="10"/>
      <c r="I445" s="2">
        <f>797</f>
        <v>797</v>
      </c>
      <c r="J445" s="6">
        <v>1.4699074074074074E-3</v>
      </c>
      <c r="K445" s="7" t="s">
        <v>763</v>
      </c>
      <c r="L445" s="2"/>
      <c r="M445" s="2"/>
      <c r="N445" s="2"/>
      <c r="O445" s="2"/>
      <c r="P445" s="2"/>
      <c r="Q445" s="2"/>
      <c r="R445" s="2"/>
      <c r="S445" s="2"/>
      <c r="T445" s="2"/>
      <c r="U445" s="2"/>
      <c r="V445" s="2"/>
      <c r="W445" s="2"/>
      <c r="X445" s="2"/>
    </row>
    <row r="446" spans="1:24" x14ac:dyDescent="0.25">
      <c r="A446" s="2">
        <v>445</v>
      </c>
      <c r="C446" s="2" t="s">
        <v>1384</v>
      </c>
      <c r="D446" s="4" t="s">
        <v>444</v>
      </c>
      <c r="E446" s="5">
        <v>0.19236111111111112</v>
      </c>
      <c r="F446" s="3">
        <v>327</v>
      </c>
      <c r="G446" s="1"/>
      <c r="H446" s="10"/>
      <c r="I446" s="2">
        <f>327</f>
        <v>327</v>
      </c>
      <c r="J446" s="6">
        <v>3.2060185185185191E-3</v>
      </c>
      <c r="K446" s="7" t="s">
        <v>763</v>
      </c>
      <c r="L446" s="2"/>
      <c r="M446" s="2"/>
      <c r="N446" s="2"/>
      <c r="O446" s="2"/>
      <c r="P446" s="2"/>
      <c r="Q446" s="2"/>
      <c r="R446" s="2"/>
      <c r="S446" s="2"/>
      <c r="T446" s="2"/>
      <c r="U446" s="2"/>
      <c r="V446" s="2"/>
      <c r="W446" s="2"/>
      <c r="X446" s="2"/>
    </row>
    <row r="447" spans="1:24" x14ac:dyDescent="0.25">
      <c r="A447" s="2">
        <v>446</v>
      </c>
      <c r="C447" s="2" t="s">
        <v>1385</v>
      </c>
      <c r="D447" s="4" t="s">
        <v>445</v>
      </c>
      <c r="E447" s="5">
        <v>5.347222222222222E-2</v>
      </c>
      <c r="F447" s="3">
        <v>173</v>
      </c>
      <c r="G447" s="1"/>
      <c r="H447" s="10"/>
      <c r="I447" s="2">
        <f>173</f>
        <v>173</v>
      </c>
      <c r="J447" s="6">
        <v>8.9120370370370362E-4</v>
      </c>
      <c r="K447" s="7" t="s">
        <v>763</v>
      </c>
      <c r="L447" s="2"/>
      <c r="M447" s="2"/>
      <c r="N447" s="2"/>
      <c r="O447" s="2"/>
      <c r="P447" s="2"/>
      <c r="Q447" s="2"/>
      <c r="R447" s="2"/>
      <c r="S447" s="2"/>
      <c r="T447" s="2"/>
      <c r="U447" s="2"/>
      <c r="V447" s="2"/>
      <c r="W447" s="2"/>
      <c r="X447" s="2"/>
    </row>
    <row r="448" spans="1:24" x14ac:dyDescent="0.25">
      <c r="A448" s="2">
        <v>447</v>
      </c>
      <c r="C448" s="2" t="s">
        <v>1386</v>
      </c>
      <c r="D448" s="4" t="s">
        <v>446</v>
      </c>
      <c r="E448" s="5">
        <v>0.25277777777777777</v>
      </c>
      <c r="F448" s="3">
        <v>297</v>
      </c>
      <c r="G448" s="1"/>
      <c r="H448" s="10"/>
      <c r="I448" s="2">
        <f>297</f>
        <v>297</v>
      </c>
      <c r="J448" s="6">
        <v>4.2129629629629626E-3</v>
      </c>
      <c r="K448" s="7" t="s">
        <v>763</v>
      </c>
      <c r="L448" s="2"/>
      <c r="M448" s="2"/>
      <c r="N448" s="2"/>
      <c r="O448" s="2"/>
      <c r="P448" s="2"/>
      <c r="Q448" s="2"/>
      <c r="R448" s="2"/>
      <c r="S448" s="2"/>
      <c r="T448" s="2"/>
      <c r="U448" s="2"/>
      <c r="V448" s="2"/>
      <c r="W448" s="2"/>
      <c r="X448" s="2"/>
    </row>
    <row r="449" spans="1:24" x14ac:dyDescent="0.25">
      <c r="A449" s="2">
        <v>448</v>
      </c>
      <c r="C449" s="2" t="s">
        <v>1387</v>
      </c>
      <c r="D449" s="4" t="s">
        <v>447</v>
      </c>
      <c r="E449" s="5">
        <v>0.16388888888888889</v>
      </c>
      <c r="F449" s="3">
        <v>182</v>
      </c>
      <c r="G449" s="1"/>
      <c r="H449" s="10"/>
      <c r="I449" s="2">
        <f>182</f>
        <v>182</v>
      </c>
      <c r="J449" s="6">
        <v>2.7314814814814819E-3</v>
      </c>
      <c r="K449" s="7" t="s">
        <v>763</v>
      </c>
      <c r="L449" s="2"/>
      <c r="M449" s="2"/>
      <c r="N449" s="2"/>
      <c r="O449" s="2"/>
      <c r="P449" s="2"/>
      <c r="Q449" s="2"/>
      <c r="R449" s="2"/>
      <c r="S449" s="2"/>
      <c r="T449" s="2"/>
      <c r="U449" s="2"/>
      <c r="V449" s="2"/>
      <c r="W449" s="2"/>
      <c r="X449" s="2"/>
    </row>
    <row r="450" spans="1:24" x14ac:dyDescent="0.25">
      <c r="A450" s="2">
        <v>449</v>
      </c>
      <c r="C450" s="2" t="s">
        <v>1388</v>
      </c>
      <c r="D450" s="4" t="s">
        <v>448</v>
      </c>
      <c r="E450" s="5">
        <v>0.60486111111111118</v>
      </c>
      <c r="F450" s="3" t="s">
        <v>835</v>
      </c>
      <c r="G450" s="1"/>
      <c r="H450" s="10"/>
      <c r="I450" s="2">
        <f>1.8*1000</f>
        <v>1800</v>
      </c>
      <c r="J450" s="6">
        <v>1.0081018518518519E-2</v>
      </c>
      <c r="K450" s="7" t="s">
        <v>763</v>
      </c>
      <c r="L450" s="2"/>
      <c r="M450" s="2"/>
      <c r="N450" s="2"/>
      <c r="O450" s="2"/>
      <c r="P450" s="2"/>
      <c r="Q450" s="2"/>
      <c r="R450" s="2"/>
      <c r="S450" s="2"/>
      <c r="T450" s="2"/>
      <c r="U450" s="2"/>
      <c r="V450" s="2"/>
      <c r="W450" s="2"/>
      <c r="X450" s="2"/>
    </row>
    <row r="451" spans="1:24" x14ac:dyDescent="0.25">
      <c r="A451" s="2">
        <v>450</v>
      </c>
      <c r="C451" s="2" t="s">
        <v>1389</v>
      </c>
      <c r="D451" s="4" t="s">
        <v>449</v>
      </c>
      <c r="E451" s="8">
        <v>1.6215277777777777</v>
      </c>
      <c r="F451" s="3" t="s">
        <v>793</v>
      </c>
      <c r="G451" s="1"/>
      <c r="H451" s="10"/>
      <c r="I451" s="2">
        <f>3.6*1000</f>
        <v>3600</v>
      </c>
      <c r="J451" s="6">
        <v>2.7025462962962959E-2</v>
      </c>
      <c r="K451" s="7" t="s">
        <v>763</v>
      </c>
      <c r="L451" s="2"/>
      <c r="M451" s="2"/>
      <c r="N451" s="2"/>
      <c r="O451" s="2"/>
      <c r="P451" s="2"/>
      <c r="Q451" s="2"/>
      <c r="R451" s="2"/>
      <c r="S451" s="2"/>
      <c r="T451" s="2"/>
      <c r="U451" s="2"/>
      <c r="V451" s="2"/>
      <c r="W451" s="2"/>
      <c r="X451" s="2"/>
    </row>
    <row r="452" spans="1:24" x14ac:dyDescent="0.25">
      <c r="A452" s="2">
        <v>451</v>
      </c>
      <c r="C452" s="2" t="s">
        <v>1390</v>
      </c>
      <c r="D452" s="4" t="s">
        <v>450</v>
      </c>
      <c r="E452" s="5">
        <v>0.14166666666666666</v>
      </c>
      <c r="F452" s="3">
        <v>198</v>
      </c>
      <c r="G452" s="1"/>
      <c r="H452" s="10"/>
      <c r="I452" s="2">
        <f>198</f>
        <v>198</v>
      </c>
      <c r="J452" s="6">
        <v>2.3611111111111111E-3</v>
      </c>
      <c r="K452" s="7" t="s">
        <v>763</v>
      </c>
      <c r="L452" s="2"/>
      <c r="M452" s="2"/>
      <c r="N452" s="2"/>
      <c r="O452" s="2"/>
      <c r="P452" s="2"/>
      <c r="Q452" s="2"/>
      <c r="R452" s="2"/>
      <c r="S452" s="2"/>
      <c r="T452" s="2"/>
      <c r="U452" s="2"/>
      <c r="V452" s="2"/>
      <c r="W452" s="2"/>
      <c r="X452" s="2"/>
    </row>
    <row r="453" spans="1:24" x14ac:dyDescent="0.25">
      <c r="A453" s="2">
        <v>452</v>
      </c>
      <c r="C453" s="2" t="s">
        <v>1391</v>
      </c>
      <c r="D453" s="4" t="s">
        <v>451</v>
      </c>
      <c r="E453" s="5">
        <v>0.10208333333333335</v>
      </c>
      <c r="F453" s="3">
        <v>193</v>
      </c>
      <c r="G453" s="1"/>
      <c r="H453" s="10"/>
      <c r="I453" s="2">
        <f>193</f>
        <v>193</v>
      </c>
      <c r="J453" s="6">
        <v>1.7013888888888892E-3</v>
      </c>
      <c r="K453" s="7" t="s">
        <v>763</v>
      </c>
      <c r="L453" s="2"/>
      <c r="M453" s="2"/>
      <c r="N453" s="2"/>
      <c r="O453" s="2"/>
      <c r="P453" s="2"/>
      <c r="Q453" s="2"/>
      <c r="R453" s="2"/>
      <c r="S453" s="2"/>
      <c r="T453" s="2"/>
      <c r="U453" s="2"/>
      <c r="V453" s="2"/>
      <c r="W453" s="2"/>
      <c r="X453" s="2"/>
    </row>
    <row r="454" spans="1:24" x14ac:dyDescent="0.25">
      <c r="A454" s="2">
        <v>453</v>
      </c>
      <c r="C454" s="2" t="s">
        <v>1392</v>
      </c>
      <c r="D454" s="4" t="s">
        <v>452</v>
      </c>
      <c r="E454" s="5">
        <v>0.44513888888888892</v>
      </c>
      <c r="F454" s="3" t="s">
        <v>789</v>
      </c>
      <c r="G454" s="1"/>
      <c r="H454" s="10"/>
      <c r="I454" s="2">
        <f>1*1000</f>
        <v>1000</v>
      </c>
      <c r="J454" s="6">
        <v>7.4189814814814813E-3</v>
      </c>
      <c r="K454" s="7" t="s">
        <v>763</v>
      </c>
      <c r="L454" s="2"/>
      <c r="M454" s="2"/>
      <c r="N454" s="2"/>
      <c r="O454" s="2"/>
      <c r="P454" s="2"/>
      <c r="Q454" s="2"/>
      <c r="R454" s="2"/>
      <c r="S454" s="2"/>
      <c r="T454" s="2"/>
      <c r="U454" s="2"/>
      <c r="V454" s="2"/>
      <c r="W454" s="2"/>
      <c r="X454" s="2"/>
    </row>
    <row r="455" spans="1:24" x14ac:dyDescent="0.25">
      <c r="A455" s="2">
        <v>454</v>
      </c>
      <c r="C455" s="2" t="s">
        <v>1393</v>
      </c>
      <c r="D455" s="4" t="s">
        <v>453</v>
      </c>
      <c r="E455" s="5">
        <v>9.9999999999999992E-2</v>
      </c>
      <c r="F455" s="3">
        <v>530</v>
      </c>
      <c r="G455" s="1"/>
      <c r="H455" s="10"/>
      <c r="I455" s="2">
        <f>530</f>
        <v>530</v>
      </c>
      <c r="J455" s="6">
        <v>1.6666666666666668E-3</v>
      </c>
      <c r="K455" s="7" t="s">
        <v>763</v>
      </c>
      <c r="L455" s="2"/>
      <c r="M455" s="2"/>
      <c r="N455" s="2"/>
      <c r="O455" s="2"/>
      <c r="P455" s="2"/>
      <c r="Q455" s="2"/>
      <c r="R455" s="2"/>
      <c r="S455" s="2"/>
      <c r="T455" s="2"/>
      <c r="U455" s="2"/>
      <c r="V455" s="2"/>
      <c r="W455" s="2"/>
      <c r="X455" s="2"/>
    </row>
    <row r="456" spans="1:24" x14ac:dyDescent="0.25">
      <c r="A456" s="2">
        <v>455</v>
      </c>
      <c r="C456" s="2" t="s">
        <v>1394</v>
      </c>
      <c r="D456" s="4" t="s">
        <v>454</v>
      </c>
      <c r="E456" s="5">
        <v>8.2638888888888887E-2</v>
      </c>
      <c r="F456" s="3">
        <v>509</v>
      </c>
      <c r="G456" s="1"/>
      <c r="H456" s="10"/>
      <c r="I456" s="2">
        <f>509</f>
        <v>509</v>
      </c>
      <c r="J456" s="6">
        <v>1.3773148148148147E-3</v>
      </c>
      <c r="K456" s="7" t="s">
        <v>763</v>
      </c>
      <c r="L456" s="2"/>
      <c r="M456" s="2"/>
      <c r="N456" s="2"/>
      <c r="O456" s="2"/>
      <c r="P456" s="2"/>
      <c r="Q456" s="2"/>
      <c r="R456" s="2"/>
      <c r="S456" s="2"/>
      <c r="T456" s="2"/>
      <c r="U456" s="2"/>
      <c r="V456" s="2"/>
      <c r="W456" s="2"/>
      <c r="X456" s="2"/>
    </row>
    <row r="457" spans="1:24" x14ac:dyDescent="0.25">
      <c r="A457" s="2">
        <v>456</v>
      </c>
      <c r="C457" s="2" t="s">
        <v>1395</v>
      </c>
      <c r="D457" s="4" t="s">
        <v>455</v>
      </c>
      <c r="E457" s="5">
        <v>0.12152777777777778</v>
      </c>
      <c r="F457" s="3">
        <v>352</v>
      </c>
      <c r="G457" s="1"/>
      <c r="H457" s="10"/>
      <c r="I457" s="2">
        <f>352</f>
        <v>352</v>
      </c>
      <c r="J457" s="6">
        <v>2.0254629629629629E-3</v>
      </c>
      <c r="K457" s="7" t="s">
        <v>763</v>
      </c>
      <c r="L457" s="2"/>
      <c r="M457" s="2"/>
      <c r="N457" s="2"/>
      <c r="O457" s="2"/>
      <c r="P457" s="2"/>
      <c r="Q457" s="2"/>
      <c r="R457" s="2"/>
      <c r="S457" s="2"/>
      <c r="T457" s="2"/>
      <c r="U457" s="2"/>
      <c r="V457" s="2"/>
      <c r="W457" s="2"/>
      <c r="X457" s="2"/>
    </row>
    <row r="458" spans="1:24" x14ac:dyDescent="0.25">
      <c r="A458" s="2">
        <v>457</v>
      </c>
      <c r="C458" s="2" t="s">
        <v>1396</v>
      </c>
      <c r="D458" s="4" t="s">
        <v>456</v>
      </c>
      <c r="E458" s="5">
        <v>0.23333333333333331</v>
      </c>
      <c r="F458" s="3">
        <v>223</v>
      </c>
      <c r="G458" s="1"/>
      <c r="H458" s="10"/>
      <c r="I458" s="2">
        <f>223</f>
        <v>223</v>
      </c>
      <c r="J458" s="6">
        <v>3.8888888888888883E-3</v>
      </c>
      <c r="K458" s="7" t="s">
        <v>763</v>
      </c>
      <c r="L458" s="2"/>
      <c r="M458" s="2"/>
      <c r="N458" s="2"/>
      <c r="O458" s="2"/>
      <c r="P458" s="2"/>
      <c r="Q458" s="2"/>
      <c r="R458" s="2"/>
      <c r="S458" s="2"/>
      <c r="T458" s="2"/>
      <c r="U458" s="2"/>
      <c r="V458" s="2"/>
      <c r="W458" s="2"/>
      <c r="X458" s="2"/>
    </row>
    <row r="459" spans="1:24" x14ac:dyDescent="0.25">
      <c r="A459" s="2">
        <v>458</v>
      </c>
      <c r="C459" s="2" t="s">
        <v>1397</v>
      </c>
      <c r="D459" s="4" t="s">
        <v>457</v>
      </c>
      <c r="E459" s="8">
        <v>2.0604166666666668</v>
      </c>
      <c r="F459" s="3" t="s">
        <v>810</v>
      </c>
      <c r="G459" s="1"/>
      <c r="H459" s="10"/>
      <c r="I459" s="2">
        <f>2.5*1000</f>
        <v>2500</v>
      </c>
      <c r="J459" s="6">
        <v>3.4340277777777782E-2</v>
      </c>
      <c r="K459" s="7" t="s">
        <v>763</v>
      </c>
      <c r="L459" s="2"/>
      <c r="M459" s="2"/>
      <c r="N459" s="2"/>
      <c r="O459" s="2"/>
      <c r="P459" s="2"/>
      <c r="Q459" s="2"/>
      <c r="R459" s="2"/>
      <c r="S459" s="2"/>
      <c r="T459" s="2"/>
      <c r="U459" s="2"/>
      <c r="V459" s="2"/>
      <c r="W459" s="2"/>
      <c r="X459" s="2"/>
    </row>
    <row r="460" spans="1:24" x14ac:dyDescent="0.25">
      <c r="A460" s="2">
        <v>459</v>
      </c>
      <c r="C460" s="2" t="s">
        <v>1398</v>
      </c>
      <c r="D460" s="4" t="s">
        <v>458</v>
      </c>
      <c r="E460" s="8">
        <v>1.6381944444444445</v>
      </c>
      <c r="F460" s="3" t="s">
        <v>812</v>
      </c>
      <c r="G460" s="1"/>
      <c r="H460" s="10"/>
      <c r="I460" s="2">
        <f>4.4*1000</f>
        <v>4400</v>
      </c>
      <c r="J460" s="6">
        <v>2.7303240740740743E-2</v>
      </c>
      <c r="K460" s="7" t="s">
        <v>763</v>
      </c>
      <c r="L460" s="2"/>
      <c r="M460" s="2"/>
      <c r="N460" s="2"/>
      <c r="O460" s="2"/>
      <c r="P460" s="2"/>
      <c r="Q460" s="2"/>
      <c r="R460" s="2"/>
      <c r="S460" s="2"/>
      <c r="T460" s="2"/>
      <c r="U460" s="2"/>
      <c r="V460" s="2"/>
      <c r="W460" s="2"/>
      <c r="X460" s="2"/>
    </row>
    <row r="461" spans="1:24" x14ac:dyDescent="0.25">
      <c r="A461" s="2">
        <v>460</v>
      </c>
      <c r="C461" s="2" t="s">
        <v>1399</v>
      </c>
      <c r="D461" s="4" t="s">
        <v>459</v>
      </c>
      <c r="E461" s="5">
        <v>0.1173611111111111</v>
      </c>
      <c r="F461" s="3" t="s">
        <v>832</v>
      </c>
      <c r="G461" s="1"/>
      <c r="H461" s="10"/>
      <c r="I461" s="2">
        <f>2.7*1000</f>
        <v>2700</v>
      </c>
      <c r="J461" s="6">
        <v>1.9560185185185184E-3</v>
      </c>
      <c r="K461" s="7" t="s">
        <v>763</v>
      </c>
      <c r="L461" s="2"/>
      <c r="M461" s="2"/>
      <c r="N461" s="2"/>
      <c r="O461" s="2"/>
      <c r="P461" s="2"/>
      <c r="Q461" s="2"/>
      <c r="R461" s="2"/>
      <c r="S461" s="2"/>
      <c r="T461" s="2"/>
      <c r="U461" s="2"/>
      <c r="V461" s="2"/>
      <c r="W461" s="2"/>
      <c r="X461" s="2"/>
    </row>
    <row r="462" spans="1:24" x14ac:dyDescent="0.25">
      <c r="A462" s="2">
        <v>461</v>
      </c>
      <c r="C462" s="2" t="s">
        <v>1400</v>
      </c>
      <c r="D462" s="4" t="s">
        <v>460</v>
      </c>
      <c r="E462" s="5">
        <v>0.67986111111111114</v>
      </c>
      <c r="F462" s="3" t="s">
        <v>872</v>
      </c>
      <c r="G462" s="1"/>
      <c r="H462" s="10"/>
      <c r="I462" s="2">
        <f>2.2*1000</f>
        <v>2200</v>
      </c>
      <c r="J462" s="6">
        <v>1.1331018518518518E-2</v>
      </c>
      <c r="K462" s="7" t="s">
        <v>763</v>
      </c>
      <c r="L462" s="2"/>
      <c r="M462" s="2"/>
      <c r="N462" s="2"/>
      <c r="O462" s="2"/>
      <c r="P462" s="2"/>
      <c r="Q462" s="2"/>
      <c r="R462" s="2"/>
      <c r="S462" s="2"/>
      <c r="T462" s="2"/>
      <c r="U462" s="2"/>
      <c r="V462" s="2"/>
      <c r="W462" s="2"/>
      <c r="X462" s="2"/>
    </row>
    <row r="463" spans="1:24" x14ac:dyDescent="0.25">
      <c r="A463" s="2">
        <v>462</v>
      </c>
      <c r="C463" s="2" t="s">
        <v>1401</v>
      </c>
      <c r="D463" s="4" t="s">
        <v>461</v>
      </c>
      <c r="E463" s="5">
        <v>0.45902777777777781</v>
      </c>
      <c r="F463" s="3" t="s">
        <v>789</v>
      </c>
      <c r="G463" s="1"/>
      <c r="H463" s="10"/>
      <c r="I463" s="2">
        <f>1*1000</f>
        <v>1000</v>
      </c>
      <c r="J463" s="6">
        <v>7.6504629629629631E-3</v>
      </c>
      <c r="K463" s="7" t="s">
        <v>763</v>
      </c>
      <c r="L463" s="2"/>
      <c r="M463" s="2"/>
      <c r="N463" s="2"/>
      <c r="O463" s="2"/>
      <c r="P463" s="2"/>
      <c r="Q463" s="2"/>
      <c r="R463" s="2"/>
      <c r="S463" s="2"/>
      <c r="T463" s="2"/>
      <c r="U463" s="2"/>
      <c r="V463" s="2"/>
      <c r="W463" s="2"/>
      <c r="X463" s="2"/>
    </row>
    <row r="464" spans="1:24" x14ac:dyDescent="0.25">
      <c r="A464" s="2">
        <v>463</v>
      </c>
      <c r="C464" s="2" t="s">
        <v>1402</v>
      </c>
      <c r="D464" s="4" t="s">
        <v>462</v>
      </c>
      <c r="E464" s="5">
        <v>0.28402777777777777</v>
      </c>
      <c r="F464" s="3">
        <v>704</v>
      </c>
      <c r="G464" s="1"/>
      <c r="H464" s="10"/>
      <c r="I464" s="2">
        <f>704</f>
        <v>704</v>
      </c>
      <c r="J464" s="6">
        <v>4.7337962962962958E-3</v>
      </c>
      <c r="K464" s="7" t="s">
        <v>763</v>
      </c>
      <c r="L464" s="2"/>
      <c r="M464" s="2"/>
      <c r="N464" s="2"/>
      <c r="O464" s="2"/>
      <c r="P464" s="2"/>
      <c r="Q464" s="2"/>
      <c r="R464" s="2"/>
      <c r="S464" s="2"/>
      <c r="T464" s="2"/>
      <c r="U464" s="2"/>
      <c r="V464" s="2"/>
      <c r="W464" s="2"/>
      <c r="X464" s="2"/>
    </row>
    <row r="465" spans="1:24" x14ac:dyDescent="0.25">
      <c r="A465" s="2">
        <v>464</v>
      </c>
      <c r="C465" s="2" t="s">
        <v>1403</v>
      </c>
      <c r="D465" s="4" t="s">
        <v>463</v>
      </c>
      <c r="E465" s="5">
        <v>0.15625</v>
      </c>
      <c r="F465" s="3">
        <v>396</v>
      </c>
      <c r="G465" s="1"/>
      <c r="H465" s="10"/>
      <c r="I465" s="2">
        <f>396</f>
        <v>396</v>
      </c>
      <c r="J465" s="6">
        <v>2.6041666666666665E-3</v>
      </c>
      <c r="K465" s="7" t="s">
        <v>763</v>
      </c>
      <c r="L465" s="2"/>
      <c r="M465" s="2"/>
      <c r="N465" s="2"/>
      <c r="O465" s="2"/>
      <c r="P465" s="2"/>
      <c r="Q465" s="2"/>
      <c r="R465" s="2"/>
      <c r="S465" s="2"/>
      <c r="T465" s="2"/>
      <c r="U465" s="2"/>
      <c r="V465" s="2"/>
      <c r="W465" s="2"/>
      <c r="X465" s="2"/>
    </row>
    <row r="466" spans="1:24" x14ac:dyDescent="0.25">
      <c r="A466" s="2">
        <v>465</v>
      </c>
      <c r="C466" s="2" t="s">
        <v>1404</v>
      </c>
      <c r="D466" s="4" t="s">
        <v>464</v>
      </c>
      <c r="E466" s="5">
        <v>9.2361111111111116E-2</v>
      </c>
      <c r="F466" s="3">
        <v>260</v>
      </c>
      <c r="G466" s="1"/>
      <c r="H466" s="10"/>
      <c r="I466" s="2">
        <f>260</f>
        <v>260</v>
      </c>
      <c r="J466" s="6">
        <v>1.5393518518518519E-3</v>
      </c>
      <c r="K466" s="7" t="s">
        <v>763</v>
      </c>
      <c r="L466" s="2"/>
      <c r="M466" s="2"/>
      <c r="N466" s="2"/>
      <c r="O466" s="2"/>
      <c r="P466" s="2"/>
      <c r="Q466" s="2"/>
      <c r="R466" s="2"/>
      <c r="S466" s="2"/>
      <c r="T466" s="2"/>
      <c r="U466" s="2"/>
      <c r="V466" s="2"/>
      <c r="W466" s="2"/>
      <c r="X466" s="2"/>
    </row>
    <row r="467" spans="1:24" x14ac:dyDescent="0.25">
      <c r="A467" s="2">
        <v>466</v>
      </c>
      <c r="C467" s="2" t="s">
        <v>1405</v>
      </c>
      <c r="D467" s="4" t="s">
        <v>465</v>
      </c>
      <c r="E467" s="5">
        <v>6.805555555555555E-2</v>
      </c>
      <c r="F467" s="3">
        <v>366</v>
      </c>
      <c r="G467" s="1"/>
      <c r="H467" s="10"/>
      <c r="I467" s="2">
        <f>366</f>
        <v>366</v>
      </c>
      <c r="J467" s="6">
        <v>1.1342592592592591E-3</v>
      </c>
      <c r="K467" s="7" t="s">
        <v>763</v>
      </c>
      <c r="L467" s="2"/>
      <c r="M467" s="2"/>
      <c r="N467" s="2"/>
      <c r="O467" s="2"/>
      <c r="P467" s="2"/>
      <c r="Q467" s="2"/>
      <c r="R467" s="2"/>
      <c r="S467" s="2"/>
      <c r="T467" s="2"/>
      <c r="U467" s="2"/>
      <c r="V467" s="2"/>
      <c r="W467" s="2"/>
      <c r="X467" s="2"/>
    </row>
    <row r="468" spans="1:24" x14ac:dyDescent="0.25">
      <c r="A468" s="2">
        <v>467</v>
      </c>
      <c r="C468" s="2" t="s">
        <v>1406</v>
      </c>
      <c r="D468" s="4" t="s">
        <v>466</v>
      </c>
      <c r="E468" s="5">
        <v>0.10972222222222222</v>
      </c>
      <c r="F468" s="3">
        <v>461</v>
      </c>
      <c r="G468" s="1"/>
      <c r="H468" s="10"/>
      <c r="I468" s="2">
        <f>461</f>
        <v>461</v>
      </c>
      <c r="J468" s="6">
        <v>1.8287037037037037E-3</v>
      </c>
      <c r="K468" s="7" t="s">
        <v>763</v>
      </c>
      <c r="L468" s="2"/>
      <c r="M468" s="2"/>
      <c r="N468" s="2"/>
      <c r="O468" s="2"/>
      <c r="P468" s="2"/>
      <c r="Q468" s="2"/>
      <c r="R468" s="2"/>
      <c r="S468" s="2"/>
      <c r="T468" s="2"/>
      <c r="U468" s="2"/>
      <c r="V468" s="2"/>
      <c r="W468" s="2"/>
      <c r="X468" s="2"/>
    </row>
    <row r="469" spans="1:24" x14ac:dyDescent="0.25">
      <c r="A469" s="2">
        <v>468</v>
      </c>
      <c r="C469" s="2" t="s">
        <v>1407</v>
      </c>
      <c r="D469" s="4" t="s">
        <v>467</v>
      </c>
      <c r="E469" s="5">
        <v>5.6944444444444443E-2</v>
      </c>
      <c r="F469" s="3">
        <v>849</v>
      </c>
      <c r="G469" s="1"/>
      <c r="H469" s="10"/>
      <c r="I469" s="2">
        <f>849</f>
        <v>849</v>
      </c>
      <c r="J469" s="6">
        <v>9.4907407407407408E-4</v>
      </c>
      <c r="K469" s="7" t="s">
        <v>763</v>
      </c>
      <c r="L469" s="2"/>
      <c r="M469" s="2"/>
      <c r="N469" s="2"/>
      <c r="O469" s="2"/>
      <c r="P469" s="2"/>
      <c r="Q469" s="2"/>
      <c r="R469" s="2"/>
      <c r="S469" s="2"/>
      <c r="T469" s="2"/>
      <c r="U469" s="2"/>
      <c r="V469" s="2"/>
      <c r="W469" s="2"/>
      <c r="X469" s="2"/>
    </row>
    <row r="470" spans="1:24" x14ac:dyDescent="0.25">
      <c r="A470" s="2">
        <v>469</v>
      </c>
      <c r="C470" s="2" t="s">
        <v>1408</v>
      </c>
      <c r="D470" s="4" t="s">
        <v>468</v>
      </c>
      <c r="E470" s="5">
        <v>9.0277777777777776E-2</v>
      </c>
      <c r="F470" s="3">
        <v>248</v>
      </c>
      <c r="G470" s="1"/>
      <c r="H470" s="10"/>
      <c r="I470" s="2">
        <f>248</f>
        <v>248</v>
      </c>
      <c r="J470" s="6">
        <v>1.5046296296296294E-3</v>
      </c>
      <c r="K470" s="7" t="s">
        <v>763</v>
      </c>
      <c r="L470" s="2"/>
      <c r="M470" s="2"/>
      <c r="N470" s="2"/>
      <c r="O470" s="2"/>
      <c r="P470" s="2"/>
      <c r="Q470" s="2"/>
      <c r="R470" s="2"/>
      <c r="S470" s="2"/>
      <c r="T470" s="2"/>
      <c r="U470" s="2"/>
      <c r="V470" s="2"/>
      <c r="W470" s="2"/>
      <c r="X470" s="2"/>
    </row>
    <row r="471" spans="1:24" x14ac:dyDescent="0.25">
      <c r="A471" s="2">
        <v>470</v>
      </c>
      <c r="C471" s="2" t="s">
        <v>1409</v>
      </c>
      <c r="D471" s="4" t="s">
        <v>469</v>
      </c>
      <c r="E471" s="5">
        <v>7.8472222222222221E-2</v>
      </c>
      <c r="F471" s="3">
        <v>671</v>
      </c>
      <c r="G471" s="1"/>
      <c r="H471" s="10"/>
      <c r="I471" s="2">
        <f>671</f>
        <v>671</v>
      </c>
      <c r="J471" s="6">
        <v>1.3078703703703705E-3</v>
      </c>
      <c r="K471" s="7" t="s">
        <v>763</v>
      </c>
      <c r="L471" s="2"/>
      <c r="M471" s="2"/>
      <c r="N471" s="2"/>
      <c r="O471" s="2"/>
      <c r="P471" s="2"/>
      <c r="Q471" s="2"/>
      <c r="R471" s="2"/>
      <c r="S471" s="2"/>
      <c r="T471" s="2"/>
      <c r="U471" s="2"/>
      <c r="V471" s="2"/>
      <c r="W471" s="2"/>
      <c r="X471" s="2"/>
    </row>
    <row r="472" spans="1:24" x14ac:dyDescent="0.25">
      <c r="A472" s="2">
        <v>471</v>
      </c>
      <c r="C472" s="2" t="s">
        <v>1410</v>
      </c>
      <c r="D472" s="4" t="s">
        <v>470</v>
      </c>
      <c r="E472" s="5">
        <v>4.2361111111111106E-2</v>
      </c>
      <c r="F472" s="3">
        <v>335</v>
      </c>
      <c r="G472" s="1"/>
      <c r="H472" s="10"/>
      <c r="I472" s="2">
        <f>335</f>
        <v>335</v>
      </c>
      <c r="J472" s="6">
        <v>7.0601851851851847E-4</v>
      </c>
      <c r="K472" s="7" t="s">
        <v>763</v>
      </c>
      <c r="L472" s="2"/>
      <c r="M472" s="2"/>
      <c r="N472" s="2"/>
      <c r="O472" s="2"/>
      <c r="P472" s="2"/>
      <c r="Q472" s="2"/>
      <c r="R472" s="2"/>
      <c r="S472" s="2"/>
      <c r="T472" s="2"/>
      <c r="U472" s="2"/>
      <c r="V472" s="2"/>
      <c r="W472" s="2"/>
      <c r="X472" s="2"/>
    </row>
    <row r="473" spans="1:24" x14ac:dyDescent="0.25">
      <c r="A473" s="2">
        <v>472</v>
      </c>
      <c r="C473" s="2" t="s">
        <v>1411</v>
      </c>
      <c r="D473" s="4" t="s">
        <v>471</v>
      </c>
      <c r="E473" s="5">
        <v>0.29930555555555555</v>
      </c>
      <c r="F473" s="3" t="s">
        <v>789</v>
      </c>
      <c r="G473" s="1"/>
      <c r="H473" s="10"/>
      <c r="I473" s="2">
        <f>1*1000</f>
        <v>1000</v>
      </c>
      <c r="J473" s="6">
        <v>4.9884259259259265E-3</v>
      </c>
      <c r="K473" s="7" t="s">
        <v>763</v>
      </c>
      <c r="L473" s="2"/>
      <c r="M473" s="2"/>
      <c r="N473" s="2"/>
      <c r="O473" s="2"/>
      <c r="P473" s="2"/>
      <c r="Q473" s="2"/>
      <c r="R473" s="2"/>
      <c r="S473" s="2"/>
      <c r="T473" s="2"/>
      <c r="U473" s="2"/>
      <c r="V473" s="2"/>
      <c r="W473" s="2"/>
      <c r="X473" s="2"/>
    </row>
    <row r="474" spans="1:24" x14ac:dyDescent="0.25">
      <c r="A474" s="2">
        <v>473</v>
      </c>
      <c r="C474" s="2" t="s">
        <v>1412</v>
      </c>
      <c r="D474" s="4" t="s">
        <v>472</v>
      </c>
      <c r="E474" s="5">
        <v>0.50555555555555554</v>
      </c>
      <c r="F474" s="3">
        <v>704</v>
      </c>
      <c r="G474" s="1"/>
      <c r="H474" s="10"/>
      <c r="I474" s="2">
        <f>704</f>
        <v>704</v>
      </c>
      <c r="J474" s="6">
        <v>8.4259259259259253E-3</v>
      </c>
      <c r="K474" s="7" t="s">
        <v>763</v>
      </c>
      <c r="L474" s="2"/>
      <c r="M474" s="2"/>
      <c r="N474" s="2"/>
      <c r="O474" s="2"/>
      <c r="P474" s="2"/>
      <c r="Q474" s="2"/>
      <c r="R474" s="2"/>
      <c r="S474" s="2"/>
      <c r="T474" s="2"/>
      <c r="U474" s="2"/>
      <c r="V474" s="2"/>
      <c r="W474" s="2"/>
      <c r="X474" s="2"/>
    </row>
    <row r="475" spans="1:24" x14ac:dyDescent="0.25">
      <c r="A475" s="2">
        <v>474</v>
      </c>
      <c r="C475" s="2" t="s">
        <v>1413</v>
      </c>
      <c r="D475" s="4" t="s">
        <v>473</v>
      </c>
      <c r="E475" s="5">
        <v>0.66597222222222219</v>
      </c>
      <c r="F475" s="3" t="s">
        <v>805</v>
      </c>
      <c r="G475" s="1"/>
      <c r="H475" s="10"/>
      <c r="I475" s="2">
        <f>1.1*1000</f>
        <v>1100</v>
      </c>
      <c r="J475" s="6">
        <v>1.1099537037037038E-2</v>
      </c>
      <c r="K475" s="7" t="s">
        <v>763</v>
      </c>
      <c r="L475" s="2"/>
      <c r="M475" s="2"/>
      <c r="N475" s="2"/>
      <c r="O475" s="2"/>
      <c r="P475" s="2"/>
      <c r="Q475" s="2"/>
      <c r="R475" s="2"/>
      <c r="S475" s="2"/>
      <c r="T475" s="2"/>
      <c r="U475" s="2"/>
      <c r="V475" s="2"/>
      <c r="W475" s="2"/>
      <c r="X475" s="2"/>
    </row>
    <row r="476" spans="1:24" x14ac:dyDescent="0.25">
      <c r="A476" s="2">
        <v>475</v>
      </c>
      <c r="C476" s="2" t="s">
        <v>1414</v>
      </c>
      <c r="D476" s="4" t="s">
        <v>474</v>
      </c>
      <c r="E476" s="5">
        <v>0.13333333333333333</v>
      </c>
      <c r="F476" s="3">
        <v>179</v>
      </c>
      <c r="G476" s="1"/>
      <c r="H476" s="10"/>
      <c r="I476" s="2">
        <f>179</f>
        <v>179</v>
      </c>
      <c r="J476" s="6">
        <v>2.2222222222222222E-3</v>
      </c>
      <c r="K476" s="7" t="s">
        <v>763</v>
      </c>
      <c r="L476" s="2"/>
      <c r="M476" s="2"/>
      <c r="N476" s="2"/>
      <c r="O476" s="2"/>
      <c r="P476" s="2"/>
      <c r="Q476" s="2"/>
      <c r="R476" s="2"/>
      <c r="S476" s="2"/>
      <c r="T476" s="2"/>
      <c r="U476" s="2"/>
      <c r="V476" s="2"/>
      <c r="W476" s="2"/>
      <c r="X476" s="2"/>
    </row>
    <row r="477" spans="1:24" x14ac:dyDescent="0.25">
      <c r="A477" s="2">
        <v>476</v>
      </c>
      <c r="C477" s="2" t="s">
        <v>1415</v>
      </c>
      <c r="D477" s="4" t="s">
        <v>475</v>
      </c>
      <c r="E477" s="5">
        <v>0.33749999999999997</v>
      </c>
      <c r="F477" s="3">
        <v>961</v>
      </c>
      <c r="G477" s="1"/>
      <c r="H477" s="10"/>
      <c r="I477" s="2">
        <f>961</f>
        <v>961</v>
      </c>
      <c r="J477" s="6">
        <v>5.6249999999999989E-3</v>
      </c>
      <c r="K477" s="7" t="s">
        <v>763</v>
      </c>
      <c r="L477" s="2"/>
      <c r="M477" s="2"/>
      <c r="N477" s="2"/>
      <c r="O477" s="2"/>
      <c r="P477" s="2"/>
      <c r="Q477" s="2"/>
      <c r="R477" s="2"/>
      <c r="S477" s="2"/>
      <c r="T477" s="2"/>
      <c r="U477" s="2"/>
      <c r="V477" s="2"/>
      <c r="W477" s="2"/>
      <c r="X477" s="2"/>
    </row>
    <row r="478" spans="1:24" x14ac:dyDescent="0.25">
      <c r="A478" s="2">
        <v>477</v>
      </c>
      <c r="C478" s="2" t="s">
        <v>1416</v>
      </c>
      <c r="D478" s="4" t="s">
        <v>476</v>
      </c>
      <c r="E478" s="5">
        <v>0.10972222222222222</v>
      </c>
      <c r="F478" s="3">
        <v>144</v>
      </c>
      <c r="G478" s="1"/>
      <c r="H478" s="10"/>
      <c r="I478" s="2">
        <f>144</f>
        <v>144</v>
      </c>
      <c r="J478" s="6">
        <v>1.8287037037037037E-3</v>
      </c>
      <c r="K478" s="7" t="s">
        <v>763</v>
      </c>
      <c r="L478" s="2"/>
      <c r="M478" s="2"/>
      <c r="N478" s="2"/>
      <c r="O478" s="2"/>
      <c r="P478" s="2"/>
      <c r="Q478" s="2"/>
      <c r="R478" s="2"/>
      <c r="S478" s="2"/>
      <c r="T478" s="2"/>
      <c r="U478" s="2"/>
      <c r="V478" s="2"/>
      <c r="W478" s="2"/>
      <c r="X478" s="2"/>
    </row>
    <row r="479" spans="1:24" x14ac:dyDescent="0.25">
      <c r="A479" s="2">
        <v>478</v>
      </c>
      <c r="C479" s="2" t="s">
        <v>1417</v>
      </c>
      <c r="D479" s="4" t="s">
        <v>477</v>
      </c>
      <c r="E479" s="5">
        <v>0.15972222222222224</v>
      </c>
      <c r="F479" s="3" t="s">
        <v>794</v>
      </c>
      <c r="G479" s="1"/>
      <c r="H479" s="10"/>
      <c r="I479" s="2">
        <f>2.4*1000</f>
        <v>2400</v>
      </c>
      <c r="J479" s="6">
        <v>2.6620370370370374E-3</v>
      </c>
      <c r="K479" s="7" t="s">
        <v>763</v>
      </c>
      <c r="L479" s="2"/>
      <c r="M479" s="2"/>
      <c r="N479" s="2"/>
      <c r="O479" s="2"/>
      <c r="P479" s="2"/>
      <c r="Q479" s="2"/>
      <c r="R479" s="2"/>
      <c r="S479" s="2"/>
      <c r="T479" s="2"/>
      <c r="U479" s="2"/>
      <c r="V479" s="2"/>
      <c r="W479" s="2"/>
      <c r="X479" s="2"/>
    </row>
    <row r="480" spans="1:24" x14ac:dyDescent="0.25">
      <c r="A480" s="2">
        <v>479</v>
      </c>
      <c r="C480" s="2" t="s">
        <v>1418</v>
      </c>
      <c r="D480" s="4" t="s">
        <v>478</v>
      </c>
      <c r="E480" s="5">
        <v>0.29930555555555555</v>
      </c>
      <c r="F480" s="3" t="s">
        <v>848</v>
      </c>
      <c r="G480" s="1"/>
      <c r="H480" s="10"/>
      <c r="I480" s="2">
        <f>2.8*1000</f>
        <v>2800</v>
      </c>
      <c r="J480" s="6">
        <v>4.9884259259259265E-3</v>
      </c>
      <c r="K480" s="7" t="s">
        <v>763</v>
      </c>
      <c r="L480" s="2"/>
      <c r="M480" s="2"/>
      <c r="N480" s="2"/>
      <c r="O480" s="2"/>
      <c r="P480" s="2"/>
      <c r="Q480" s="2"/>
      <c r="R480" s="2"/>
      <c r="S480" s="2"/>
      <c r="T480" s="2"/>
      <c r="U480" s="2"/>
      <c r="V480" s="2"/>
      <c r="W480" s="2"/>
      <c r="X480" s="2"/>
    </row>
    <row r="481" spans="1:24" x14ac:dyDescent="0.25">
      <c r="A481" s="2">
        <v>480</v>
      </c>
      <c r="C481" s="2" t="s">
        <v>1419</v>
      </c>
      <c r="D481" s="4" t="s">
        <v>479</v>
      </c>
      <c r="E481" s="5">
        <v>0.51250000000000007</v>
      </c>
      <c r="F481" s="3" t="s">
        <v>796</v>
      </c>
      <c r="G481" s="1"/>
      <c r="H481" s="10"/>
      <c r="I481" s="2">
        <f>14*1000</f>
        <v>14000</v>
      </c>
      <c r="J481" s="6">
        <v>8.5416666666666679E-3</v>
      </c>
      <c r="K481" s="7" t="s">
        <v>763</v>
      </c>
      <c r="L481" s="2"/>
      <c r="M481" s="2"/>
      <c r="N481" s="2"/>
      <c r="O481" s="2"/>
      <c r="P481" s="2"/>
      <c r="Q481" s="2"/>
      <c r="R481" s="2"/>
      <c r="S481" s="2"/>
      <c r="T481" s="2"/>
      <c r="U481" s="2"/>
      <c r="V481" s="2"/>
      <c r="W481" s="2"/>
      <c r="X481" s="2"/>
    </row>
    <row r="482" spans="1:24" x14ac:dyDescent="0.25">
      <c r="A482" s="2">
        <v>481</v>
      </c>
      <c r="C482" s="2" t="s">
        <v>1420</v>
      </c>
      <c r="D482" s="4" t="s">
        <v>480</v>
      </c>
      <c r="E482" s="5">
        <v>0.44930555555555557</v>
      </c>
      <c r="F482" s="3" t="s">
        <v>822</v>
      </c>
      <c r="G482" s="1"/>
      <c r="H482" s="10"/>
      <c r="I482" s="2">
        <f>3.5*1000</f>
        <v>3500</v>
      </c>
      <c r="J482" s="6">
        <v>7.4884259259259262E-3</v>
      </c>
      <c r="K482" s="7" t="s">
        <v>763</v>
      </c>
      <c r="L482" s="2"/>
      <c r="M482" s="2"/>
      <c r="N482" s="2"/>
      <c r="O482" s="2"/>
      <c r="P482" s="2"/>
      <c r="Q482" s="2"/>
      <c r="R482" s="2"/>
      <c r="S482" s="2"/>
      <c r="T482" s="2"/>
      <c r="U482" s="2"/>
      <c r="V482" s="2"/>
      <c r="W482" s="2"/>
      <c r="X482" s="2"/>
    </row>
    <row r="483" spans="1:24" x14ac:dyDescent="0.25">
      <c r="A483" s="2">
        <v>482</v>
      </c>
      <c r="C483" s="2" t="s">
        <v>1421</v>
      </c>
      <c r="D483" s="4" t="s">
        <v>481</v>
      </c>
      <c r="E483" s="5">
        <v>6.458333333333334E-2</v>
      </c>
      <c r="F483" s="3">
        <v>118</v>
      </c>
      <c r="G483" s="1"/>
      <c r="H483" s="10"/>
      <c r="I483" s="2">
        <f>118</f>
        <v>118</v>
      </c>
      <c r="J483" s="6">
        <v>1.0763888888888889E-3</v>
      </c>
      <c r="K483" s="7" t="s">
        <v>763</v>
      </c>
      <c r="L483" s="2"/>
      <c r="M483" s="2"/>
      <c r="N483" s="2"/>
      <c r="O483" s="2"/>
      <c r="P483" s="2"/>
      <c r="Q483" s="2"/>
      <c r="R483" s="2"/>
      <c r="S483" s="2"/>
      <c r="T483" s="2"/>
      <c r="U483" s="2"/>
      <c r="V483" s="2"/>
      <c r="W483" s="2"/>
      <c r="X483" s="2"/>
    </row>
    <row r="484" spans="1:24" x14ac:dyDescent="0.25">
      <c r="A484" s="2">
        <v>483</v>
      </c>
      <c r="C484" s="2" t="s">
        <v>1422</v>
      </c>
      <c r="D484" s="4" t="s">
        <v>482</v>
      </c>
      <c r="E484" s="5">
        <v>9.7916666666666666E-2</v>
      </c>
      <c r="F484" s="3">
        <v>317</v>
      </c>
      <c r="G484" s="1"/>
      <c r="H484" s="10"/>
      <c r="I484" s="2">
        <f>317</f>
        <v>317</v>
      </c>
      <c r="J484" s="6">
        <v>1.6319444444444445E-3</v>
      </c>
      <c r="K484" s="7" t="s">
        <v>763</v>
      </c>
      <c r="L484" s="2"/>
      <c r="M484" s="2"/>
      <c r="N484" s="2"/>
      <c r="O484" s="2"/>
      <c r="P484" s="2"/>
      <c r="Q484" s="2"/>
      <c r="R484" s="2"/>
      <c r="S484" s="2"/>
      <c r="T484" s="2"/>
      <c r="U484" s="2"/>
      <c r="V484" s="2"/>
      <c r="W484" s="2"/>
      <c r="X484" s="2"/>
    </row>
    <row r="485" spans="1:24" x14ac:dyDescent="0.25">
      <c r="A485" s="2">
        <v>484</v>
      </c>
      <c r="C485" s="2" t="s">
        <v>1423</v>
      </c>
      <c r="D485" s="4" t="s">
        <v>483</v>
      </c>
      <c r="E485" s="5">
        <v>0.26250000000000001</v>
      </c>
      <c r="F485" s="3" t="s">
        <v>791</v>
      </c>
      <c r="G485" s="1"/>
      <c r="H485" s="10"/>
      <c r="I485" s="2">
        <f>3.2*1000</f>
        <v>3200</v>
      </c>
      <c r="J485" s="6">
        <v>4.3749999999999995E-3</v>
      </c>
      <c r="K485" s="7" t="s">
        <v>763</v>
      </c>
      <c r="L485" s="2"/>
      <c r="M485" s="2"/>
      <c r="N485" s="2"/>
      <c r="O485" s="2"/>
      <c r="P485" s="2"/>
      <c r="Q485" s="2"/>
      <c r="R485" s="2"/>
      <c r="S485" s="2"/>
      <c r="T485" s="2"/>
      <c r="U485" s="2"/>
      <c r="V485" s="2"/>
      <c r="W485" s="2"/>
      <c r="X485" s="2"/>
    </row>
    <row r="486" spans="1:24" x14ac:dyDescent="0.25">
      <c r="A486" s="2">
        <v>485</v>
      </c>
      <c r="C486" s="2" t="s">
        <v>1424</v>
      </c>
      <c r="D486" s="4" t="s">
        <v>484</v>
      </c>
      <c r="E486" s="5">
        <v>0.1277777777777778</v>
      </c>
      <c r="F486" s="3">
        <v>219</v>
      </c>
      <c r="G486" s="1"/>
      <c r="H486" s="10"/>
      <c r="I486" s="2">
        <f>219</f>
        <v>219</v>
      </c>
      <c r="J486" s="6">
        <v>2.1296296296296298E-3</v>
      </c>
      <c r="K486" s="7" t="s">
        <v>763</v>
      </c>
      <c r="L486" s="2"/>
      <c r="M486" s="2"/>
      <c r="N486" s="2"/>
      <c r="O486" s="2"/>
      <c r="P486" s="2"/>
      <c r="Q486" s="2"/>
      <c r="R486" s="2"/>
      <c r="S486" s="2"/>
      <c r="T486" s="2"/>
      <c r="U486" s="2"/>
      <c r="V486" s="2"/>
      <c r="W486" s="2"/>
      <c r="X486" s="2"/>
    </row>
    <row r="487" spans="1:24" x14ac:dyDescent="0.25">
      <c r="A487" s="2">
        <v>486</v>
      </c>
      <c r="C487" s="2" t="s">
        <v>1425</v>
      </c>
      <c r="D487" s="4" t="s">
        <v>485</v>
      </c>
      <c r="E487" s="5">
        <v>0.43472222222222223</v>
      </c>
      <c r="F487" s="3" t="s">
        <v>828</v>
      </c>
      <c r="G487" s="1"/>
      <c r="H487" s="10"/>
      <c r="I487" s="2">
        <f>22*1000</f>
        <v>22000</v>
      </c>
      <c r="J487" s="6">
        <v>7.2453703703703708E-3</v>
      </c>
      <c r="K487" s="7" t="s">
        <v>763</v>
      </c>
      <c r="L487" s="2"/>
      <c r="M487" s="2"/>
      <c r="N487" s="2"/>
      <c r="O487" s="2"/>
      <c r="P487" s="2"/>
      <c r="Q487" s="2"/>
      <c r="R487" s="2"/>
      <c r="S487" s="2"/>
      <c r="T487" s="2"/>
      <c r="U487" s="2"/>
      <c r="V487" s="2"/>
      <c r="W487" s="2"/>
      <c r="X487" s="2"/>
    </row>
    <row r="488" spans="1:24" x14ac:dyDescent="0.25">
      <c r="A488" s="2">
        <v>487</v>
      </c>
      <c r="C488" s="2" t="s">
        <v>1426</v>
      </c>
      <c r="D488" s="4" t="s">
        <v>486</v>
      </c>
      <c r="E488" s="5">
        <v>0.12916666666666668</v>
      </c>
      <c r="F488" s="3">
        <v>743</v>
      </c>
      <c r="G488" s="1"/>
      <c r="H488" s="10"/>
      <c r="I488" s="2">
        <f>743</f>
        <v>743</v>
      </c>
      <c r="J488" s="6">
        <v>2.1527777777777778E-3</v>
      </c>
      <c r="K488" s="7" t="s">
        <v>763</v>
      </c>
      <c r="L488" s="2"/>
      <c r="M488" s="2"/>
      <c r="N488" s="2"/>
      <c r="O488" s="2"/>
      <c r="P488" s="2"/>
      <c r="Q488" s="2"/>
      <c r="R488" s="2"/>
      <c r="S488" s="2"/>
      <c r="T488" s="2"/>
      <c r="U488" s="2"/>
      <c r="V488" s="2"/>
      <c r="W488" s="2"/>
      <c r="X488" s="2"/>
    </row>
    <row r="489" spans="1:24" x14ac:dyDescent="0.25">
      <c r="A489" s="2">
        <v>488</v>
      </c>
      <c r="C489" s="2" t="s">
        <v>1427</v>
      </c>
      <c r="D489" s="4" t="s">
        <v>487</v>
      </c>
      <c r="E489" s="5">
        <v>8.2638888888888887E-2</v>
      </c>
      <c r="F489" s="3">
        <v>408</v>
      </c>
      <c r="G489" s="1"/>
      <c r="H489" s="10"/>
      <c r="I489" s="2">
        <f>408</f>
        <v>408</v>
      </c>
      <c r="J489" s="6">
        <v>1.3773148148148147E-3</v>
      </c>
      <c r="K489" s="7" t="s">
        <v>763</v>
      </c>
      <c r="L489" s="2"/>
      <c r="M489" s="2"/>
      <c r="N489" s="2"/>
      <c r="O489" s="2"/>
      <c r="P489" s="2"/>
      <c r="Q489" s="2"/>
      <c r="R489" s="2"/>
      <c r="S489" s="2"/>
      <c r="T489" s="2"/>
      <c r="U489" s="2"/>
      <c r="V489" s="2"/>
      <c r="W489" s="2"/>
      <c r="X489" s="2"/>
    </row>
    <row r="490" spans="1:24" x14ac:dyDescent="0.25">
      <c r="A490" s="2">
        <v>489</v>
      </c>
      <c r="C490" s="2" t="s">
        <v>1428</v>
      </c>
      <c r="D490" s="4" t="s">
        <v>488</v>
      </c>
      <c r="E490" s="5">
        <v>0.19375000000000001</v>
      </c>
      <c r="F490" s="3" t="s">
        <v>835</v>
      </c>
      <c r="G490" s="1"/>
      <c r="H490" s="10"/>
      <c r="I490" s="2">
        <f>1.8*1000</f>
        <v>1800</v>
      </c>
      <c r="J490" s="6">
        <v>3.2291666666666666E-3</v>
      </c>
      <c r="K490" s="7" t="s">
        <v>763</v>
      </c>
      <c r="L490" s="2"/>
      <c r="M490" s="2"/>
      <c r="N490" s="2"/>
      <c r="O490" s="2"/>
      <c r="P490" s="2"/>
      <c r="Q490" s="2"/>
      <c r="R490" s="2"/>
      <c r="S490" s="2"/>
      <c r="T490" s="2"/>
      <c r="U490" s="2"/>
      <c r="V490" s="2"/>
      <c r="W490" s="2"/>
      <c r="X490" s="2"/>
    </row>
    <row r="491" spans="1:24" x14ac:dyDescent="0.25">
      <c r="A491" s="2">
        <v>490</v>
      </c>
      <c r="C491" s="2" t="s">
        <v>1429</v>
      </c>
      <c r="D491" s="4" t="s">
        <v>489</v>
      </c>
      <c r="E491" s="5">
        <v>0.12222222222222223</v>
      </c>
      <c r="F491" s="3">
        <v>577</v>
      </c>
      <c r="G491" s="1"/>
      <c r="H491" s="10"/>
      <c r="I491" s="2">
        <f>577</f>
        <v>577</v>
      </c>
      <c r="J491" s="6">
        <v>2.0370370370370373E-3</v>
      </c>
      <c r="K491" s="7" t="s">
        <v>763</v>
      </c>
      <c r="L491" s="2"/>
      <c r="M491" s="2"/>
      <c r="N491" s="2"/>
      <c r="O491" s="2"/>
      <c r="P491" s="2"/>
      <c r="Q491" s="2"/>
      <c r="R491" s="2"/>
      <c r="S491" s="2"/>
      <c r="T491" s="2"/>
      <c r="U491" s="2"/>
      <c r="V491" s="2"/>
      <c r="W491" s="2"/>
      <c r="X491" s="2"/>
    </row>
    <row r="492" spans="1:24" x14ac:dyDescent="0.25">
      <c r="A492" s="2">
        <v>491</v>
      </c>
      <c r="C492" s="2" t="s">
        <v>1430</v>
      </c>
      <c r="D492" s="4" t="s">
        <v>490</v>
      </c>
      <c r="E492" s="5">
        <v>0.17152777777777775</v>
      </c>
      <c r="F492" s="3" t="s">
        <v>805</v>
      </c>
      <c r="G492" s="1"/>
      <c r="H492" s="10"/>
      <c r="I492" s="2">
        <f>1.1*1000</f>
        <v>1100</v>
      </c>
      <c r="J492" s="6">
        <v>2.8587962962962963E-3</v>
      </c>
      <c r="K492" s="7" t="s">
        <v>763</v>
      </c>
      <c r="L492" s="2"/>
      <c r="M492" s="2"/>
      <c r="N492" s="2"/>
      <c r="O492" s="2"/>
      <c r="P492" s="2"/>
      <c r="Q492" s="2"/>
      <c r="R492" s="2"/>
      <c r="S492" s="2"/>
      <c r="T492" s="2"/>
      <c r="U492" s="2"/>
      <c r="V492" s="2"/>
      <c r="W492" s="2"/>
      <c r="X492" s="2"/>
    </row>
    <row r="493" spans="1:24" x14ac:dyDescent="0.25">
      <c r="A493" s="2">
        <v>492</v>
      </c>
      <c r="C493" s="2" t="s">
        <v>1431</v>
      </c>
      <c r="D493" s="4" t="s">
        <v>491</v>
      </c>
      <c r="E493" s="5">
        <v>9.7916666666666666E-2</v>
      </c>
      <c r="F493" s="3">
        <v>225</v>
      </c>
      <c r="G493" s="1"/>
      <c r="H493" s="10"/>
      <c r="I493" s="2">
        <f>225</f>
        <v>225</v>
      </c>
      <c r="J493" s="6">
        <v>1.6319444444444445E-3</v>
      </c>
      <c r="K493" s="7" t="s">
        <v>763</v>
      </c>
      <c r="L493" s="2"/>
      <c r="M493" s="2"/>
      <c r="N493" s="2"/>
      <c r="O493" s="2"/>
      <c r="P493" s="2"/>
      <c r="Q493" s="2"/>
      <c r="R493" s="2"/>
      <c r="S493" s="2"/>
      <c r="T493" s="2"/>
      <c r="U493" s="2"/>
      <c r="V493" s="2"/>
      <c r="W493" s="2"/>
      <c r="X493" s="2"/>
    </row>
    <row r="494" spans="1:24" x14ac:dyDescent="0.25">
      <c r="A494" s="2">
        <v>493</v>
      </c>
      <c r="C494" s="2" t="s">
        <v>1432</v>
      </c>
      <c r="D494" s="4" t="s">
        <v>492</v>
      </c>
      <c r="E494" s="5">
        <v>0.17083333333333331</v>
      </c>
      <c r="F494" s="3">
        <v>208</v>
      </c>
      <c r="G494" s="1"/>
      <c r="H494" s="10"/>
      <c r="I494" s="2">
        <f>208</f>
        <v>208</v>
      </c>
      <c r="J494" s="6">
        <v>2.8472222222222219E-3</v>
      </c>
      <c r="K494" s="7" t="s">
        <v>763</v>
      </c>
      <c r="L494" s="2"/>
      <c r="M494" s="2"/>
      <c r="N494" s="2"/>
      <c r="O494" s="2"/>
      <c r="P494" s="2"/>
      <c r="Q494" s="2"/>
      <c r="R494" s="2"/>
      <c r="S494" s="2"/>
      <c r="T494" s="2"/>
      <c r="U494" s="2"/>
      <c r="V494" s="2"/>
      <c r="W494" s="2"/>
      <c r="X494" s="2"/>
    </row>
    <row r="495" spans="1:24" x14ac:dyDescent="0.25">
      <c r="A495" s="2">
        <v>494</v>
      </c>
      <c r="C495" s="2" t="s">
        <v>1433</v>
      </c>
      <c r="D495" s="4" t="s">
        <v>493</v>
      </c>
      <c r="E495" s="5">
        <v>0.16111111111111112</v>
      </c>
      <c r="F495" s="3">
        <v>422</v>
      </c>
      <c r="G495" s="1"/>
      <c r="H495" s="10"/>
      <c r="I495" s="2">
        <f>422</f>
        <v>422</v>
      </c>
      <c r="J495" s="6">
        <v>2.685185185185185E-3</v>
      </c>
      <c r="K495" s="7" t="s">
        <v>763</v>
      </c>
      <c r="L495" s="2"/>
      <c r="M495" s="2"/>
      <c r="N495" s="2"/>
      <c r="O495" s="2"/>
      <c r="P495" s="2"/>
      <c r="Q495" s="2"/>
      <c r="R495" s="2"/>
      <c r="S495" s="2"/>
      <c r="T495" s="2"/>
      <c r="U495" s="2"/>
      <c r="V495" s="2"/>
      <c r="W495" s="2"/>
      <c r="X495" s="2"/>
    </row>
    <row r="496" spans="1:24" x14ac:dyDescent="0.25">
      <c r="A496" s="2">
        <v>495</v>
      </c>
      <c r="C496" s="2" t="s">
        <v>1434</v>
      </c>
      <c r="D496" s="4" t="s">
        <v>494</v>
      </c>
      <c r="E496" s="5">
        <v>0.33055555555555555</v>
      </c>
      <c r="F496" s="3" t="s">
        <v>816</v>
      </c>
      <c r="G496" s="1"/>
      <c r="H496" s="10"/>
      <c r="I496" s="2">
        <f>6.6*1000</f>
        <v>6600</v>
      </c>
      <c r="J496" s="6">
        <v>5.5092592592592589E-3</v>
      </c>
      <c r="K496" s="7" t="s">
        <v>763</v>
      </c>
      <c r="L496" s="2"/>
      <c r="M496" s="2"/>
      <c r="N496" s="2"/>
      <c r="O496" s="2"/>
      <c r="P496" s="2"/>
      <c r="Q496" s="2"/>
      <c r="R496" s="2"/>
      <c r="S496" s="2"/>
      <c r="T496" s="2"/>
      <c r="U496" s="2"/>
      <c r="V496" s="2"/>
      <c r="W496" s="2"/>
      <c r="X496" s="2"/>
    </row>
    <row r="497" spans="1:24" x14ac:dyDescent="0.25">
      <c r="A497" s="2">
        <v>496</v>
      </c>
      <c r="C497" s="2" t="s">
        <v>1435</v>
      </c>
      <c r="D497" s="4" t="s">
        <v>495</v>
      </c>
      <c r="E497" s="5">
        <v>0.24236111111111111</v>
      </c>
      <c r="F497" s="3" t="s">
        <v>789</v>
      </c>
      <c r="G497" s="1"/>
      <c r="H497" s="10"/>
      <c r="I497" s="2">
        <f>1*1000</f>
        <v>1000</v>
      </c>
      <c r="J497" s="6">
        <v>4.0393518518518521E-3</v>
      </c>
      <c r="K497" s="7" t="s">
        <v>763</v>
      </c>
      <c r="L497" s="2"/>
      <c r="M497" s="2"/>
      <c r="N497" s="2"/>
      <c r="O497" s="2"/>
      <c r="P497" s="2"/>
      <c r="Q497" s="2"/>
      <c r="R497" s="2"/>
      <c r="S497" s="2"/>
      <c r="T497" s="2"/>
      <c r="U497" s="2"/>
      <c r="V497" s="2"/>
      <c r="W497" s="2"/>
      <c r="X497" s="2"/>
    </row>
    <row r="498" spans="1:24" x14ac:dyDescent="0.25">
      <c r="A498" s="2">
        <v>497</v>
      </c>
      <c r="C498" s="2" t="s">
        <v>1436</v>
      </c>
      <c r="D498" s="4" t="s">
        <v>496</v>
      </c>
      <c r="E498" s="9">
        <v>4.3946759259259255E-2</v>
      </c>
      <c r="F498" s="3" t="s">
        <v>795</v>
      </c>
      <c r="G498" s="1"/>
      <c r="H498" s="10"/>
      <c r="I498" s="2">
        <f>2.1*1000</f>
        <v>2100</v>
      </c>
      <c r="J498" s="6">
        <v>4.3946759259259255E-2</v>
      </c>
      <c r="K498" s="7" t="s">
        <v>763</v>
      </c>
      <c r="L498" s="2"/>
      <c r="M498" s="2"/>
      <c r="N498" s="2"/>
      <c r="O498" s="2"/>
      <c r="P498" s="2"/>
      <c r="Q498" s="2"/>
      <c r="R498" s="2"/>
      <c r="S498" s="2"/>
      <c r="T498" s="2"/>
      <c r="U498" s="2"/>
      <c r="V498" s="2"/>
      <c r="W498" s="2"/>
      <c r="X498" s="2"/>
    </row>
    <row r="499" spans="1:24" x14ac:dyDescent="0.25">
      <c r="A499" s="2">
        <v>498</v>
      </c>
      <c r="C499" s="2" t="s">
        <v>1437</v>
      </c>
      <c r="D499" s="4" t="s">
        <v>497</v>
      </c>
      <c r="E499" s="8">
        <v>1.502777777777778</v>
      </c>
      <c r="F499" s="3" t="s">
        <v>787</v>
      </c>
      <c r="G499" s="1"/>
      <c r="H499" s="10"/>
      <c r="I499" s="2">
        <f>1.9*1000</f>
        <v>1900</v>
      </c>
      <c r="J499" s="6">
        <v>2.5046296296296299E-2</v>
      </c>
      <c r="K499" s="7" t="s">
        <v>763</v>
      </c>
      <c r="L499" s="2"/>
      <c r="M499" s="2"/>
      <c r="N499" s="2"/>
      <c r="O499" s="2"/>
      <c r="P499" s="2"/>
      <c r="Q499" s="2"/>
      <c r="R499" s="2"/>
      <c r="S499" s="2"/>
      <c r="T499" s="2"/>
      <c r="U499" s="2"/>
      <c r="V499" s="2"/>
      <c r="W499" s="2"/>
      <c r="X499" s="2"/>
    </row>
    <row r="500" spans="1:24" x14ac:dyDescent="0.25">
      <c r="A500" s="2">
        <v>499</v>
      </c>
      <c r="C500" s="2" t="s">
        <v>1438</v>
      </c>
      <c r="D500" s="4" t="s">
        <v>498</v>
      </c>
      <c r="E500" s="5">
        <v>8.3333333333333329E-2</v>
      </c>
      <c r="F500" s="3">
        <v>234</v>
      </c>
      <c r="G500" s="1"/>
      <c r="H500" s="10"/>
      <c r="I500" s="2">
        <f>234</f>
        <v>234</v>
      </c>
      <c r="J500" s="6">
        <v>1.3888888888888889E-3</v>
      </c>
      <c r="K500" s="7" t="s">
        <v>763</v>
      </c>
      <c r="L500" s="2"/>
      <c r="M500" s="2"/>
      <c r="N500" s="2"/>
      <c r="O500" s="2"/>
      <c r="P500" s="2"/>
      <c r="Q500" s="2"/>
      <c r="R500" s="2"/>
      <c r="S500" s="2"/>
      <c r="T500" s="2"/>
      <c r="U500" s="2"/>
      <c r="V500" s="2"/>
      <c r="W500" s="2"/>
      <c r="X500" s="2"/>
    </row>
    <row r="501" spans="1:24" x14ac:dyDescent="0.25">
      <c r="A501" s="2">
        <v>500</v>
      </c>
      <c r="C501" s="2" t="s">
        <v>1439</v>
      </c>
      <c r="D501" s="4" t="s">
        <v>499</v>
      </c>
      <c r="E501" s="5">
        <v>0.13125000000000001</v>
      </c>
      <c r="F501" s="3">
        <v>205</v>
      </c>
      <c r="G501" s="1"/>
      <c r="H501" s="10"/>
      <c r="I501" s="2">
        <f>205</f>
        <v>205</v>
      </c>
      <c r="J501" s="6">
        <v>2.1874999999999998E-3</v>
      </c>
      <c r="K501" s="7" t="s">
        <v>763</v>
      </c>
      <c r="L501" s="2"/>
      <c r="M501" s="2"/>
      <c r="N501" s="2"/>
      <c r="O501" s="2"/>
      <c r="P501" s="2"/>
      <c r="Q501" s="2"/>
      <c r="R501" s="2"/>
      <c r="S501" s="2"/>
      <c r="T501" s="2"/>
      <c r="U501" s="2"/>
      <c r="V501" s="2"/>
      <c r="W501" s="2"/>
      <c r="X501" s="2"/>
    </row>
    <row r="502" spans="1:24" x14ac:dyDescent="0.25">
      <c r="A502" s="2">
        <v>501</v>
      </c>
      <c r="C502" s="2" t="s">
        <v>1440</v>
      </c>
      <c r="D502" s="4" t="s">
        <v>500</v>
      </c>
      <c r="E502" s="8">
        <v>1.4375</v>
      </c>
      <c r="F502" s="3" t="s">
        <v>802</v>
      </c>
      <c r="G502" s="1"/>
      <c r="H502" s="10"/>
      <c r="I502" s="2">
        <f>3*1000</f>
        <v>3000</v>
      </c>
      <c r="J502" s="6">
        <v>2.3958333333333331E-2</v>
      </c>
      <c r="K502" s="7" t="s">
        <v>763</v>
      </c>
      <c r="L502" s="2"/>
      <c r="M502" s="2"/>
      <c r="N502" s="2"/>
      <c r="O502" s="2"/>
      <c r="P502" s="2"/>
      <c r="Q502" s="2"/>
      <c r="R502" s="2"/>
      <c r="S502" s="2"/>
      <c r="T502" s="2"/>
      <c r="U502" s="2"/>
      <c r="V502" s="2"/>
      <c r="W502" s="2"/>
      <c r="X502" s="2"/>
    </row>
    <row r="503" spans="1:24" x14ac:dyDescent="0.25">
      <c r="A503" s="2">
        <v>502</v>
      </c>
      <c r="C503" s="2" t="s">
        <v>1441</v>
      </c>
      <c r="D503" s="4" t="s">
        <v>501</v>
      </c>
      <c r="E503" s="8">
        <v>2.2645833333333334</v>
      </c>
      <c r="F503" s="3" t="s">
        <v>794</v>
      </c>
      <c r="G503" s="1"/>
      <c r="H503" s="10"/>
      <c r="I503" s="2">
        <f>2.4*1000</f>
        <v>2400</v>
      </c>
      <c r="J503" s="6">
        <v>3.7743055555555557E-2</v>
      </c>
      <c r="K503" s="7" t="s">
        <v>763</v>
      </c>
      <c r="L503" s="2"/>
      <c r="M503" s="2"/>
      <c r="N503" s="2"/>
      <c r="O503" s="2"/>
      <c r="P503" s="2"/>
      <c r="Q503" s="2"/>
      <c r="R503" s="2"/>
      <c r="S503" s="2"/>
      <c r="T503" s="2"/>
      <c r="U503" s="2"/>
      <c r="V503" s="2"/>
      <c r="W503" s="2"/>
      <c r="X503" s="2"/>
    </row>
    <row r="504" spans="1:24" x14ac:dyDescent="0.25">
      <c r="A504" s="2">
        <v>503</v>
      </c>
      <c r="C504" s="2" t="s">
        <v>1442</v>
      </c>
      <c r="D504" s="4" t="s">
        <v>502</v>
      </c>
      <c r="E504" s="8">
        <v>1.1076388888888888</v>
      </c>
      <c r="F504" s="3" t="s">
        <v>848</v>
      </c>
      <c r="G504" s="1"/>
      <c r="H504" s="10"/>
      <c r="I504" s="2">
        <f>2.8*1000</f>
        <v>2800</v>
      </c>
      <c r="J504" s="6">
        <v>1.8460648148148146E-2</v>
      </c>
      <c r="K504" s="7" t="s">
        <v>763</v>
      </c>
      <c r="L504" s="2"/>
      <c r="M504" s="2"/>
      <c r="N504" s="2"/>
      <c r="O504" s="2"/>
      <c r="P504" s="2"/>
      <c r="Q504" s="2"/>
      <c r="R504" s="2"/>
      <c r="S504" s="2"/>
      <c r="T504" s="2"/>
      <c r="U504" s="2"/>
      <c r="V504" s="2"/>
      <c r="W504" s="2"/>
      <c r="X504" s="2"/>
    </row>
    <row r="505" spans="1:24" x14ac:dyDescent="0.25">
      <c r="A505" s="2">
        <v>504</v>
      </c>
      <c r="C505" s="2" t="s">
        <v>1443</v>
      </c>
      <c r="D505" s="4" t="s">
        <v>503</v>
      </c>
      <c r="E505" s="8">
        <v>2.2923611111111111</v>
      </c>
      <c r="F505" s="3" t="s">
        <v>822</v>
      </c>
      <c r="G505" s="1"/>
      <c r="H505" s="10"/>
      <c r="I505" s="2">
        <f>3.5*1000</f>
        <v>3500</v>
      </c>
      <c r="J505" s="6">
        <v>3.8206018518518521E-2</v>
      </c>
      <c r="K505" s="7" t="s">
        <v>763</v>
      </c>
      <c r="L505" s="2"/>
      <c r="M505" s="2"/>
      <c r="N505" s="2"/>
      <c r="O505" s="2"/>
      <c r="P505" s="2"/>
      <c r="Q505" s="2"/>
      <c r="R505" s="2"/>
      <c r="S505" s="2"/>
      <c r="T505" s="2"/>
      <c r="U505" s="2"/>
      <c r="V505" s="2"/>
      <c r="W505" s="2"/>
      <c r="X505" s="2"/>
    </row>
    <row r="506" spans="1:24" x14ac:dyDescent="0.25">
      <c r="A506" s="2">
        <v>505</v>
      </c>
      <c r="C506" s="2" t="s">
        <v>1444</v>
      </c>
      <c r="D506" s="4" t="s">
        <v>504</v>
      </c>
      <c r="E506" s="5">
        <v>0.69374999999999998</v>
      </c>
      <c r="F506" s="3" t="s">
        <v>789</v>
      </c>
      <c r="G506" s="1"/>
      <c r="H506" s="10"/>
      <c r="I506" s="2">
        <f>1*1000</f>
        <v>1000</v>
      </c>
      <c r="J506" s="6">
        <v>1.1562499999999998E-2</v>
      </c>
      <c r="K506" s="7" t="s">
        <v>763</v>
      </c>
      <c r="L506" s="2"/>
      <c r="M506" s="2"/>
      <c r="N506" s="2"/>
      <c r="O506" s="2"/>
      <c r="P506" s="2"/>
      <c r="Q506" s="2"/>
      <c r="R506" s="2"/>
      <c r="S506" s="2"/>
      <c r="T506" s="2"/>
      <c r="U506" s="2"/>
      <c r="V506" s="2"/>
      <c r="W506" s="2"/>
      <c r="X506" s="2"/>
    </row>
    <row r="507" spans="1:24" x14ac:dyDescent="0.25">
      <c r="A507" s="2">
        <v>506</v>
      </c>
      <c r="C507" s="2" t="s">
        <v>1445</v>
      </c>
      <c r="D507" s="4" t="s">
        <v>505</v>
      </c>
      <c r="E507" s="8">
        <v>1.4604166666666665</v>
      </c>
      <c r="F507" s="3" t="s">
        <v>862</v>
      </c>
      <c r="G507" s="1"/>
      <c r="H507" s="10"/>
      <c r="I507" s="2">
        <f>4.3*1000</f>
        <v>4300</v>
      </c>
      <c r="J507" s="6">
        <v>2.4340277777777777E-2</v>
      </c>
      <c r="K507" s="7" t="s">
        <v>763</v>
      </c>
      <c r="L507" s="2"/>
      <c r="M507" s="2"/>
      <c r="N507" s="2"/>
      <c r="O507" s="2"/>
      <c r="P507" s="2"/>
      <c r="Q507" s="2"/>
      <c r="R507" s="2"/>
      <c r="S507" s="2"/>
      <c r="T507" s="2"/>
      <c r="U507" s="2"/>
      <c r="V507" s="2"/>
      <c r="W507" s="2"/>
      <c r="X507" s="2"/>
    </row>
    <row r="508" spans="1:24" x14ac:dyDescent="0.25">
      <c r="A508" s="2">
        <v>507</v>
      </c>
      <c r="C508" s="2" t="s">
        <v>1446</v>
      </c>
      <c r="D508" s="4" t="s">
        <v>506</v>
      </c>
      <c r="E508" s="5">
        <v>0.7909722222222223</v>
      </c>
      <c r="F508" s="3" t="s">
        <v>829</v>
      </c>
      <c r="G508" s="1"/>
      <c r="H508" s="10"/>
      <c r="I508" s="2">
        <f>2.6*1000</f>
        <v>2600</v>
      </c>
      <c r="J508" s="6">
        <v>1.3182870370370371E-2</v>
      </c>
      <c r="K508" s="7" t="s">
        <v>763</v>
      </c>
      <c r="L508" s="2"/>
      <c r="M508" s="2"/>
      <c r="N508" s="2"/>
      <c r="O508" s="2"/>
      <c r="P508" s="2"/>
      <c r="Q508" s="2"/>
      <c r="R508" s="2"/>
      <c r="S508" s="2"/>
      <c r="T508" s="2"/>
      <c r="U508" s="2"/>
      <c r="V508" s="2"/>
      <c r="W508" s="2"/>
      <c r="X508" s="2"/>
    </row>
    <row r="509" spans="1:24" x14ac:dyDescent="0.25">
      <c r="A509" s="2">
        <v>508</v>
      </c>
      <c r="C509" s="2" t="s">
        <v>1447</v>
      </c>
      <c r="D509" s="4" t="s">
        <v>507</v>
      </c>
      <c r="E509" s="5">
        <v>0.39166666666666666</v>
      </c>
      <c r="F509" s="3">
        <v>473</v>
      </c>
      <c r="G509" s="1"/>
      <c r="H509" s="10"/>
      <c r="I509" s="2">
        <f>473</f>
        <v>473</v>
      </c>
      <c r="J509" s="6">
        <v>6.5277777777777782E-3</v>
      </c>
      <c r="K509" s="7" t="s">
        <v>763</v>
      </c>
      <c r="L509" s="2"/>
      <c r="M509" s="2"/>
      <c r="N509" s="2"/>
      <c r="O509" s="2"/>
      <c r="P509" s="2"/>
      <c r="Q509" s="2"/>
      <c r="R509" s="2"/>
      <c r="S509" s="2"/>
      <c r="T509" s="2"/>
      <c r="U509" s="2"/>
      <c r="V509" s="2"/>
      <c r="W509" s="2"/>
      <c r="X509" s="2"/>
    </row>
    <row r="510" spans="1:24" x14ac:dyDescent="0.25">
      <c r="A510" s="2">
        <v>509</v>
      </c>
      <c r="C510" s="2" t="s">
        <v>1448</v>
      </c>
      <c r="D510" s="4" t="s">
        <v>508</v>
      </c>
      <c r="E510" s="5">
        <v>0.16041666666666668</v>
      </c>
      <c r="F510" s="3">
        <v>974</v>
      </c>
      <c r="G510" s="1"/>
      <c r="H510" s="10"/>
      <c r="I510" s="2">
        <f>974</f>
        <v>974</v>
      </c>
      <c r="J510" s="6">
        <v>2.673611111111111E-3</v>
      </c>
      <c r="K510" s="7" t="s">
        <v>763</v>
      </c>
      <c r="L510" s="2"/>
      <c r="M510" s="2"/>
      <c r="N510" s="2"/>
      <c r="O510" s="2"/>
      <c r="P510" s="2"/>
      <c r="Q510" s="2"/>
      <c r="R510" s="2"/>
      <c r="S510" s="2"/>
      <c r="T510" s="2"/>
      <c r="U510" s="2"/>
      <c r="V510" s="2"/>
      <c r="W510" s="2"/>
      <c r="X510" s="2"/>
    </row>
    <row r="511" spans="1:24" x14ac:dyDescent="0.25">
      <c r="A511" s="2">
        <v>510</v>
      </c>
      <c r="C511" s="2" t="s">
        <v>1449</v>
      </c>
      <c r="D511" s="4" t="s">
        <v>509</v>
      </c>
      <c r="E511" s="5">
        <v>7.9166666666666663E-2</v>
      </c>
      <c r="F511" s="3">
        <v>437</v>
      </c>
      <c r="G511" s="1"/>
      <c r="H511" s="10"/>
      <c r="I511" s="2">
        <f>437</f>
        <v>437</v>
      </c>
      <c r="J511" s="6">
        <v>1.3194444444444443E-3</v>
      </c>
      <c r="K511" s="7" t="s">
        <v>763</v>
      </c>
      <c r="L511" s="2"/>
      <c r="M511" s="2"/>
      <c r="N511" s="2"/>
      <c r="O511" s="2"/>
      <c r="P511" s="2"/>
      <c r="Q511" s="2"/>
      <c r="R511" s="2"/>
      <c r="S511" s="2"/>
      <c r="T511" s="2"/>
      <c r="U511" s="2"/>
      <c r="V511" s="2"/>
      <c r="W511" s="2"/>
      <c r="X511" s="2"/>
    </row>
    <row r="512" spans="1:24" x14ac:dyDescent="0.25">
      <c r="A512" s="2">
        <v>511</v>
      </c>
      <c r="C512" s="2" t="s">
        <v>1450</v>
      </c>
      <c r="D512" s="4" t="s">
        <v>510</v>
      </c>
      <c r="E512" s="5">
        <v>8.6111111111111124E-2</v>
      </c>
      <c r="F512" s="3">
        <v>274</v>
      </c>
      <c r="G512" s="1"/>
      <c r="H512" s="10"/>
      <c r="I512" s="2">
        <f>274</f>
        <v>274</v>
      </c>
      <c r="J512" s="6">
        <v>1.4351851851851854E-3</v>
      </c>
      <c r="K512" s="7" t="s">
        <v>763</v>
      </c>
      <c r="L512" s="2"/>
      <c r="M512" s="2"/>
      <c r="N512" s="2"/>
      <c r="O512" s="2"/>
      <c r="P512" s="2"/>
      <c r="Q512" s="2"/>
      <c r="R512" s="2"/>
      <c r="S512" s="2"/>
      <c r="T512" s="2"/>
      <c r="U512" s="2"/>
      <c r="V512" s="2"/>
      <c r="W512" s="2"/>
      <c r="X512" s="2"/>
    </row>
    <row r="513" spans="1:24" x14ac:dyDescent="0.25">
      <c r="A513" s="2">
        <v>512</v>
      </c>
      <c r="C513" s="2" t="s">
        <v>1451</v>
      </c>
      <c r="D513" s="4" t="s">
        <v>511</v>
      </c>
      <c r="E513" s="5">
        <v>8.3333333333333329E-2</v>
      </c>
      <c r="F513" s="3" t="s">
        <v>847</v>
      </c>
      <c r="G513" s="1"/>
      <c r="H513" s="10"/>
      <c r="I513" s="2">
        <f>4.2*1000</f>
        <v>4200</v>
      </c>
      <c r="J513" s="6">
        <v>1.3888888888888889E-3</v>
      </c>
      <c r="K513" s="7" t="s">
        <v>763</v>
      </c>
      <c r="L513" s="2"/>
      <c r="M513" s="2"/>
      <c r="N513" s="2"/>
      <c r="O513" s="2"/>
      <c r="P513" s="2"/>
      <c r="Q513" s="2"/>
      <c r="R513" s="2"/>
      <c r="S513" s="2"/>
      <c r="T513" s="2"/>
      <c r="U513" s="2"/>
      <c r="V513" s="2"/>
      <c r="W513" s="2"/>
      <c r="X513" s="2"/>
    </row>
    <row r="514" spans="1:24" x14ac:dyDescent="0.25">
      <c r="A514" s="2">
        <v>513</v>
      </c>
      <c r="C514" s="2" t="s">
        <v>1452</v>
      </c>
      <c r="D514" s="4" t="s">
        <v>512</v>
      </c>
      <c r="E514" s="5">
        <v>0.13125000000000001</v>
      </c>
      <c r="F514" s="3">
        <v>366</v>
      </c>
      <c r="G514" s="1"/>
      <c r="H514" s="10"/>
      <c r="I514" s="2">
        <f>366</f>
        <v>366</v>
      </c>
      <c r="J514" s="6">
        <v>2.1874999999999998E-3</v>
      </c>
      <c r="K514" s="7" t="s">
        <v>763</v>
      </c>
      <c r="L514" s="2"/>
      <c r="M514" s="2"/>
      <c r="N514" s="2"/>
      <c r="O514" s="2"/>
      <c r="P514" s="2"/>
      <c r="Q514" s="2"/>
      <c r="R514" s="2"/>
      <c r="S514" s="2"/>
      <c r="T514" s="2"/>
      <c r="U514" s="2"/>
      <c r="V514" s="2"/>
      <c r="W514" s="2"/>
      <c r="X514" s="2"/>
    </row>
    <row r="515" spans="1:24" x14ac:dyDescent="0.25">
      <c r="A515" s="2">
        <v>514</v>
      </c>
      <c r="C515" s="2" t="s">
        <v>1453</v>
      </c>
      <c r="D515" s="4" t="s">
        <v>513</v>
      </c>
      <c r="E515" s="5">
        <v>0.1451388888888889</v>
      </c>
      <c r="F515" s="3">
        <v>277</v>
      </c>
      <c r="G515" s="1"/>
      <c r="H515" s="10"/>
      <c r="I515" s="2">
        <f>277</f>
        <v>277</v>
      </c>
      <c r="J515" s="6">
        <v>2.4189814814814816E-3</v>
      </c>
      <c r="K515" s="7" t="s">
        <v>763</v>
      </c>
      <c r="L515" s="2"/>
      <c r="M515" s="2"/>
      <c r="N515" s="2"/>
      <c r="O515" s="2"/>
      <c r="P515" s="2"/>
      <c r="Q515" s="2"/>
      <c r="R515" s="2"/>
      <c r="S515" s="2"/>
      <c r="T515" s="2"/>
      <c r="U515" s="2"/>
      <c r="V515" s="2"/>
      <c r="W515" s="2"/>
      <c r="X515" s="2"/>
    </row>
    <row r="516" spans="1:24" x14ac:dyDescent="0.25">
      <c r="A516" s="2">
        <v>515</v>
      </c>
      <c r="C516" s="2" t="s">
        <v>1454</v>
      </c>
      <c r="D516" s="4" t="s">
        <v>514</v>
      </c>
      <c r="E516" s="5">
        <v>9.1666666666666674E-2</v>
      </c>
      <c r="F516" s="3">
        <v>667</v>
      </c>
      <c r="G516" s="1"/>
      <c r="H516" s="10"/>
      <c r="I516" s="2">
        <f>667</f>
        <v>667</v>
      </c>
      <c r="J516" s="6">
        <v>1.5277777777777779E-3</v>
      </c>
      <c r="K516" s="7" t="s">
        <v>763</v>
      </c>
      <c r="L516" s="2"/>
      <c r="M516" s="2"/>
      <c r="N516" s="2"/>
      <c r="O516" s="2"/>
      <c r="P516" s="2"/>
      <c r="Q516" s="2"/>
      <c r="R516" s="2"/>
      <c r="S516" s="2"/>
      <c r="T516" s="2"/>
      <c r="U516" s="2"/>
      <c r="V516" s="2"/>
      <c r="W516" s="2"/>
      <c r="X516" s="2"/>
    </row>
    <row r="517" spans="1:24" x14ac:dyDescent="0.25">
      <c r="A517" s="2">
        <v>516</v>
      </c>
      <c r="C517" s="2" t="s">
        <v>1455</v>
      </c>
      <c r="D517" s="4" t="s">
        <v>515</v>
      </c>
      <c r="E517" s="5">
        <v>8.0555555555555561E-2</v>
      </c>
      <c r="F517" s="3">
        <v>434</v>
      </c>
      <c r="G517" s="1"/>
      <c r="H517" s="10"/>
      <c r="I517" s="2">
        <f>434</f>
        <v>434</v>
      </c>
      <c r="J517" s="6">
        <v>1.3425925925925925E-3</v>
      </c>
      <c r="K517" s="7" t="s">
        <v>763</v>
      </c>
      <c r="L517" s="2"/>
      <c r="M517" s="2"/>
      <c r="N517" s="2"/>
      <c r="O517" s="2"/>
      <c r="P517" s="2"/>
      <c r="Q517" s="2"/>
      <c r="R517" s="2"/>
      <c r="S517" s="2"/>
      <c r="T517" s="2"/>
      <c r="U517" s="2"/>
      <c r="V517" s="2"/>
      <c r="W517" s="2"/>
      <c r="X517" s="2"/>
    </row>
    <row r="518" spans="1:24" x14ac:dyDescent="0.25">
      <c r="A518" s="2">
        <v>517</v>
      </c>
      <c r="C518" s="2" t="s">
        <v>1456</v>
      </c>
      <c r="D518" s="4" t="s">
        <v>516</v>
      </c>
      <c r="E518" s="5">
        <v>0.12222222222222223</v>
      </c>
      <c r="F518" s="3">
        <v>556</v>
      </c>
      <c r="G518" s="1"/>
      <c r="H518" s="10"/>
      <c r="I518" s="2">
        <f>556</f>
        <v>556</v>
      </c>
      <c r="J518" s="6">
        <v>2.0370370370370373E-3</v>
      </c>
      <c r="K518" s="7" t="s">
        <v>763</v>
      </c>
      <c r="L518" s="2"/>
      <c r="M518" s="2"/>
      <c r="N518" s="2"/>
      <c r="O518" s="2"/>
      <c r="P518" s="2"/>
      <c r="Q518" s="2"/>
      <c r="R518" s="2"/>
      <c r="S518" s="2"/>
      <c r="T518" s="2"/>
      <c r="U518" s="2"/>
      <c r="V518" s="2"/>
      <c r="W518" s="2"/>
      <c r="X518" s="2"/>
    </row>
    <row r="519" spans="1:24" x14ac:dyDescent="0.25">
      <c r="A519" s="2">
        <v>518</v>
      </c>
      <c r="C519" s="2" t="s">
        <v>1457</v>
      </c>
      <c r="D519" s="4" t="s">
        <v>517</v>
      </c>
      <c r="E519" s="5">
        <v>0.21388888888888891</v>
      </c>
      <c r="F519" s="3">
        <v>449</v>
      </c>
      <c r="G519" s="1"/>
      <c r="H519" s="10"/>
      <c r="I519" s="2">
        <f>449</f>
        <v>449</v>
      </c>
      <c r="J519" s="6">
        <v>3.5648148148148154E-3</v>
      </c>
      <c r="K519" s="7" t="s">
        <v>763</v>
      </c>
      <c r="L519" s="2"/>
      <c r="M519" s="2"/>
      <c r="N519" s="2"/>
      <c r="O519" s="2"/>
      <c r="P519" s="2"/>
      <c r="Q519" s="2"/>
      <c r="R519" s="2"/>
      <c r="S519" s="2"/>
      <c r="T519" s="2"/>
      <c r="U519" s="2"/>
      <c r="V519" s="2"/>
      <c r="W519" s="2"/>
      <c r="X519" s="2"/>
    </row>
    <row r="520" spans="1:24" x14ac:dyDescent="0.25">
      <c r="A520" s="2">
        <v>519</v>
      </c>
      <c r="C520" s="2" t="s">
        <v>1458</v>
      </c>
      <c r="D520" s="4" t="s">
        <v>518</v>
      </c>
      <c r="E520" s="5">
        <v>0.18819444444444444</v>
      </c>
      <c r="F520" s="3">
        <v>813</v>
      </c>
      <c r="G520" s="1"/>
      <c r="H520" s="10"/>
      <c r="I520" s="2">
        <f>813</f>
        <v>813</v>
      </c>
      <c r="J520" s="6">
        <v>3.1365740740740742E-3</v>
      </c>
      <c r="K520" s="7" t="s">
        <v>763</v>
      </c>
      <c r="L520" s="2"/>
      <c r="M520" s="2"/>
      <c r="N520" s="2"/>
      <c r="O520" s="2"/>
      <c r="P520" s="2"/>
      <c r="Q520" s="2"/>
      <c r="R520" s="2"/>
      <c r="S520" s="2"/>
      <c r="T520" s="2"/>
      <c r="U520" s="2"/>
      <c r="V520" s="2"/>
      <c r="W520" s="2"/>
      <c r="X520" s="2"/>
    </row>
    <row r="521" spans="1:24" x14ac:dyDescent="0.25">
      <c r="A521" s="2">
        <v>520</v>
      </c>
      <c r="C521" s="2" t="s">
        <v>1459</v>
      </c>
      <c r="D521" s="4" t="s">
        <v>519</v>
      </c>
      <c r="E521" s="5">
        <v>0.2076388888888889</v>
      </c>
      <c r="F521" s="3" t="s">
        <v>827</v>
      </c>
      <c r="G521" s="1"/>
      <c r="H521" s="10"/>
      <c r="I521" s="2">
        <f>1.4*1000</f>
        <v>1400</v>
      </c>
      <c r="J521" s="6">
        <v>3.4606481481481485E-3</v>
      </c>
      <c r="K521" s="7" t="s">
        <v>763</v>
      </c>
      <c r="L521" s="2"/>
      <c r="M521" s="2"/>
      <c r="N521" s="2"/>
      <c r="O521" s="2"/>
      <c r="P521" s="2"/>
      <c r="Q521" s="2"/>
      <c r="R521" s="2"/>
      <c r="S521" s="2"/>
      <c r="T521" s="2"/>
      <c r="U521" s="2"/>
      <c r="V521" s="2"/>
      <c r="W521" s="2"/>
      <c r="X521" s="2"/>
    </row>
    <row r="522" spans="1:24" x14ac:dyDescent="0.25">
      <c r="A522" s="2">
        <v>521</v>
      </c>
      <c r="C522" s="2" t="s">
        <v>1460</v>
      </c>
      <c r="D522" s="4" t="s">
        <v>520</v>
      </c>
      <c r="E522" s="5">
        <v>4.3055555555555562E-2</v>
      </c>
      <c r="F522" s="3">
        <v>343</v>
      </c>
      <c r="G522" s="1"/>
      <c r="H522" s="10"/>
      <c r="I522" s="2">
        <f>343</f>
        <v>343</v>
      </c>
      <c r="J522" s="6">
        <v>7.175925925925927E-4</v>
      </c>
      <c r="K522" s="7" t="s">
        <v>763</v>
      </c>
      <c r="L522" s="2"/>
      <c r="M522" s="2"/>
      <c r="N522" s="2"/>
      <c r="O522" s="2"/>
      <c r="P522" s="2"/>
      <c r="Q522" s="2"/>
      <c r="R522" s="2"/>
      <c r="S522" s="2"/>
      <c r="T522" s="2"/>
      <c r="U522" s="2"/>
      <c r="V522" s="2"/>
      <c r="W522" s="2"/>
      <c r="X522" s="2"/>
    </row>
    <row r="523" spans="1:24" x14ac:dyDescent="0.25">
      <c r="A523" s="2">
        <v>522</v>
      </c>
      <c r="C523" s="2" t="s">
        <v>1461</v>
      </c>
      <c r="D523" s="4" t="s">
        <v>521</v>
      </c>
      <c r="E523" s="5">
        <v>0.1451388888888889</v>
      </c>
      <c r="F523" s="3">
        <v>736</v>
      </c>
      <c r="G523" s="1"/>
      <c r="H523" s="10"/>
      <c r="I523" s="2">
        <f>736</f>
        <v>736</v>
      </c>
      <c r="J523" s="6">
        <v>2.4189814814814816E-3</v>
      </c>
      <c r="K523" s="7" t="s">
        <v>763</v>
      </c>
      <c r="L523" s="2"/>
      <c r="M523" s="2"/>
      <c r="N523" s="2"/>
      <c r="O523" s="2"/>
      <c r="P523" s="2"/>
      <c r="Q523" s="2"/>
      <c r="R523" s="2"/>
      <c r="S523" s="2"/>
      <c r="T523" s="2"/>
      <c r="U523" s="2"/>
      <c r="V523" s="2"/>
      <c r="W523" s="2"/>
      <c r="X523" s="2"/>
    </row>
    <row r="524" spans="1:24" x14ac:dyDescent="0.25">
      <c r="A524" s="2">
        <v>523</v>
      </c>
      <c r="C524" s="2" t="s">
        <v>1462</v>
      </c>
      <c r="D524" s="4" t="s">
        <v>522</v>
      </c>
      <c r="E524" s="5">
        <v>0.1451388888888889</v>
      </c>
      <c r="F524" s="3" t="s">
        <v>806</v>
      </c>
      <c r="G524" s="1"/>
      <c r="H524" s="10"/>
      <c r="I524" s="2">
        <f>2.3*1000</f>
        <v>2300</v>
      </c>
      <c r="J524" s="6">
        <v>2.4189814814814816E-3</v>
      </c>
      <c r="K524" s="7" t="s">
        <v>763</v>
      </c>
      <c r="L524" s="2"/>
      <c r="M524" s="2"/>
      <c r="N524" s="2"/>
      <c r="O524" s="2"/>
      <c r="P524" s="2"/>
      <c r="Q524" s="2"/>
      <c r="R524" s="2"/>
      <c r="S524" s="2"/>
      <c r="T524" s="2"/>
      <c r="U524" s="2"/>
      <c r="V524" s="2"/>
      <c r="W524" s="2"/>
      <c r="X524" s="2"/>
    </row>
    <row r="525" spans="1:24" x14ac:dyDescent="0.25">
      <c r="A525" s="2">
        <v>524</v>
      </c>
      <c r="C525" s="2" t="s">
        <v>1463</v>
      </c>
      <c r="D525" s="4" t="s">
        <v>523</v>
      </c>
      <c r="E525" s="8">
        <v>1.9083333333333332</v>
      </c>
      <c r="F525" s="3" t="s">
        <v>877</v>
      </c>
      <c r="G525" s="1"/>
      <c r="H525" s="10"/>
      <c r="I525" s="2">
        <f>4.8*1000</f>
        <v>4800</v>
      </c>
      <c r="J525" s="6">
        <v>3.1805555555555552E-2</v>
      </c>
      <c r="K525" s="7" t="s">
        <v>763</v>
      </c>
      <c r="L525" s="2"/>
      <c r="M525" s="2"/>
      <c r="N525" s="2"/>
      <c r="O525" s="2"/>
      <c r="P525" s="2"/>
      <c r="Q525" s="2"/>
      <c r="R525" s="2"/>
      <c r="S525" s="2"/>
      <c r="T525" s="2"/>
      <c r="U525" s="2"/>
      <c r="V525" s="2"/>
      <c r="W525" s="2"/>
      <c r="X525" s="2"/>
    </row>
    <row r="526" spans="1:24" x14ac:dyDescent="0.25">
      <c r="A526" s="2">
        <v>525</v>
      </c>
      <c r="C526" s="2" t="s">
        <v>1464</v>
      </c>
      <c r="D526" s="4" t="s">
        <v>524</v>
      </c>
      <c r="E526" s="8">
        <v>1.1840277777777779</v>
      </c>
      <c r="F526" s="3" t="s">
        <v>819</v>
      </c>
      <c r="G526" s="1"/>
      <c r="H526" s="10"/>
      <c r="I526" s="2">
        <f>2*1000</f>
        <v>2000</v>
      </c>
      <c r="J526" s="6">
        <v>1.9733796296296298E-2</v>
      </c>
      <c r="K526" s="7" t="s">
        <v>763</v>
      </c>
      <c r="L526" s="2"/>
      <c r="M526" s="2"/>
      <c r="N526" s="2"/>
      <c r="O526" s="2"/>
      <c r="P526" s="2"/>
      <c r="Q526" s="2"/>
      <c r="R526" s="2"/>
      <c r="S526" s="2"/>
      <c r="T526" s="2"/>
      <c r="U526" s="2"/>
      <c r="V526" s="2"/>
      <c r="W526" s="2"/>
      <c r="X526" s="2"/>
    </row>
    <row r="527" spans="1:24" x14ac:dyDescent="0.25">
      <c r="A527" s="2">
        <v>526</v>
      </c>
      <c r="C527" s="2" t="s">
        <v>1465</v>
      </c>
      <c r="D527" s="4" t="s">
        <v>525</v>
      </c>
      <c r="E527" s="5">
        <v>0.30972222222222223</v>
      </c>
      <c r="F527" s="3" t="s">
        <v>787</v>
      </c>
      <c r="G527" s="1"/>
      <c r="H527" s="10"/>
      <c r="I527" s="2">
        <f>1.9*1000</f>
        <v>1900</v>
      </c>
      <c r="J527" s="6">
        <v>5.162037037037037E-3</v>
      </c>
      <c r="K527" s="7" t="s">
        <v>763</v>
      </c>
      <c r="L527" s="2"/>
      <c r="M527" s="2"/>
      <c r="N527" s="2"/>
      <c r="O527" s="2"/>
      <c r="P527" s="2"/>
      <c r="Q527" s="2"/>
      <c r="R527" s="2"/>
      <c r="S527" s="2"/>
      <c r="T527" s="2"/>
      <c r="U527" s="2"/>
      <c r="V527" s="2"/>
      <c r="W527" s="2"/>
      <c r="X527" s="2"/>
    </row>
    <row r="528" spans="1:24" x14ac:dyDescent="0.25">
      <c r="A528" s="2">
        <v>527</v>
      </c>
      <c r="C528" s="2" t="s">
        <v>1466</v>
      </c>
      <c r="D528" s="4" t="s">
        <v>526</v>
      </c>
      <c r="E528" s="8">
        <v>1.0243055555555556</v>
      </c>
      <c r="F528" s="3" t="s">
        <v>827</v>
      </c>
      <c r="G528" s="1"/>
      <c r="H528" s="10"/>
      <c r="I528" s="2">
        <f>1.4*1000</f>
        <v>1400</v>
      </c>
      <c r="J528" s="6">
        <v>1.7071759259259259E-2</v>
      </c>
      <c r="K528" s="7" t="s">
        <v>763</v>
      </c>
      <c r="L528" s="2"/>
      <c r="M528" s="2"/>
      <c r="N528" s="2"/>
      <c r="O528" s="2"/>
      <c r="P528" s="2"/>
      <c r="Q528" s="2"/>
      <c r="R528" s="2"/>
      <c r="S528" s="2"/>
      <c r="T528" s="2"/>
      <c r="U528" s="2"/>
      <c r="V528" s="2"/>
      <c r="W528" s="2"/>
      <c r="X528" s="2"/>
    </row>
    <row r="529" spans="1:24" x14ac:dyDescent="0.25">
      <c r="A529" s="2">
        <v>528</v>
      </c>
      <c r="C529" s="2" t="s">
        <v>1467</v>
      </c>
      <c r="D529" s="4" t="s">
        <v>527</v>
      </c>
      <c r="E529" s="5">
        <v>0.95763888888888893</v>
      </c>
      <c r="F529" s="3" t="s">
        <v>789</v>
      </c>
      <c r="G529" s="1"/>
      <c r="H529" s="10"/>
      <c r="I529" s="2">
        <f>1*1000</f>
        <v>1000</v>
      </c>
      <c r="J529" s="6">
        <v>1.5960648148148151E-2</v>
      </c>
      <c r="K529" s="7" t="s">
        <v>763</v>
      </c>
      <c r="L529" s="2"/>
      <c r="M529" s="2"/>
      <c r="N529" s="2"/>
      <c r="O529" s="2"/>
      <c r="P529" s="2"/>
      <c r="Q529" s="2"/>
      <c r="R529" s="2"/>
      <c r="S529" s="2"/>
      <c r="T529" s="2"/>
      <c r="U529" s="2"/>
      <c r="V529" s="2"/>
      <c r="W529" s="2"/>
      <c r="X529" s="2"/>
    </row>
    <row r="530" spans="1:24" x14ac:dyDescent="0.25">
      <c r="A530" s="2">
        <v>529</v>
      </c>
      <c r="C530" s="2" t="s">
        <v>1468</v>
      </c>
      <c r="D530" s="4" t="s">
        <v>528</v>
      </c>
      <c r="E530" s="8">
        <v>1.0819444444444444</v>
      </c>
      <c r="F530" s="3" t="s">
        <v>792</v>
      </c>
      <c r="G530" s="1"/>
      <c r="H530" s="10"/>
      <c r="I530" s="2">
        <f>4.9*1000</f>
        <v>4900</v>
      </c>
      <c r="J530" s="6">
        <v>1.8032407407407407E-2</v>
      </c>
      <c r="K530" s="7" t="s">
        <v>763</v>
      </c>
      <c r="L530" s="2"/>
      <c r="M530" s="2"/>
      <c r="N530" s="2"/>
      <c r="O530" s="2"/>
      <c r="P530" s="2"/>
      <c r="Q530" s="2"/>
      <c r="R530" s="2"/>
      <c r="S530" s="2"/>
      <c r="T530" s="2"/>
      <c r="U530" s="2"/>
      <c r="V530" s="2"/>
      <c r="W530" s="2"/>
      <c r="X530" s="2"/>
    </row>
    <row r="531" spans="1:24" x14ac:dyDescent="0.25">
      <c r="A531" s="2">
        <v>530</v>
      </c>
      <c r="C531" s="2" t="s">
        <v>1469</v>
      </c>
      <c r="D531" s="4" t="s">
        <v>529</v>
      </c>
      <c r="E531" s="8">
        <v>1.0833333333333333</v>
      </c>
      <c r="F531" s="3" t="s">
        <v>836</v>
      </c>
      <c r="G531" s="1"/>
      <c r="H531" s="10"/>
      <c r="I531" s="2">
        <f>5.2*1000</f>
        <v>5200</v>
      </c>
      <c r="J531" s="6">
        <v>1.8055555555555557E-2</v>
      </c>
      <c r="K531" s="7" t="s">
        <v>763</v>
      </c>
      <c r="L531" s="2"/>
      <c r="M531" s="2"/>
      <c r="N531" s="2"/>
      <c r="O531" s="2"/>
      <c r="P531" s="2"/>
      <c r="Q531" s="2"/>
      <c r="R531" s="2"/>
      <c r="S531" s="2"/>
      <c r="T531" s="2"/>
      <c r="U531" s="2"/>
      <c r="V531" s="2"/>
      <c r="W531" s="2"/>
      <c r="X531" s="2"/>
    </row>
    <row r="532" spans="1:24" x14ac:dyDescent="0.25">
      <c r="A532" s="2">
        <v>531</v>
      </c>
      <c r="C532" s="2" t="s">
        <v>1470</v>
      </c>
      <c r="D532" s="4" t="s">
        <v>530</v>
      </c>
      <c r="E532" s="8">
        <v>1.0902777777777779</v>
      </c>
      <c r="F532" s="3" t="s">
        <v>873</v>
      </c>
      <c r="G532" s="1"/>
      <c r="H532" s="10"/>
      <c r="I532" s="2">
        <f>9.2*1000</f>
        <v>9200</v>
      </c>
      <c r="J532" s="6">
        <v>1.8171296296296297E-2</v>
      </c>
      <c r="K532" s="7" t="s">
        <v>763</v>
      </c>
      <c r="L532" s="2"/>
      <c r="M532" s="2"/>
      <c r="N532" s="2"/>
      <c r="O532" s="2"/>
      <c r="P532" s="2"/>
      <c r="Q532" s="2"/>
      <c r="R532" s="2"/>
      <c r="S532" s="2"/>
      <c r="T532" s="2"/>
      <c r="U532" s="2"/>
      <c r="V532" s="2"/>
      <c r="W532" s="2"/>
      <c r="X532" s="2"/>
    </row>
    <row r="533" spans="1:24" x14ac:dyDescent="0.25">
      <c r="A533" s="2">
        <v>532</v>
      </c>
      <c r="C533" s="2" t="s">
        <v>1471</v>
      </c>
      <c r="D533" s="4" t="s">
        <v>531</v>
      </c>
      <c r="E533" s="8">
        <v>1.2472222222222222</v>
      </c>
      <c r="F533" s="3" t="s">
        <v>878</v>
      </c>
      <c r="G533" s="1"/>
      <c r="H533" s="10"/>
      <c r="I533" s="2">
        <f>25*1000</f>
        <v>25000</v>
      </c>
      <c r="J533" s="6">
        <v>2.0787037037037038E-2</v>
      </c>
      <c r="K533" s="7" t="s">
        <v>763</v>
      </c>
      <c r="L533" s="2"/>
      <c r="M533" s="2"/>
      <c r="N533" s="2"/>
      <c r="O533" s="2"/>
      <c r="P533" s="2"/>
      <c r="Q533" s="2"/>
      <c r="R533" s="2"/>
      <c r="S533" s="2"/>
      <c r="T533" s="2"/>
      <c r="U533" s="2"/>
      <c r="V533" s="2"/>
      <c r="W533" s="2"/>
      <c r="X533" s="2"/>
    </row>
    <row r="534" spans="1:24" x14ac:dyDescent="0.25">
      <c r="A534" s="2">
        <v>533</v>
      </c>
      <c r="C534" s="2" t="s">
        <v>1472</v>
      </c>
      <c r="D534" s="4" t="s">
        <v>532</v>
      </c>
      <c r="E534" s="5">
        <v>0.13819444444444443</v>
      </c>
      <c r="F534" s="3" t="s">
        <v>823</v>
      </c>
      <c r="G534" s="1"/>
      <c r="H534" s="10"/>
      <c r="I534" s="2">
        <f>7.4*1000</f>
        <v>7400</v>
      </c>
      <c r="J534" s="6">
        <v>2.3032407407407407E-3</v>
      </c>
      <c r="K534" s="7" t="s">
        <v>763</v>
      </c>
      <c r="L534" s="2"/>
      <c r="M534" s="2"/>
      <c r="N534" s="2"/>
      <c r="O534" s="2"/>
      <c r="P534" s="2"/>
      <c r="Q534" s="2"/>
      <c r="R534" s="2"/>
      <c r="S534" s="2"/>
      <c r="T534" s="2"/>
      <c r="U534" s="2"/>
      <c r="V534" s="2"/>
      <c r="W534" s="2"/>
      <c r="X534" s="2"/>
    </row>
    <row r="535" spans="1:24" x14ac:dyDescent="0.25">
      <c r="A535" s="2">
        <v>534</v>
      </c>
      <c r="C535" s="2" t="s">
        <v>1473</v>
      </c>
      <c r="D535" s="4" t="s">
        <v>533</v>
      </c>
      <c r="E535" s="8">
        <v>1.2145833333333333</v>
      </c>
      <c r="F535" s="3">
        <v>716</v>
      </c>
      <c r="G535" s="1"/>
      <c r="H535" s="10"/>
      <c r="I535" s="2">
        <f>716</f>
        <v>716</v>
      </c>
      <c r="J535" s="6">
        <v>2.0243055555555552E-2</v>
      </c>
      <c r="K535" s="7" t="s">
        <v>763</v>
      </c>
      <c r="L535" s="2"/>
      <c r="M535" s="2"/>
      <c r="N535" s="2"/>
      <c r="O535" s="2"/>
      <c r="P535" s="2"/>
      <c r="Q535" s="2"/>
      <c r="R535" s="2"/>
      <c r="S535" s="2"/>
      <c r="T535" s="2"/>
      <c r="U535" s="2"/>
      <c r="V535" s="2"/>
      <c r="W535" s="2"/>
      <c r="X535" s="2"/>
    </row>
    <row r="536" spans="1:24" x14ac:dyDescent="0.25">
      <c r="A536" s="2">
        <v>535</v>
      </c>
      <c r="C536" s="2" t="s">
        <v>1474</v>
      </c>
      <c r="D536" s="4" t="s">
        <v>534</v>
      </c>
      <c r="E536" s="8">
        <v>1.2305555555555556</v>
      </c>
      <c r="F536" s="3">
        <v>629</v>
      </c>
      <c r="G536" s="1"/>
      <c r="H536" s="10"/>
      <c r="I536" s="2">
        <f>629</f>
        <v>629</v>
      </c>
      <c r="J536" s="6">
        <v>2.0509259259259258E-2</v>
      </c>
      <c r="K536" s="7" t="s">
        <v>763</v>
      </c>
      <c r="L536" s="2"/>
      <c r="M536" s="2"/>
      <c r="N536" s="2"/>
      <c r="O536" s="2"/>
      <c r="P536" s="2"/>
      <c r="Q536" s="2"/>
      <c r="R536" s="2"/>
      <c r="S536" s="2"/>
      <c r="T536" s="2"/>
      <c r="U536" s="2"/>
      <c r="V536" s="2"/>
      <c r="W536" s="2"/>
      <c r="X536" s="2"/>
    </row>
    <row r="537" spans="1:24" x14ac:dyDescent="0.25">
      <c r="A537" s="2">
        <v>536</v>
      </c>
      <c r="C537" s="2" t="s">
        <v>1475</v>
      </c>
      <c r="D537" s="4" t="s">
        <v>535</v>
      </c>
      <c r="E537" s="8">
        <v>1.3763888888888889</v>
      </c>
      <c r="F537" s="3">
        <v>858</v>
      </c>
      <c r="G537" s="1"/>
      <c r="H537" s="10"/>
      <c r="I537" s="2">
        <f>858</f>
        <v>858</v>
      </c>
      <c r="J537" s="6">
        <v>2.2939814814814816E-2</v>
      </c>
      <c r="K537" s="7" t="s">
        <v>763</v>
      </c>
      <c r="L537" s="2"/>
      <c r="M537" s="2"/>
      <c r="N537" s="2"/>
      <c r="O537" s="2"/>
      <c r="P537" s="2"/>
      <c r="Q537" s="2"/>
      <c r="R537" s="2"/>
      <c r="S537" s="2"/>
      <c r="T537" s="2"/>
      <c r="U537" s="2"/>
      <c r="V537" s="2"/>
      <c r="W537" s="2"/>
      <c r="X537" s="2"/>
    </row>
    <row r="538" spans="1:24" x14ac:dyDescent="0.25">
      <c r="A538" s="2">
        <v>537</v>
      </c>
      <c r="C538" s="2" t="s">
        <v>1476</v>
      </c>
      <c r="D538" s="4" t="s">
        <v>536</v>
      </c>
      <c r="E538" s="8">
        <v>1.6791666666666665</v>
      </c>
      <c r="F538" s="3" t="s">
        <v>789</v>
      </c>
      <c r="G538" s="1"/>
      <c r="H538" s="10"/>
      <c r="I538" s="2">
        <f>1*1000</f>
        <v>1000</v>
      </c>
      <c r="J538" s="6">
        <v>2.7986111111111111E-2</v>
      </c>
      <c r="K538" s="7" t="s">
        <v>763</v>
      </c>
      <c r="L538" s="2"/>
      <c r="M538" s="2"/>
      <c r="N538" s="2"/>
      <c r="O538" s="2"/>
      <c r="P538" s="2"/>
      <c r="Q538" s="2"/>
      <c r="R538" s="2"/>
      <c r="S538" s="2"/>
      <c r="T538" s="2"/>
      <c r="U538" s="2"/>
      <c r="V538" s="2"/>
      <c r="W538" s="2"/>
      <c r="X538" s="2"/>
    </row>
    <row r="539" spans="1:24" x14ac:dyDescent="0.25">
      <c r="A539" s="2">
        <v>538</v>
      </c>
      <c r="C539" s="2" t="s">
        <v>1477</v>
      </c>
      <c r="D539" s="4" t="s">
        <v>537</v>
      </c>
      <c r="E539" s="5">
        <v>0.90069444444444446</v>
      </c>
      <c r="F539" s="3" t="s">
        <v>829</v>
      </c>
      <c r="G539" s="1"/>
      <c r="H539" s="10"/>
      <c r="I539" s="2">
        <f>2.6*1000</f>
        <v>2600</v>
      </c>
      <c r="J539" s="6">
        <v>1.5011574074074075E-2</v>
      </c>
      <c r="K539" s="7" t="s">
        <v>763</v>
      </c>
      <c r="L539" s="2"/>
      <c r="M539" s="2"/>
      <c r="N539" s="2"/>
      <c r="O539" s="2"/>
      <c r="P539" s="2"/>
      <c r="Q539" s="2"/>
      <c r="R539" s="2"/>
      <c r="S539" s="2"/>
      <c r="T539" s="2"/>
      <c r="U539" s="2"/>
      <c r="V539" s="2"/>
      <c r="W539" s="2"/>
      <c r="X539" s="2"/>
    </row>
    <row r="540" spans="1:24" x14ac:dyDescent="0.25">
      <c r="A540" s="2">
        <v>539</v>
      </c>
      <c r="C540" s="2" t="s">
        <v>1478</v>
      </c>
      <c r="D540" s="4" t="s">
        <v>538</v>
      </c>
      <c r="E540" s="8">
        <v>1.2930555555555556</v>
      </c>
      <c r="F540" s="3" t="s">
        <v>844</v>
      </c>
      <c r="G540" s="1"/>
      <c r="H540" s="10"/>
      <c r="I540" s="2">
        <f>4.6*1000</f>
        <v>4600</v>
      </c>
      <c r="J540" s="6">
        <v>2.1550925925925928E-2</v>
      </c>
      <c r="K540" s="7" t="s">
        <v>763</v>
      </c>
      <c r="L540" s="2"/>
      <c r="M540" s="2"/>
      <c r="N540" s="2"/>
      <c r="O540" s="2"/>
      <c r="P540" s="2"/>
      <c r="Q540" s="2"/>
      <c r="R540" s="2"/>
      <c r="S540" s="2"/>
      <c r="T540" s="2"/>
      <c r="U540" s="2"/>
      <c r="V540" s="2"/>
      <c r="W540" s="2"/>
      <c r="X540" s="2"/>
    </row>
    <row r="541" spans="1:24" x14ac:dyDescent="0.25">
      <c r="A541" s="2">
        <v>540</v>
      </c>
      <c r="C541" s="2" t="s">
        <v>1479</v>
      </c>
      <c r="D541" s="4" t="s">
        <v>539</v>
      </c>
      <c r="E541" s="8">
        <v>1.2798611111111111</v>
      </c>
      <c r="F541" s="3" t="s">
        <v>787</v>
      </c>
      <c r="G541" s="1"/>
      <c r="H541" s="10"/>
      <c r="I541" s="2">
        <f>1.9*1000</f>
        <v>1900</v>
      </c>
      <c r="J541" s="6">
        <v>2.1331018518518517E-2</v>
      </c>
      <c r="K541" s="7" t="s">
        <v>763</v>
      </c>
      <c r="L541" s="2"/>
      <c r="M541" s="2"/>
      <c r="N541" s="2"/>
      <c r="O541" s="2"/>
      <c r="P541" s="2"/>
      <c r="Q541" s="2"/>
      <c r="R541" s="2"/>
      <c r="S541" s="2"/>
      <c r="T541" s="2"/>
      <c r="U541" s="2"/>
      <c r="V541" s="2"/>
      <c r="W541" s="2"/>
      <c r="X541" s="2"/>
    </row>
    <row r="542" spans="1:24" x14ac:dyDescent="0.25">
      <c r="A542" s="2">
        <v>541</v>
      </c>
      <c r="C542" s="2" t="s">
        <v>1480</v>
      </c>
      <c r="D542" s="4" t="s">
        <v>540</v>
      </c>
      <c r="E542" s="5">
        <v>0.50694444444444442</v>
      </c>
      <c r="F542" s="3" t="s">
        <v>831</v>
      </c>
      <c r="G542" s="1"/>
      <c r="H542" s="10"/>
      <c r="I542" s="2">
        <f>5.6*1000</f>
        <v>5600</v>
      </c>
      <c r="J542" s="6">
        <v>8.4490740740740741E-3</v>
      </c>
      <c r="K542" s="7" t="s">
        <v>763</v>
      </c>
      <c r="L542" s="2"/>
      <c r="M542" s="2"/>
      <c r="N542" s="2"/>
      <c r="O542" s="2"/>
      <c r="P542" s="2"/>
      <c r="Q542" s="2"/>
      <c r="R542" s="2"/>
      <c r="S542" s="2"/>
      <c r="T542" s="2"/>
      <c r="U542" s="2"/>
      <c r="V542" s="2"/>
      <c r="W542" s="2"/>
      <c r="X542" s="2"/>
    </row>
    <row r="543" spans="1:24" x14ac:dyDescent="0.25">
      <c r="A543" s="2">
        <v>542</v>
      </c>
      <c r="C543" s="2" t="s">
        <v>1481</v>
      </c>
      <c r="D543" s="4" t="s">
        <v>541</v>
      </c>
      <c r="E543" s="8">
        <v>2.0861111111111112</v>
      </c>
      <c r="F543" s="3">
        <v>984</v>
      </c>
      <c r="G543" s="1"/>
      <c r="H543" s="10"/>
      <c r="I543" s="2">
        <f>984</f>
        <v>984</v>
      </c>
      <c r="J543" s="6">
        <v>3.4768518518518525E-2</v>
      </c>
      <c r="K543" s="7" t="s">
        <v>763</v>
      </c>
      <c r="L543" s="2"/>
      <c r="M543" s="2"/>
      <c r="N543" s="2"/>
      <c r="O543" s="2"/>
      <c r="P543" s="2"/>
      <c r="Q543" s="2"/>
      <c r="R543" s="2"/>
      <c r="S543" s="2"/>
      <c r="T543" s="2"/>
      <c r="U543" s="2"/>
      <c r="V543" s="2"/>
      <c r="W543" s="2"/>
      <c r="X543" s="2"/>
    </row>
    <row r="544" spans="1:24" x14ac:dyDescent="0.25">
      <c r="A544" s="2">
        <v>543</v>
      </c>
      <c r="C544" s="2" t="s">
        <v>1482</v>
      </c>
      <c r="D544" s="4" t="s">
        <v>542</v>
      </c>
      <c r="E544" s="5">
        <v>0.93958333333333333</v>
      </c>
      <c r="F544" s="3">
        <v>722</v>
      </c>
      <c r="G544" s="1"/>
      <c r="H544" s="10"/>
      <c r="I544" s="2">
        <f>722</f>
        <v>722</v>
      </c>
      <c r="J544" s="6">
        <v>1.5659722222222224E-2</v>
      </c>
      <c r="K544" s="7" t="s">
        <v>763</v>
      </c>
      <c r="L544" s="2"/>
      <c r="M544" s="2"/>
      <c r="N544" s="2"/>
      <c r="O544" s="2"/>
      <c r="P544" s="2"/>
      <c r="Q544" s="2"/>
      <c r="R544" s="2"/>
      <c r="S544" s="2"/>
      <c r="T544" s="2"/>
      <c r="U544" s="2"/>
      <c r="V544" s="2"/>
      <c r="W544" s="2"/>
      <c r="X544" s="2"/>
    </row>
    <row r="545" spans="1:24" x14ac:dyDescent="0.25">
      <c r="A545" s="2">
        <v>544</v>
      </c>
      <c r="C545" s="2" t="s">
        <v>1483</v>
      </c>
      <c r="D545" s="4" t="s">
        <v>543</v>
      </c>
      <c r="E545" s="5">
        <v>0.61388888888888882</v>
      </c>
      <c r="F545" s="3" t="s">
        <v>792</v>
      </c>
      <c r="G545" s="1"/>
      <c r="H545" s="10"/>
      <c r="I545" s="2">
        <f>4.9*1000</f>
        <v>4900</v>
      </c>
      <c r="J545" s="6">
        <v>1.0231481481481482E-2</v>
      </c>
      <c r="K545" s="7" t="s">
        <v>763</v>
      </c>
      <c r="L545" s="2"/>
      <c r="M545" s="2"/>
      <c r="N545" s="2"/>
      <c r="O545" s="2"/>
      <c r="P545" s="2"/>
      <c r="Q545" s="2"/>
      <c r="R545" s="2"/>
      <c r="S545" s="2"/>
      <c r="T545" s="2"/>
      <c r="U545" s="2"/>
      <c r="V545" s="2"/>
      <c r="W545" s="2"/>
      <c r="X545" s="2"/>
    </row>
    <row r="546" spans="1:24" x14ac:dyDescent="0.25">
      <c r="A546" s="2">
        <v>545</v>
      </c>
      <c r="C546" s="2" t="s">
        <v>1484</v>
      </c>
      <c r="D546" s="4" t="s">
        <v>544</v>
      </c>
      <c r="E546" s="5">
        <v>0.25416666666666665</v>
      </c>
      <c r="F546" s="3" t="s">
        <v>789</v>
      </c>
      <c r="G546" s="1"/>
      <c r="H546" s="10"/>
      <c r="I546" s="2">
        <f>1*1000</f>
        <v>1000</v>
      </c>
      <c r="J546" s="6">
        <v>4.2361111111111106E-3</v>
      </c>
      <c r="K546" s="7" t="s">
        <v>763</v>
      </c>
      <c r="L546" s="2"/>
      <c r="M546" s="2"/>
      <c r="N546" s="2"/>
      <c r="O546" s="2"/>
      <c r="P546" s="2"/>
      <c r="Q546" s="2"/>
      <c r="R546" s="2"/>
      <c r="S546" s="2"/>
      <c r="T546" s="2"/>
      <c r="U546" s="2"/>
      <c r="V546" s="2"/>
      <c r="W546" s="2"/>
      <c r="X546" s="2"/>
    </row>
    <row r="547" spans="1:24" x14ac:dyDescent="0.25">
      <c r="A547" s="2">
        <v>546</v>
      </c>
      <c r="C547" s="2" t="s">
        <v>1485</v>
      </c>
      <c r="D547" s="4" t="s">
        <v>545</v>
      </c>
      <c r="E547" s="5">
        <v>0.81527777777777777</v>
      </c>
      <c r="F547" s="3" t="s">
        <v>822</v>
      </c>
      <c r="G547" s="1"/>
      <c r="H547" s="10"/>
      <c r="I547" s="2">
        <f>3.5*1000</f>
        <v>3500</v>
      </c>
      <c r="J547" s="6">
        <v>1.3587962962962963E-2</v>
      </c>
      <c r="K547" s="7" t="s">
        <v>763</v>
      </c>
      <c r="L547" s="2"/>
      <c r="M547" s="2"/>
      <c r="N547" s="2"/>
      <c r="O547" s="2"/>
      <c r="P547" s="2"/>
      <c r="Q547" s="2"/>
      <c r="R547" s="2"/>
      <c r="S547" s="2"/>
      <c r="T547" s="2"/>
      <c r="U547" s="2"/>
      <c r="V547" s="2"/>
      <c r="W547" s="2"/>
      <c r="X547" s="2"/>
    </row>
    <row r="548" spans="1:24" x14ac:dyDescent="0.25">
      <c r="A548" s="2">
        <v>547</v>
      </c>
      <c r="C548" s="2" t="s">
        <v>1486</v>
      </c>
      <c r="D548" s="4" t="s">
        <v>546</v>
      </c>
      <c r="E548" s="5">
        <v>0.3527777777777778</v>
      </c>
      <c r="F548" s="3" t="s">
        <v>787</v>
      </c>
      <c r="G548" s="1"/>
      <c r="H548" s="10"/>
      <c r="I548" s="2">
        <f>1.9*1000</f>
        <v>1900</v>
      </c>
      <c r="J548" s="6">
        <v>5.8796296296296296E-3</v>
      </c>
      <c r="K548" s="7" t="s">
        <v>763</v>
      </c>
      <c r="L548" s="2"/>
      <c r="M548" s="2"/>
      <c r="N548" s="2"/>
      <c r="O548" s="2"/>
      <c r="P548" s="2"/>
      <c r="Q548" s="2"/>
      <c r="R548" s="2"/>
      <c r="S548" s="2"/>
      <c r="T548" s="2"/>
      <c r="U548" s="2"/>
      <c r="V548" s="2"/>
      <c r="W548" s="2"/>
      <c r="X548" s="2"/>
    </row>
    <row r="549" spans="1:24" x14ac:dyDescent="0.25">
      <c r="A549" s="2">
        <v>548</v>
      </c>
      <c r="C549" s="2" t="s">
        <v>1487</v>
      </c>
      <c r="D549" s="4" t="s">
        <v>547</v>
      </c>
      <c r="E549" s="5">
        <v>0.23680555555555557</v>
      </c>
      <c r="F549" s="3" t="s">
        <v>804</v>
      </c>
      <c r="G549" s="1"/>
      <c r="H549" s="10"/>
      <c r="I549" s="2">
        <f>1.3*1000</f>
        <v>1300</v>
      </c>
      <c r="J549" s="6">
        <v>3.9467592592592592E-3</v>
      </c>
      <c r="K549" s="7" t="s">
        <v>763</v>
      </c>
      <c r="L549" s="2"/>
      <c r="M549" s="2"/>
      <c r="N549" s="2"/>
      <c r="O549" s="2"/>
      <c r="P549" s="2"/>
      <c r="Q549" s="2"/>
      <c r="R549" s="2"/>
      <c r="S549" s="2"/>
      <c r="T549" s="2"/>
      <c r="U549" s="2"/>
      <c r="V549" s="2"/>
      <c r="W549" s="2"/>
      <c r="X549" s="2"/>
    </row>
    <row r="550" spans="1:24" x14ac:dyDescent="0.25">
      <c r="A550" s="2">
        <v>549</v>
      </c>
      <c r="C550" s="2" t="s">
        <v>1488</v>
      </c>
      <c r="D550" s="4" t="s">
        <v>548</v>
      </c>
      <c r="E550" s="5">
        <v>9.4444444444444442E-2</v>
      </c>
      <c r="F550" s="3" t="s">
        <v>808</v>
      </c>
      <c r="G550" s="1"/>
      <c r="H550" s="10"/>
      <c r="I550" s="2">
        <f>1.2*1000</f>
        <v>1200</v>
      </c>
      <c r="J550" s="6">
        <v>1.5740740740740741E-3</v>
      </c>
      <c r="K550" s="7" t="s">
        <v>763</v>
      </c>
      <c r="L550" s="2"/>
      <c r="M550" s="2"/>
      <c r="N550" s="2"/>
      <c r="O550" s="2"/>
      <c r="P550" s="2"/>
      <c r="Q550" s="2"/>
      <c r="R550" s="2"/>
      <c r="S550" s="2"/>
      <c r="T550" s="2"/>
      <c r="U550" s="2"/>
      <c r="V550" s="2"/>
      <c r="W550" s="2"/>
      <c r="X550" s="2"/>
    </row>
    <row r="551" spans="1:24" x14ac:dyDescent="0.25">
      <c r="A551" s="2">
        <v>550</v>
      </c>
      <c r="C551" s="2" t="s">
        <v>1489</v>
      </c>
      <c r="D551" s="4" t="s">
        <v>549</v>
      </c>
      <c r="E551" s="5">
        <v>0.84444444444444444</v>
      </c>
      <c r="F551" s="3" t="s">
        <v>792</v>
      </c>
      <c r="G551" s="1"/>
      <c r="H551" s="10"/>
      <c r="I551" s="2">
        <f>4.9*1000</f>
        <v>4900</v>
      </c>
      <c r="J551" s="6">
        <v>1.4074074074074074E-2</v>
      </c>
      <c r="K551" s="7" t="s">
        <v>763</v>
      </c>
      <c r="L551" s="2"/>
      <c r="M551" s="2"/>
      <c r="N551" s="2"/>
      <c r="O551" s="2"/>
      <c r="P551" s="2"/>
      <c r="Q551" s="2"/>
      <c r="R551" s="2"/>
      <c r="S551" s="2"/>
      <c r="T551" s="2"/>
      <c r="U551" s="2"/>
      <c r="V551" s="2"/>
      <c r="W551" s="2"/>
      <c r="X551" s="2"/>
    </row>
    <row r="552" spans="1:24" x14ac:dyDescent="0.25">
      <c r="A552" s="2">
        <v>551</v>
      </c>
      <c r="C552" s="2" t="s">
        <v>1490</v>
      </c>
      <c r="D552" s="4" t="s">
        <v>550</v>
      </c>
      <c r="E552" s="8">
        <v>2.3784722222222223</v>
      </c>
      <c r="F552" s="3" t="s">
        <v>879</v>
      </c>
      <c r="G552" s="1"/>
      <c r="H552" s="10"/>
      <c r="I552" s="2">
        <f>62*1000</f>
        <v>62000</v>
      </c>
      <c r="J552" s="6">
        <v>3.9641203703703706E-2</v>
      </c>
      <c r="K552" s="7" t="s">
        <v>764</v>
      </c>
      <c r="L552" s="2"/>
      <c r="M552" s="2"/>
      <c r="N552" s="2"/>
      <c r="O552" s="2"/>
      <c r="P552" s="2"/>
      <c r="Q552" s="2"/>
      <c r="R552" s="2"/>
      <c r="S552" s="2"/>
      <c r="T552" s="2"/>
      <c r="U552" s="2"/>
      <c r="V552" s="2"/>
      <c r="W552" s="2"/>
      <c r="X552" s="2"/>
    </row>
    <row r="553" spans="1:24" x14ac:dyDescent="0.25">
      <c r="A553" s="2">
        <v>552</v>
      </c>
      <c r="C553" s="2" t="s">
        <v>1491</v>
      </c>
      <c r="D553" s="4" t="s">
        <v>551</v>
      </c>
      <c r="E553" s="5">
        <v>0.11597222222222221</v>
      </c>
      <c r="F553" s="3" t="s">
        <v>782</v>
      </c>
      <c r="G553" s="1"/>
      <c r="H553" s="10"/>
      <c r="I553" s="2">
        <f>7*1000</f>
        <v>7000</v>
      </c>
      <c r="J553" s="6">
        <v>1.9328703703703704E-3</v>
      </c>
      <c r="K553" s="7" t="s">
        <v>764</v>
      </c>
      <c r="L553" s="2"/>
      <c r="M553" s="2"/>
      <c r="N553" s="2"/>
      <c r="O553" s="2"/>
      <c r="P553" s="2"/>
      <c r="Q553" s="2"/>
      <c r="R553" s="2"/>
      <c r="S553" s="2"/>
      <c r="T553" s="2"/>
      <c r="U553" s="2"/>
      <c r="V553" s="2"/>
      <c r="W553" s="2"/>
      <c r="X553" s="2"/>
    </row>
    <row r="554" spans="1:24" x14ac:dyDescent="0.25">
      <c r="A554" s="2">
        <v>553</v>
      </c>
      <c r="C554" s="2" t="s">
        <v>1492</v>
      </c>
      <c r="D554" s="4" t="s">
        <v>552</v>
      </c>
      <c r="E554" s="8">
        <v>1.1305555555555555</v>
      </c>
      <c r="F554" s="3" t="s">
        <v>785</v>
      </c>
      <c r="G554" s="1"/>
      <c r="H554" s="10"/>
      <c r="I554" s="2">
        <f>1.7*1000</f>
        <v>1700</v>
      </c>
      <c r="J554" s="6">
        <v>1.8842592592592591E-2</v>
      </c>
      <c r="K554" s="7" t="s">
        <v>764</v>
      </c>
      <c r="L554" s="2"/>
      <c r="M554" s="2"/>
      <c r="N554" s="2"/>
      <c r="O554" s="2"/>
      <c r="P554" s="2"/>
      <c r="Q554" s="2"/>
      <c r="R554" s="2"/>
      <c r="S554" s="2"/>
      <c r="T554" s="2"/>
      <c r="U554" s="2"/>
      <c r="V554" s="2"/>
      <c r="W554" s="2"/>
      <c r="X554" s="2"/>
    </row>
    <row r="555" spans="1:24" x14ac:dyDescent="0.25">
      <c r="A555" s="2">
        <v>554</v>
      </c>
      <c r="C555" s="2" t="s">
        <v>1493</v>
      </c>
      <c r="D555" s="4" t="s">
        <v>553</v>
      </c>
      <c r="E555" s="8">
        <v>1.4465277777777779</v>
      </c>
      <c r="F555" s="3" t="s">
        <v>829</v>
      </c>
      <c r="G555" s="1"/>
      <c r="H555" s="10"/>
      <c r="I555" s="2">
        <f>2.6*1000</f>
        <v>2600</v>
      </c>
      <c r="J555" s="6">
        <v>2.4108796296296298E-2</v>
      </c>
      <c r="K555" s="7" t="s">
        <v>764</v>
      </c>
      <c r="L555" s="2"/>
      <c r="M555" s="2"/>
      <c r="N555" s="2"/>
      <c r="O555" s="2"/>
      <c r="P555" s="2"/>
      <c r="Q555" s="2"/>
      <c r="R555" s="2"/>
      <c r="S555" s="2"/>
      <c r="T555" s="2"/>
      <c r="U555" s="2"/>
      <c r="V555" s="2"/>
      <c r="W555" s="2"/>
      <c r="X555" s="2"/>
    </row>
    <row r="556" spans="1:24" x14ac:dyDescent="0.25">
      <c r="A556" s="2">
        <v>555</v>
      </c>
      <c r="C556" s="2" t="s">
        <v>1494</v>
      </c>
      <c r="D556" s="4" t="s">
        <v>554</v>
      </c>
      <c r="E556" s="5">
        <v>0.68541666666666667</v>
      </c>
      <c r="F556" s="3">
        <v>868</v>
      </c>
      <c r="G556" s="1"/>
      <c r="H556" s="10"/>
      <c r="I556" s="2">
        <f>868</f>
        <v>868</v>
      </c>
      <c r="J556" s="6">
        <v>1.1423611111111112E-2</v>
      </c>
      <c r="K556" s="7" t="s">
        <v>764</v>
      </c>
      <c r="L556" s="2"/>
      <c r="M556" s="2"/>
      <c r="N556" s="2"/>
      <c r="O556" s="2"/>
      <c r="P556" s="2"/>
      <c r="Q556" s="2"/>
      <c r="R556" s="2"/>
      <c r="S556" s="2"/>
      <c r="T556" s="2"/>
      <c r="U556" s="2"/>
      <c r="V556" s="2"/>
      <c r="W556" s="2"/>
      <c r="X556" s="2"/>
    </row>
    <row r="557" spans="1:24" x14ac:dyDescent="0.25">
      <c r="A557" s="2">
        <v>556</v>
      </c>
      <c r="C557" s="2" t="s">
        <v>1495</v>
      </c>
      <c r="D557" s="4" t="s">
        <v>555</v>
      </c>
      <c r="E557" s="9">
        <v>6.7870370370370373E-2</v>
      </c>
      <c r="F557" s="3" t="s">
        <v>820</v>
      </c>
      <c r="G557" s="1"/>
      <c r="H557" s="10"/>
      <c r="I557" s="2">
        <f>3.7*1000</f>
        <v>3700</v>
      </c>
      <c r="J557" s="6">
        <v>6.7870370370370373E-2</v>
      </c>
      <c r="K557" s="7" t="s">
        <v>764</v>
      </c>
      <c r="L557" s="2"/>
      <c r="M557" s="2"/>
      <c r="N557" s="2"/>
      <c r="O557" s="2"/>
      <c r="P557" s="2"/>
      <c r="Q557" s="2"/>
      <c r="R557" s="2"/>
      <c r="S557" s="2"/>
      <c r="T557" s="2"/>
      <c r="U557" s="2"/>
      <c r="V557" s="2"/>
      <c r="W557" s="2"/>
      <c r="X557" s="2"/>
    </row>
    <row r="558" spans="1:24" x14ac:dyDescent="0.25">
      <c r="A558" s="2">
        <v>557</v>
      </c>
      <c r="C558" s="2" t="s">
        <v>1496</v>
      </c>
      <c r="D558" s="4" t="s">
        <v>556</v>
      </c>
      <c r="E558" s="9">
        <v>4.1689814814814818E-2</v>
      </c>
      <c r="F558" s="3" t="s">
        <v>876</v>
      </c>
      <c r="G558" s="1"/>
      <c r="H558" s="10"/>
      <c r="I558" s="2">
        <f>6.4*1000</f>
        <v>6400</v>
      </c>
      <c r="J558" s="6">
        <v>4.1689814814814818E-2</v>
      </c>
      <c r="K558" s="7" t="s">
        <v>764</v>
      </c>
      <c r="L558" s="2"/>
      <c r="M558" s="2"/>
      <c r="N558" s="2"/>
      <c r="O558" s="2"/>
      <c r="P558" s="2"/>
      <c r="Q558" s="2"/>
      <c r="R558" s="2"/>
      <c r="S558" s="2"/>
      <c r="T558" s="2"/>
      <c r="U558" s="2"/>
      <c r="V558" s="2"/>
      <c r="W558" s="2"/>
      <c r="X558" s="2"/>
    </row>
    <row r="559" spans="1:24" x14ac:dyDescent="0.25">
      <c r="A559" s="2">
        <v>558</v>
      </c>
      <c r="C559" s="2" t="s">
        <v>1497</v>
      </c>
      <c r="D559" s="4" t="s">
        <v>557</v>
      </c>
      <c r="E559" s="5">
        <v>0.30208333333333331</v>
      </c>
      <c r="F559" s="3">
        <v>704</v>
      </c>
      <c r="G559" s="1"/>
      <c r="H559" s="10"/>
      <c r="I559" s="2">
        <f>704</f>
        <v>704</v>
      </c>
      <c r="J559" s="6">
        <v>5.0347222222222225E-3</v>
      </c>
      <c r="K559" s="7" t="s">
        <v>764</v>
      </c>
      <c r="L559" s="2"/>
      <c r="M559" s="2"/>
      <c r="N559" s="2"/>
      <c r="O559" s="2"/>
      <c r="P559" s="2"/>
      <c r="Q559" s="2"/>
      <c r="R559" s="2"/>
      <c r="S559" s="2"/>
      <c r="T559" s="2"/>
      <c r="U559" s="2"/>
      <c r="V559" s="2"/>
      <c r="W559" s="2"/>
      <c r="X559" s="2"/>
    </row>
    <row r="560" spans="1:24" x14ac:dyDescent="0.25">
      <c r="A560" s="2">
        <v>559</v>
      </c>
      <c r="C560" s="2" t="s">
        <v>1498</v>
      </c>
      <c r="D560" s="4" t="s">
        <v>558</v>
      </c>
      <c r="E560" s="5">
        <v>0.38611111111111113</v>
      </c>
      <c r="F560" s="3">
        <v>692</v>
      </c>
      <c r="G560" s="1"/>
      <c r="H560" s="10"/>
      <c r="I560" s="2">
        <f>692</f>
        <v>692</v>
      </c>
      <c r="J560" s="6">
        <v>6.4351851851851861E-3</v>
      </c>
      <c r="K560" s="7" t="s">
        <v>764</v>
      </c>
      <c r="L560" s="2"/>
      <c r="M560" s="2"/>
      <c r="N560" s="2"/>
      <c r="O560" s="2"/>
      <c r="P560" s="2"/>
      <c r="Q560" s="2"/>
      <c r="R560" s="2"/>
      <c r="S560" s="2"/>
      <c r="T560" s="2"/>
      <c r="U560" s="2"/>
      <c r="V560" s="2"/>
      <c r="W560" s="2"/>
      <c r="X560" s="2"/>
    </row>
    <row r="561" spans="1:24" x14ac:dyDescent="0.25">
      <c r="A561" s="2">
        <v>560</v>
      </c>
      <c r="C561" s="2" t="s">
        <v>1499</v>
      </c>
      <c r="D561" s="4" t="s">
        <v>559</v>
      </c>
      <c r="E561" s="9">
        <v>4.4004629629629623E-2</v>
      </c>
      <c r="F561" s="3" t="s">
        <v>793</v>
      </c>
      <c r="G561" s="1"/>
      <c r="H561" s="10"/>
      <c r="I561" s="2">
        <f>3.6*1000</f>
        <v>3600</v>
      </c>
      <c r="J561" s="6">
        <v>4.4004629629629623E-2</v>
      </c>
      <c r="K561" s="7" t="s">
        <v>764</v>
      </c>
      <c r="L561" s="2"/>
      <c r="M561" s="2"/>
      <c r="N561" s="2"/>
      <c r="O561" s="2"/>
      <c r="P561" s="2"/>
      <c r="Q561" s="2"/>
      <c r="R561" s="2"/>
      <c r="S561" s="2"/>
      <c r="T561" s="2"/>
      <c r="U561" s="2"/>
      <c r="V561" s="2"/>
      <c r="W561" s="2"/>
      <c r="X561" s="2"/>
    </row>
    <row r="562" spans="1:24" x14ac:dyDescent="0.25">
      <c r="A562" s="2">
        <v>561</v>
      </c>
      <c r="C562" s="2" t="s">
        <v>1500</v>
      </c>
      <c r="D562" s="4" t="s">
        <v>560</v>
      </c>
      <c r="E562" s="5">
        <v>0.6694444444444444</v>
      </c>
      <c r="F562" s="3" t="s">
        <v>802</v>
      </c>
      <c r="G562" s="1"/>
      <c r="H562" s="10"/>
      <c r="I562" s="2">
        <f>3*1000</f>
        <v>3000</v>
      </c>
      <c r="J562" s="6">
        <v>1.1157407407407408E-2</v>
      </c>
      <c r="K562" s="7" t="s">
        <v>764</v>
      </c>
      <c r="L562" s="2"/>
      <c r="M562" s="2"/>
      <c r="N562" s="2"/>
      <c r="O562" s="2"/>
      <c r="P562" s="2"/>
      <c r="Q562" s="2"/>
      <c r="R562" s="2"/>
      <c r="S562" s="2"/>
      <c r="T562" s="2"/>
      <c r="U562" s="2"/>
      <c r="V562" s="2"/>
      <c r="W562" s="2"/>
      <c r="X562" s="2"/>
    </row>
    <row r="563" spans="1:24" x14ac:dyDescent="0.25">
      <c r="A563" s="2">
        <v>562</v>
      </c>
      <c r="C563" s="2" t="s">
        <v>1501</v>
      </c>
      <c r="D563" s="4" t="s">
        <v>561</v>
      </c>
      <c r="E563" s="8">
        <v>1.0222222222222224</v>
      </c>
      <c r="F563" s="3">
        <v>953</v>
      </c>
      <c r="G563" s="1"/>
      <c r="H563" s="10"/>
      <c r="I563" s="2">
        <f>953</f>
        <v>953</v>
      </c>
      <c r="J563" s="6">
        <v>1.7037037037037038E-2</v>
      </c>
      <c r="K563" s="7" t="s">
        <v>764</v>
      </c>
      <c r="L563" s="2"/>
      <c r="M563" s="2"/>
      <c r="N563" s="2"/>
      <c r="O563" s="2"/>
      <c r="P563" s="2"/>
      <c r="Q563" s="2"/>
      <c r="R563" s="2"/>
      <c r="S563" s="2"/>
      <c r="T563" s="2"/>
      <c r="U563" s="2"/>
      <c r="V563" s="2"/>
      <c r="W563" s="2"/>
      <c r="X563" s="2"/>
    </row>
    <row r="564" spans="1:24" x14ac:dyDescent="0.25">
      <c r="A564" s="2">
        <v>563</v>
      </c>
      <c r="C564" s="2" t="s">
        <v>1502</v>
      </c>
      <c r="D564" s="4" t="s">
        <v>562</v>
      </c>
      <c r="E564" s="5">
        <v>0.53125</v>
      </c>
      <c r="F564" s="3">
        <v>851</v>
      </c>
      <c r="G564" s="1"/>
      <c r="H564" s="10"/>
      <c r="I564" s="2">
        <f>851</f>
        <v>851</v>
      </c>
      <c r="J564" s="6">
        <v>8.8541666666666664E-3</v>
      </c>
      <c r="K564" s="7" t="s">
        <v>764</v>
      </c>
      <c r="L564" s="2"/>
      <c r="M564" s="2"/>
      <c r="N564" s="2"/>
      <c r="O564" s="2"/>
      <c r="P564" s="2"/>
      <c r="Q564" s="2"/>
      <c r="R564" s="2"/>
      <c r="S564" s="2"/>
      <c r="T564" s="2"/>
      <c r="U564" s="2"/>
      <c r="V564" s="2"/>
      <c r="W564" s="2"/>
      <c r="X564" s="2"/>
    </row>
    <row r="565" spans="1:24" x14ac:dyDescent="0.25">
      <c r="A565" s="2">
        <v>564</v>
      </c>
      <c r="C565" s="2" t="s">
        <v>1503</v>
      </c>
      <c r="D565" s="4" t="s">
        <v>563</v>
      </c>
      <c r="E565" s="5">
        <v>0.42152777777777778</v>
      </c>
      <c r="F565" s="3">
        <v>454</v>
      </c>
      <c r="G565" s="1"/>
      <c r="H565" s="10"/>
      <c r="I565" s="2">
        <f>454</f>
        <v>454</v>
      </c>
      <c r="J565" s="6">
        <v>7.0254629629629634E-3</v>
      </c>
      <c r="K565" s="7" t="s">
        <v>764</v>
      </c>
      <c r="L565" s="2"/>
      <c r="M565" s="2"/>
      <c r="N565" s="2"/>
      <c r="O565" s="2"/>
      <c r="P565" s="2"/>
      <c r="Q565" s="2"/>
      <c r="R565" s="2"/>
      <c r="S565" s="2"/>
      <c r="T565" s="2"/>
      <c r="U565" s="2"/>
      <c r="V565" s="2"/>
      <c r="W565" s="2"/>
      <c r="X565" s="2"/>
    </row>
    <row r="566" spans="1:24" x14ac:dyDescent="0.25">
      <c r="A566" s="2">
        <v>565</v>
      </c>
      <c r="C566" s="2" t="s">
        <v>1504</v>
      </c>
      <c r="D566" s="4" t="s">
        <v>564</v>
      </c>
      <c r="E566" s="5">
        <v>0.59097222222222223</v>
      </c>
      <c r="F566" s="3">
        <v>979</v>
      </c>
      <c r="G566" s="1"/>
      <c r="H566" s="10"/>
      <c r="I566" s="2">
        <f>979</f>
        <v>979</v>
      </c>
      <c r="J566" s="6">
        <v>9.8495370370370369E-3</v>
      </c>
      <c r="K566" s="7" t="s">
        <v>764</v>
      </c>
      <c r="L566" s="2"/>
      <c r="M566" s="2"/>
      <c r="N566" s="2"/>
      <c r="O566" s="2"/>
      <c r="P566" s="2"/>
      <c r="Q566" s="2"/>
      <c r="R566" s="2"/>
      <c r="S566" s="2"/>
      <c r="T566" s="2"/>
      <c r="U566" s="2"/>
      <c r="V566" s="2"/>
      <c r="W566" s="2"/>
      <c r="X566" s="2"/>
    </row>
    <row r="567" spans="1:24" x14ac:dyDescent="0.25">
      <c r="A567" s="2">
        <v>566</v>
      </c>
      <c r="C567" s="2" t="s">
        <v>1505</v>
      </c>
      <c r="D567" s="4" t="s">
        <v>565</v>
      </c>
      <c r="E567" s="5">
        <v>0.34513888888888888</v>
      </c>
      <c r="F567" s="3">
        <v>609</v>
      </c>
      <c r="G567" s="1"/>
      <c r="H567" s="10"/>
      <c r="I567" s="2">
        <f>609</f>
        <v>609</v>
      </c>
      <c r="J567" s="6">
        <v>5.7523148148148143E-3</v>
      </c>
      <c r="K567" s="7" t="s">
        <v>764</v>
      </c>
      <c r="L567" s="2"/>
      <c r="M567" s="2"/>
      <c r="N567" s="2"/>
      <c r="O567" s="2"/>
      <c r="P567" s="2"/>
      <c r="Q567" s="2"/>
      <c r="R567" s="2"/>
      <c r="S567" s="2"/>
      <c r="T567" s="2"/>
      <c r="U567" s="2"/>
      <c r="V567" s="2"/>
      <c r="W567" s="2"/>
      <c r="X567" s="2"/>
    </row>
    <row r="568" spans="1:24" x14ac:dyDescent="0.25">
      <c r="A568" s="2">
        <v>567</v>
      </c>
      <c r="C568" s="2" t="s">
        <v>1506</v>
      </c>
      <c r="D568" s="4" t="s">
        <v>566</v>
      </c>
      <c r="E568" s="5">
        <v>0.21041666666666667</v>
      </c>
      <c r="F568" s="3" t="s">
        <v>789</v>
      </c>
      <c r="G568" s="1"/>
      <c r="H568" s="10"/>
      <c r="I568" s="2">
        <f>1*1000</f>
        <v>1000</v>
      </c>
      <c r="J568" s="6">
        <v>3.5069444444444445E-3</v>
      </c>
      <c r="K568" s="7" t="s">
        <v>764</v>
      </c>
      <c r="L568" s="2"/>
      <c r="M568" s="2"/>
      <c r="N568" s="2"/>
      <c r="O568" s="2"/>
      <c r="P568" s="2"/>
      <c r="Q568" s="2"/>
      <c r="R568" s="2"/>
      <c r="S568" s="2"/>
      <c r="T568" s="2"/>
      <c r="U568" s="2"/>
      <c r="V568" s="2"/>
      <c r="W568" s="2"/>
      <c r="X568" s="2"/>
    </row>
    <row r="569" spans="1:24" x14ac:dyDescent="0.25">
      <c r="A569" s="2">
        <v>568</v>
      </c>
      <c r="C569" s="2" t="s">
        <v>1507</v>
      </c>
      <c r="D569" s="4" t="s">
        <v>567</v>
      </c>
      <c r="E569" s="9">
        <v>4.5162037037037035E-2</v>
      </c>
      <c r="F569" s="3" t="s">
        <v>877</v>
      </c>
      <c r="G569" s="1"/>
      <c r="H569" s="10"/>
      <c r="I569" s="2">
        <f>4.8*1000</f>
        <v>4800</v>
      </c>
      <c r="J569" s="6">
        <v>4.5162037037037035E-2</v>
      </c>
      <c r="K569" s="7" t="s">
        <v>764</v>
      </c>
      <c r="L569" s="2"/>
      <c r="M569" s="2"/>
      <c r="N569" s="2"/>
      <c r="O569" s="2"/>
      <c r="P569" s="2"/>
      <c r="Q569" s="2"/>
      <c r="R569" s="2"/>
      <c r="S569" s="2"/>
      <c r="T569" s="2"/>
      <c r="U569" s="2"/>
      <c r="V569" s="2"/>
      <c r="W569" s="2"/>
      <c r="X569" s="2"/>
    </row>
    <row r="570" spans="1:24" x14ac:dyDescent="0.25">
      <c r="A570" s="2">
        <v>569</v>
      </c>
      <c r="C570" s="2" t="s">
        <v>1508</v>
      </c>
      <c r="D570" s="4" t="s">
        <v>568</v>
      </c>
      <c r="E570" s="5">
        <v>0.94166666666666676</v>
      </c>
      <c r="F570" s="3" t="s">
        <v>880</v>
      </c>
      <c r="G570" s="1"/>
      <c r="H570" s="10"/>
      <c r="I570" s="2">
        <f>3.4*1000</f>
        <v>3400</v>
      </c>
      <c r="J570" s="6">
        <v>1.5694444444444445E-2</v>
      </c>
      <c r="K570" s="7" t="s">
        <v>764</v>
      </c>
      <c r="L570" s="2"/>
      <c r="M570" s="2"/>
      <c r="N570" s="2"/>
      <c r="O570" s="2"/>
      <c r="P570" s="2"/>
      <c r="Q570" s="2"/>
      <c r="R570" s="2"/>
      <c r="S570" s="2"/>
      <c r="T570" s="2"/>
      <c r="U570" s="2"/>
      <c r="V570" s="2"/>
      <c r="W570" s="2"/>
      <c r="X570" s="2"/>
    </row>
    <row r="571" spans="1:24" x14ac:dyDescent="0.25">
      <c r="A571" s="2">
        <v>570</v>
      </c>
      <c r="C571" s="2" t="s">
        <v>1509</v>
      </c>
      <c r="D571" s="4" t="s">
        <v>569</v>
      </c>
      <c r="E571" s="8">
        <v>1.0048611111111112</v>
      </c>
      <c r="F571" s="3">
        <v>962</v>
      </c>
      <c r="G571" s="1"/>
      <c r="H571" s="10"/>
      <c r="I571" s="2">
        <f>962</f>
        <v>962</v>
      </c>
      <c r="J571" s="6">
        <v>1.6747685185185185E-2</v>
      </c>
      <c r="K571" s="7" t="s">
        <v>764</v>
      </c>
      <c r="L571" s="2"/>
      <c r="M571" s="2"/>
      <c r="N571" s="2"/>
      <c r="O571" s="2"/>
      <c r="P571" s="2"/>
      <c r="Q571" s="2"/>
      <c r="R571" s="2"/>
      <c r="S571" s="2"/>
      <c r="T571" s="2"/>
      <c r="U571" s="2"/>
      <c r="V571" s="2"/>
      <c r="W571" s="2"/>
      <c r="X571" s="2"/>
    </row>
    <row r="572" spans="1:24" x14ac:dyDescent="0.25">
      <c r="A572" s="2">
        <v>571</v>
      </c>
      <c r="C572" s="2" t="s">
        <v>1510</v>
      </c>
      <c r="D572" s="4" t="s">
        <v>570</v>
      </c>
      <c r="E572" s="8">
        <v>2.0611111111111113</v>
      </c>
      <c r="F572" s="3" t="s">
        <v>872</v>
      </c>
      <c r="G572" s="1"/>
      <c r="H572" s="10"/>
      <c r="I572" s="2">
        <f>2.2*1000</f>
        <v>2200</v>
      </c>
      <c r="J572" s="6">
        <v>3.4351851851851849E-2</v>
      </c>
      <c r="K572" s="7" t="s">
        <v>764</v>
      </c>
      <c r="L572" s="2"/>
      <c r="M572" s="2"/>
      <c r="N572" s="2"/>
      <c r="O572" s="2"/>
      <c r="P572" s="2"/>
      <c r="Q572" s="2"/>
      <c r="R572" s="2"/>
      <c r="S572" s="2"/>
      <c r="T572" s="2"/>
      <c r="U572" s="2"/>
      <c r="V572" s="2"/>
      <c r="W572" s="2"/>
      <c r="X572" s="2"/>
    </row>
    <row r="573" spans="1:24" x14ac:dyDescent="0.25">
      <c r="A573" s="2">
        <v>572</v>
      </c>
      <c r="C573" s="2" t="s">
        <v>1511</v>
      </c>
      <c r="D573" s="4" t="s">
        <v>571</v>
      </c>
      <c r="E573" s="5">
        <v>0.38819444444444445</v>
      </c>
      <c r="F573" s="3">
        <v>641</v>
      </c>
      <c r="G573" s="1"/>
      <c r="H573" s="10"/>
      <c r="I573" s="2">
        <f>641</f>
        <v>641</v>
      </c>
      <c r="J573" s="6">
        <v>6.4699074074074069E-3</v>
      </c>
      <c r="K573" s="7" t="s">
        <v>764</v>
      </c>
      <c r="L573" s="2"/>
      <c r="M573" s="2"/>
      <c r="N573" s="2"/>
      <c r="O573" s="2"/>
      <c r="P573" s="2"/>
      <c r="Q573" s="2"/>
      <c r="R573" s="2"/>
      <c r="S573" s="2"/>
      <c r="T573" s="2"/>
      <c r="U573" s="2"/>
      <c r="V573" s="2"/>
      <c r="W573" s="2"/>
      <c r="X573" s="2"/>
    </row>
    <row r="574" spans="1:24" x14ac:dyDescent="0.25">
      <c r="A574" s="2">
        <v>573</v>
      </c>
      <c r="C574" s="2" t="s">
        <v>1512</v>
      </c>
      <c r="D574" s="4" t="s">
        <v>572</v>
      </c>
      <c r="E574" s="5">
        <v>0.15</v>
      </c>
      <c r="F574" s="3" t="s">
        <v>805</v>
      </c>
      <c r="G574" s="1"/>
      <c r="H574" s="10"/>
      <c r="I574" s="2">
        <f>1.1*1000</f>
        <v>1100</v>
      </c>
      <c r="J574" s="6">
        <v>2.5000000000000001E-3</v>
      </c>
      <c r="K574" s="7" t="s">
        <v>764</v>
      </c>
      <c r="L574" s="2"/>
      <c r="M574" s="2"/>
      <c r="N574" s="2"/>
      <c r="O574" s="2"/>
      <c r="P574" s="2"/>
      <c r="Q574" s="2"/>
      <c r="R574" s="2"/>
      <c r="S574" s="2"/>
      <c r="T574" s="2"/>
      <c r="U574" s="2"/>
      <c r="V574" s="2"/>
      <c r="W574" s="2"/>
      <c r="X574" s="2"/>
    </row>
    <row r="575" spans="1:24" x14ac:dyDescent="0.25">
      <c r="A575" s="2">
        <v>574</v>
      </c>
      <c r="C575" s="2" t="s">
        <v>1513</v>
      </c>
      <c r="D575" s="4" t="s">
        <v>573</v>
      </c>
      <c r="E575" s="8">
        <v>1.7076388888888889</v>
      </c>
      <c r="F575" s="3" t="s">
        <v>796</v>
      </c>
      <c r="G575" s="1"/>
      <c r="H575" s="10"/>
      <c r="I575" s="2">
        <f>14*1000</f>
        <v>14000</v>
      </c>
      <c r="J575" s="6">
        <v>2.8460648148148148E-2</v>
      </c>
      <c r="K575" s="7" t="s">
        <v>765</v>
      </c>
      <c r="L575" s="2"/>
      <c r="M575" s="2"/>
      <c r="N575" s="2"/>
      <c r="O575" s="2"/>
      <c r="P575" s="2"/>
      <c r="Q575" s="2"/>
      <c r="R575" s="2"/>
      <c r="S575" s="2"/>
      <c r="T575" s="2"/>
      <c r="U575" s="2"/>
      <c r="V575" s="2"/>
      <c r="W575" s="2"/>
      <c r="X575" s="2"/>
    </row>
    <row r="576" spans="1:24" x14ac:dyDescent="0.25">
      <c r="A576" s="2">
        <v>575</v>
      </c>
      <c r="C576" s="2" t="s">
        <v>1514</v>
      </c>
      <c r="D576" s="4" t="s">
        <v>574</v>
      </c>
      <c r="E576" s="5">
        <v>0.79722222222222217</v>
      </c>
      <c r="F576" s="3" t="s">
        <v>832</v>
      </c>
      <c r="G576" s="1"/>
      <c r="H576" s="10"/>
      <c r="I576" s="2">
        <f>2.7*1000</f>
        <v>2700</v>
      </c>
      <c r="J576" s="6">
        <v>1.3287037037037036E-2</v>
      </c>
      <c r="K576" s="7" t="s">
        <v>765</v>
      </c>
      <c r="L576" s="2"/>
      <c r="M576" s="2"/>
      <c r="N576" s="2"/>
      <c r="O576" s="2"/>
      <c r="P576" s="2"/>
      <c r="Q576" s="2"/>
      <c r="R576" s="2"/>
      <c r="S576" s="2"/>
      <c r="T576" s="2"/>
      <c r="U576" s="2"/>
      <c r="V576" s="2"/>
      <c r="W576" s="2"/>
      <c r="X576" s="2"/>
    </row>
    <row r="577" spans="1:24" x14ac:dyDescent="0.25">
      <c r="A577" s="2">
        <v>576</v>
      </c>
      <c r="C577" s="2" t="s">
        <v>1515</v>
      </c>
      <c r="D577" s="4" t="s">
        <v>575</v>
      </c>
      <c r="E577" s="8">
        <v>1.3145833333333334</v>
      </c>
      <c r="F577" s="3" t="s">
        <v>794</v>
      </c>
      <c r="G577" s="1"/>
      <c r="H577" s="10"/>
      <c r="I577" s="2">
        <f>2.4*1000</f>
        <v>2400</v>
      </c>
      <c r="J577" s="6">
        <v>2.1909722222222223E-2</v>
      </c>
      <c r="K577" s="7" t="s">
        <v>765</v>
      </c>
      <c r="L577" s="2"/>
      <c r="M577" s="2"/>
      <c r="N577" s="2"/>
      <c r="O577" s="2"/>
      <c r="P577" s="2"/>
      <c r="Q577" s="2"/>
      <c r="R577" s="2"/>
      <c r="S577" s="2"/>
      <c r="T577" s="2"/>
      <c r="U577" s="2"/>
      <c r="V577" s="2"/>
      <c r="W577" s="2"/>
      <c r="X577" s="2"/>
    </row>
    <row r="578" spans="1:24" x14ac:dyDescent="0.25">
      <c r="A578" s="2">
        <v>577</v>
      </c>
      <c r="C578" s="2" t="s">
        <v>1516</v>
      </c>
      <c r="D578" s="4" t="s">
        <v>576</v>
      </c>
      <c r="E578" s="5">
        <v>0.14722222222222223</v>
      </c>
      <c r="F578" s="3" t="s">
        <v>804</v>
      </c>
      <c r="G578" s="1"/>
      <c r="H578" s="10"/>
      <c r="I578" s="2">
        <f>1.3*1000</f>
        <v>1300</v>
      </c>
      <c r="J578" s="6">
        <v>2.4537037037037036E-3</v>
      </c>
      <c r="K578" s="7" t="s">
        <v>765</v>
      </c>
      <c r="L578" s="2"/>
      <c r="M578" s="2"/>
      <c r="N578" s="2"/>
      <c r="O578" s="2"/>
      <c r="P578" s="2"/>
      <c r="Q578" s="2"/>
      <c r="R578" s="2"/>
      <c r="S578" s="2"/>
      <c r="T578" s="2"/>
      <c r="U578" s="2"/>
      <c r="V578" s="2"/>
      <c r="W578" s="2"/>
      <c r="X578" s="2"/>
    </row>
    <row r="579" spans="1:24" x14ac:dyDescent="0.25">
      <c r="A579" s="2">
        <v>578</v>
      </c>
      <c r="C579" s="2" t="s">
        <v>1517</v>
      </c>
      <c r="D579" s="4" t="s">
        <v>577</v>
      </c>
      <c r="E579" s="8">
        <v>1.6791666666666665</v>
      </c>
      <c r="F579" s="3" t="s">
        <v>881</v>
      </c>
      <c r="G579" s="1"/>
      <c r="H579" s="10"/>
      <c r="I579" s="2">
        <f>6.5*1000</f>
        <v>6500</v>
      </c>
      <c r="J579" s="6">
        <v>2.7986111111111111E-2</v>
      </c>
      <c r="K579" s="7" t="s">
        <v>765</v>
      </c>
      <c r="L579" s="2"/>
      <c r="M579" s="2"/>
      <c r="N579" s="2"/>
      <c r="O579" s="2"/>
      <c r="P579" s="2"/>
      <c r="Q579" s="2"/>
      <c r="R579" s="2"/>
      <c r="S579" s="2"/>
      <c r="T579" s="2"/>
      <c r="U579" s="2"/>
      <c r="V579" s="2"/>
      <c r="W579" s="2"/>
      <c r="X579" s="2"/>
    </row>
    <row r="580" spans="1:24" x14ac:dyDescent="0.25">
      <c r="A580" s="2">
        <v>579</v>
      </c>
      <c r="C580" s="2" t="s">
        <v>1518</v>
      </c>
      <c r="D580" s="4" t="s">
        <v>578</v>
      </c>
      <c r="E580" s="9">
        <v>4.5439814814814815E-2</v>
      </c>
      <c r="F580" s="3" t="s">
        <v>814</v>
      </c>
      <c r="G580" s="1"/>
      <c r="H580" s="10"/>
      <c r="I580" s="2">
        <f>7.9*1000</f>
        <v>7900</v>
      </c>
      <c r="J580" s="6">
        <v>4.5439814814814815E-2</v>
      </c>
      <c r="K580" s="7" t="s">
        <v>765</v>
      </c>
      <c r="L580" s="2"/>
      <c r="M580" s="2"/>
      <c r="N580" s="2"/>
      <c r="O580" s="2"/>
      <c r="P580" s="2"/>
      <c r="Q580" s="2"/>
      <c r="R580" s="2"/>
      <c r="S580" s="2"/>
      <c r="T580" s="2"/>
      <c r="U580" s="2"/>
      <c r="V580" s="2"/>
      <c r="W580" s="2"/>
      <c r="X580" s="2"/>
    </row>
    <row r="581" spans="1:24" x14ac:dyDescent="0.25">
      <c r="A581" s="2">
        <v>580</v>
      </c>
      <c r="C581" s="2" t="s">
        <v>1519</v>
      </c>
      <c r="D581" s="4" t="s">
        <v>579</v>
      </c>
      <c r="E581" s="5">
        <v>8.1250000000000003E-2</v>
      </c>
      <c r="F581" s="3">
        <v>520</v>
      </c>
      <c r="G581" s="1"/>
      <c r="H581" s="10"/>
      <c r="I581" s="2">
        <f>520</f>
        <v>520</v>
      </c>
      <c r="J581" s="6">
        <v>1.3541666666666667E-3</v>
      </c>
      <c r="K581" s="7" t="s">
        <v>765</v>
      </c>
      <c r="L581" s="2"/>
      <c r="M581" s="2"/>
      <c r="N581" s="2"/>
      <c r="O581" s="2"/>
      <c r="P581" s="2"/>
      <c r="Q581" s="2"/>
      <c r="R581" s="2"/>
      <c r="S581" s="2"/>
      <c r="T581" s="2"/>
      <c r="U581" s="2"/>
      <c r="V581" s="2"/>
      <c r="W581" s="2"/>
      <c r="X581" s="2"/>
    </row>
    <row r="582" spans="1:24" x14ac:dyDescent="0.25">
      <c r="A582" s="2">
        <v>581</v>
      </c>
      <c r="C582" s="2" t="s">
        <v>1520</v>
      </c>
      <c r="D582" s="4" t="s">
        <v>580</v>
      </c>
      <c r="E582" s="5">
        <v>0.23194444444444443</v>
      </c>
      <c r="F582" s="3">
        <v>658</v>
      </c>
      <c r="G582" s="1"/>
      <c r="H582" s="10"/>
      <c r="I582" s="2">
        <f>658</f>
        <v>658</v>
      </c>
      <c r="J582" s="6">
        <v>3.8657407407407408E-3</v>
      </c>
      <c r="K582" s="7" t="s">
        <v>765</v>
      </c>
      <c r="L582" s="2"/>
      <c r="M582" s="2"/>
      <c r="N582" s="2"/>
      <c r="O582" s="2"/>
      <c r="P582" s="2"/>
      <c r="Q582" s="2"/>
      <c r="R582" s="2"/>
      <c r="S582" s="2"/>
      <c r="T582" s="2"/>
      <c r="U582" s="2"/>
      <c r="V582" s="2"/>
      <c r="W582" s="2"/>
      <c r="X582" s="2"/>
    </row>
    <row r="583" spans="1:24" x14ac:dyDescent="0.25">
      <c r="A583" s="2">
        <v>582</v>
      </c>
      <c r="C583" s="2" t="s">
        <v>1521</v>
      </c>
      <c r="D583" s="4" t="s">
        <v>581</v>
      </c>
      <c r="E583" s="5">
        <v>0.16111111111111112</v>
      </c>
      <c r="F583" s="3">
        <v>457</v>
      </c>
      <c r="G583" s="1"/>
      <c r="H583" s="10"/>
      <c r="I583" s="2">
        <f>457</f>
        <v>457</v>
      </c>
      <c r="J583" s="6">
        <v>2.685185185185185E-3</v>
      </c>
      <c r="K583" s="7" t="s">
        <v>765</v>
      </c>
      <c r="L583" s="2"/>
      <c r="M583" s="2"/>
      <c r="N583" s="2"/>
      <c r="O583" s="2"/>
      <c r="P583" s="2"/>
      <c r="Q583" s="2"/>
      <c r="R583" s="2"/>
      <c r="S583" s="2"/>
      <c r="T583" s="2"/>
      <c r="U583" s="2"/>
      <c r="V583" s="2"/>
      <c r="W583" s="2"/>
      <c r="X583" s="2"/>
    </row>
    <row r="584" spans="1:24" x14ac:dyDescent="0.25">
      <c r="A584" s="2">
        <v>583</v>
      </c>
      <c r="C584" s="2" t="s">
        <v>1522</v>
      </c>
      <c r="D584" s="4" t="s">
        <v>582</v>
      </c>
      <c r="E584" s="5">
        <v>8.7500000000000008E-2</v>
      </c>
      <c r="F584" s="3">
        <v>689</v>
      </c>
      <c r="G584" s="1"/>
      <c r="H584" s="10"/>
      <c r="I584" s="2">
        <f>689</f>
        <v>689</v>
      </c>
      <c r="J584" s="6">
        <v>1.4583333333333334E-3</v>
      </c>
      <c r="K584" s="7" t="s">
        <v>765</v>
      </c>
      <c r="L584" s="2"/>
      <c r="M584" s="2"/>
      <c r="N584" s="2"/>
      <c r="O584" s="2"/>
      <c r="P584" s="2"/>
      <c r="Q584" s="2"/>
      <c r="R584" s="2"/>
      <c r="S584" s="2"/>
      <c r="T584" s="2"/>
      <c r="U584" s="2"/>
      <c r="V584" s="2"/>
      <c r="W584" s="2"/>
      <c r="X584" s="2"/>
    </row>
    <row r="585" spans="1:24" x14ac:dyDescent="0.25">
      <c r="A585" s="2">
        <v>584</v>
      </c>
      <c r="C585" s="2" t="s">
        <v>1523</v>
      </c>
      <c r="D585" s="4" t="s">
        <v>583</v>
      </c>
      <c r="E585" s="5">
        <v>0.15763888888888888</v>
      </c>
      <c r="F585" s="3">
        <v>422</v>
      </c>
      <c r="G585" s="1"/>
      <c r="H585" s="10"/>
      <c r="I585" s="2">
        <f>422</f>
        <v>422</v>
      </c>
      <c r="J585" s="6">
        <v>2.627314814814815E-3</v>
      </c>
      <c r="K585" s="7" t="s">
        <v>765</v>
      </c>
      <c r="L585" s="2"/>
      <c r="M585" s="2"/>
      <c r="N585" s="2"/>
      <c r="O585" s="2"/>
      <c r="P585" s="2"/>
      <c r="Q585" s="2"/>
      <c r="R585" s="2"/>
      <c r="S585" s="2"/>
      <c r="T585" s="2"/>
      <c r="U585" s="2"/>
      <c r="V585" s="2"/>
      <c r="W585" s="2"/>
      <c r="X585" s="2"/>
    </row>
    <row r="586" spans="1:24" x14ac:dyDescent="0.25">
      <c r="A586" s="2">
        <v>585</v>
      </c>
      <c r="C586" s="2" t="s">
        <v>1524</v>
      </c>
      <c r="D586" s="4" t="s">
        <v>584</v>
      </c>
      <c r="E586" s="5">
        <v>0.12291666666666667</v>
      </c>
      <c r="F586" s="3">
        <v>393</v>
      </c>
      <c r="G586" s="1"/>
      <c r="H586" s="10"/>
      <c r="I586" s="2">
        <f>393</f>
        <v>393</v>
      </c>
      <c r="J586" s="6">
        <v>2.0486111111111113E-3</v>
      </c>
      <c r="K586" s="7" t="s">
        <v>765</v>
      </c>
      <c r="L586" s="2"/>
      <c r="M586" s="2"/>
      <c r="N586" s="2"/>
      <c r="O586" s="2"/>
      <c r="P586" s="2"/>
      <c r="Q586" s="2"/>
      <c r="R586" s="2"/>
      <c r="S586" s="2"/>
      <c r="T586" s="2"/>
      <c r="U586" s="2"/>
      <c r="V586" s="2"/>
      <c r="W586" s="2"/>
      <c r="X586" s="2"/>
    </row>
    <row r="587" spans="1:24" x14ac:dyDescent="0.25">
      <c r="A587" s="2">
        <v>586</v>
      </c>
      <c r="C587" s="2" t="s">
        <v>1525</v>
      </c>
      <c r="D587" s="4" t="s">
        <v>585</v>
      </c>
      <c r="E587" s="5">
        <v>0.12083333333333333</v>
      </c>
      <c r="F587" s="3">
        <v>397</v>
      </c>
      <c r="G587" s="1"/>
      <c r="H587" s="10"/>
      <c r="I587" s="2">
        <f>397</f>
        <v>397</v>
      </c>
      <c r="J587" s="6">
        <v>2.0138888888888888E-3</v>
      </c>
      <c r="K587" s="7" t="s">
        <v>765</v>
      </c>
      <c r="L587" s="2"/>
      <c r="M587" s="2"/>
      <c r="N587" s="2"/>
      <c r="O587" s="2"/>
      <c r="P587" s="2"/>
      <c r="Q587" s="2"/>
      <c r="R587" s="2"/>
      <c r="S587" s="2"/>
      <c r="T587" s="2"/>
      <c r="U587" s="2"/>
      <c r="V587" s="2"/>
      <c r="W587" s="2"/>
      <c r="X587" s="2"/>
    </row>
    <row r="588" spans="1:24" x14ac:dyDescent="0.25">
      <c r="A588" s="2">
        <v>587</v>
      </c>
      <c r="C588" s="2" t="s">
        <v>1526</v>
      </c>
      <c r="D588" s="4" t="s">
        <v>586</v>
      </c>
      <c r="E588" s="5">
        <v>9.9999999999999992E-2</v>
      </c>
      <c r="F588" s="3" t="s">
        <v>789</v>
      </c>
      <c r="G588" s="1"/>
      <c r="H588" s="10"/>
      <c r="I588" s="2">
        <f>1*1000</f>
        <v>1000</v>
      </c>
      <c r="J588" s="6">
        <v>1.6666666666666668E-3</v>
      </c>
      <c r="K588" s="7" t="s">
        <v>765</v>
      </c>
      <c r="L588" s="2"/>
      <c r="M588" s="2"/>
      <c r="N588" s="2"/>
      <c r="O588" s="2"/>
      <c r="P588" s="2"/>
      <c r="Q588" s="2"/>
      <c r="R588" s="2"/>
      <c r="S588" s="2"/>
      <c r="T588" s="2"/>
      <c r="U588" s="2"/>
      <c r="V588" s="2"/>
      <c r="W588" s="2"/>
      <c r="X588" s="2"/>
    </row>
    <row r="589" spans="1:24" x14ac:dyDescent="0.25">
      <c r="A589" s="2">
        <v>588</v>
      </c>
      <c r="C589" s="2" t="s">
        <v>1527</v>
      </c>
      <c r="D589" s="4" t="s">
        <v>587</v>
      </c>
      <c r="E589" s="5">
        <v>0.17500000000000002</v>
      </c>
      <c r="F589" s="3">
        <v>506</v>
      </c>
      <c r="G589" s="1"/>
      <c r="H589" s="10"/>
      <c r="I589" s="2">
        <f>506</f>
        <v>506</v>
      </c>
      <c r="J589" s="6">
        <v>2.9166666666666668E-3</v>
      </c>
      <c r="K589" s="7" t="s">
        <v>765</v>
      </c>
      <c r="L589" s="2"/>
      <c r="M589" s="2"/>
      <c r="N589" s="2"/>
      <c r="O589" s="2"/>
      <c r="P589" s="2"/>
      <c r="Q589" s="2"/>
      <c r="R589" s="2"/>
      <c r="S589" s="2"/>
      <c r="T589" s="2"/>
      <c r="U589" s="2"/>
      <c r="V589" s="2"/>
      <c r="W589" s="2"/>
      <c r="X589" s="2"/>
    </row>
    <row r="590" spans="1:24" x14ac:dyDescent="0.25">
      <c r="A590" s="2">
        <v>589</v>
      </c>
      <c r="C590" s="2" t="s">
        <v>1528</v>
      </c>
      <c r="D590" s="4" t="s">
        <v>588</v>
      </c>
      <c r="E590" s="9">
        <v>6.9039351851851852E-2</v>
      </c>
      <c r="F590" s="3" t="s">
        <v>878</v>
      </c>
      <c r="G590" s="1"/>
      <c r="H590" s="10"/>
      <c r="I590" s="2">
        <f>25*1000</f>
        <v>25000</v>
      </c>
      <c r="J590" s="6">
        <v>6.9039351851851852E-2</v>
      </c>
      <c r="K590" s="7" t="s">
        <v>765</v>
      </c>
      <c r="L590" s="2"/>
      <c r="M590" s="2"/>
      <c r="N590" s="2"/>
      <c r="O590" s="2"/>
      <c r="P590" s="2"/>
      <c r="Q590" s="2"/>
      <c r="R590" s="2"/>
      <c r="S590" s="2"/>
      <c r="T590" s="2"/>
      <c r="U590" s="2"/>
      <c r="V590" s="2"/>
      <c r="W590" s="2"/>
      <c r="X590" s="2"/>
    </row>
    <row r="591" spans="1:24" x14ac:dyDescent="0.25">
      <c r="A591" s="2">
        <v>590</v>
      </c>
      <c r="C591" s="2" t="s">
        <v>1529</v>
      </c>
      <c r="D591" s="4" t="s">
        <v>589</v>
      </c>
      <c r="E591" s="5">
        <v>0.22777777777777777</v>
      </c>
      <c r="F591" s="3">
        <v>922</v>
      </c>
      <c r="G591" s="1"/>
      <c r="H591" s="10"/>
      <c r="I591" s="2">
        <f>922</f>
        <v>922</v>
      </c>
      <c r="J591" s="6">
        <v>3.7962962962962963E-3</v>
      </c>
      <c r="K591" s="7" t="s">
        <v>765</v>
      </c>
      <c r="L591" s="2"/>
      <c r="M591" s="2"/>
      <c r="N591" s="2"/>
      <c r="O591" s="2"/>
      <c r="P591" s="2"/>
      <c r="Q591" s="2"/>
      <c r="R591" s="2"/>
      <c r="S591" s="2"/>
      <c r="T591" s="2"/>
      <c r="U591" s="2"/>
      <c r="V591" s="2"/>
      <c r="W591" s="2"/>
      <c r="X591" s="2"/>
    </row>
    <row r="592" spans="1:24" x14ac:dyDescent="0.25">
      <c r="A592" s="2">
        <v>591</v>
      </c>
      <c r="C592" s="2" t="s">
        <v>1530</v>
      </c>
      <c r="D592" s="4" t="s">
        <v>590</v>
      </c>
      <c r="E592" s="5">
        <v>0.22291666666666665</v>
      </c>
      <c r="F592" s="3">
        <v>931</v>
      </c>
      <c r="G592" s="1"/>
      <c r="H592" s="10"/>
      <c r="I592" s="2">
        <f>931</f>
        <v>931</v>
      </c>
      <c r="J592" s="6">
        <v>3.7152777777777774E-3</v>
      </c>
      <c r="K592" s="7" t="s">
        <v>766</v>
      </c>
      <c r="L592" s="2"/>
      <c r="M592" s="2"/>
      <c r="N592" s="2"/>
      <c r="O592" s="2"/>
      <c r="P592" s="2"/>
      <c r="Q592" s="2"/>
      <c r="R592" s="2"/>
      <c r="S592" s="2"/>
      <c r="T592" s="2"/>
      <c r="U592" s="2"/>
      <c r="V592" s="2"/>
      <c r="W592" s="2"/>
      <c r="X592" s="2"/>
    </row>
    <row r="593" spans="1:24" x14ac:dyDescent="0.25">
      <c r="A593" s="2">
        <v>592</v>
      </c>
      <c r="C593" s="2" t="s">
        <v>1531</v>
      </c>
      <c r="D593" s="4" t="s">
        <v>591</v>
      </c>
      <c r="E593" s="5">
        <v>0.16666666666666666</v>
      </c>
      <c r="F593" s="3">
        <v>799</v>
      </c>
      <c r="G593" s="1"/>
      <c r="H593" s="10"/>
      <c r="I593" s="2">
        <f>799</f>
        <v>799</v>
      </c>
      <c r="J593" s="6">
        <v>2.7777777777777779E-3</v>
      </c>
      <c r="K593" s="7" t="s">
        <v>766</v>
      </c>
      <c r="L593" s="2"/>
      <c r="M593" s="2"/>
      <c r="N593" s="2"/>
      <c r="O593" s="2"/>
      <c r="P593" s="2"/>
      <c r="Q593" s="2"/>
      <c r="R593" s="2"/>
      <c r="S593" s="2"/>
      <c r="T593" s="2"/>
      <c r="U593" s="2"/>
      <c r="V593" s="2"/>
      <c r="W593" s="2"/>
      <c r="X593" s="2"/>
    </row>
    <row r="594" spans="1:24" x14ac:dyDescent="0.25">
      <c r="A594" s="2">
        <v>593</v>
      </c>
      <c r="C594" s="2" t="s">
        <v>1532</v>
      </c>
      <c r="D594" s="4" t="s">
        <v>592</v>
      </c>
      <c r="E594" s="5">
        <v>0.22361111111111109</v>
      </c>
      <c r="F594" s="3">
        <v>783</v>
      </c>
      <c r="G594" s="1"/>
      <c r="H594" s="10"/>
      <c r="I594" s="2">
        <f>783</f>
        <v>783</v>
      </c>
      <c r="J594" s="6">
        <v>3.7268518518518514E-3</v>
      </c>
      <c r="K594" s="7" t="s">
        <v>766</v>
      </c>
      <c r="L594" s="2"/>
      <c r="M594" s="2"/>
      <c r="N594" s="2"/>
      <c r="O594" s="2"/>
      <c r="P594" s="2"/>
      <c r="Q594" s="2"/>
      <c r="R594" s="2"/>
      <c r="S594" s="2"/>
      <c r="T594" s="2"/>
      <c r="U594" s="2"/>
      <c r="V594" s="2"/>
      <c r="W594" s="2"/>
      <c r="X594" s="2"/>
    </row>
    <row r="595" spans="1:24" x14ac:dyDescent="0.25">
      <c r="A595" s="2">
        <v>594</v>
      </c>
      <c r="C595" s="2" t="s">
        <v>1533</v>
      </c>
      <c r="D595" s="4" t="s">
        <v>593</v>
      </c>
      <c r="E595" s="5">
        <v>0.65347222222222223</v>
      </c>
      <c r="F595" s="3" t="s">
        <v>789</v>
      </c>
      <c r="G595" s="1"/>
      <c r="H595" s="10"/>
      <c r="I595" s="2">
        <f>1*1000</f>
        <v>1000</v>
      </c>
      <c r="J595" s="6">
        <v>1.0891203703703703E-2</v>
      </c>
      <c r="K595" s="7" t="s">
        <v>766</v>
      </c>
      <c r="L595" s="2"/>
      <c r="M595" s="2"/>
      <c r="N595" s="2"/>
      <c r="O595" s="2"/>
      <c r="P595" s="2"/>
      <c r="Q595" s="2"/>
      <c r="R595" s="2"/>
      <c r="S595" s="2"/>
      <c r="T595" s="2"/>
      <c r="U595" s="2"/>
      <c r="V595" s="2"/>
      <c r="W595" s="2"/>
      <c r="X595" s="2"/>
    </row>
    <row r="596" spans="1:24" x14ac:dyDescent="0.25">
      <c r="A596" s="2">
        <v>595</v>
      </c>
      <c r="C596" s="2" t="s">
        <v>1534</v>
      </c>
      <c r="D596" s="4" t="s">
        <v>594</v>
      </c>
      <c r="E596" s="5">
        <v>0.77638888888888891</v>
      </c>
      <c r="F596" s="3" t="s">
        <v>867</v>
      </c>
      <c r="G596" s="1"/>
      <c r="H596" s="10"/>
      <c r="I596" s="2">
        <f>13*1000</f>
        <v>13000</v>
      </c>
      <c r="J596" s="6">
        <v>1.2939814814814814E-2</v>
      </c>
      <c r="K596" s="7" t="s">
        <v>766</v>
      </c>
      <c r="L596" s="2"/>
      <c r="M596" s="2"/>
      <c r="N596" s="2"/>
      <c r="O596" s="2"/>
      <c r="P596" s="2"/>
      <c r="Q596" s="2"/>
      <c r="R596" s="2"/>
      <c r="S596" s="2"/>
      <c r="T596" s="2"/>
      <c r="U596" s="2"/>
      <c r="V596" s="2"/>
      <c r="W596" s="2"/>
      <c r="X596" s="2"/>
    </row>
    <row r="597" spans="1:24" x14ac:dyDescent="0.25">
      <c r="A597" s="2">
        <v>596</v>
      </c>
      <c r="C597" s="2" t="s">
        <v>1535</v>
      </c>
      <c r="D597" s="4" t="s">
        <v>595</v>
      </c>
      <c r="E597" s="8">
        <v>1.79375</v>
      </c>
      <c r="F597" s="3" t="s">
        <v>855</v>
      </c>
      <c r="G597" s="1"/>
      <c r="H597" s="10"/>
      <c r="I597" s="2">
        <f>20*1000</f>
        <v>20000</v>
      </c>
      <c r="J597" s="6">
        <v>2.989583333333333E-2</v>
      </c>
      <c r="K597" s="7" t="s">
        <v>766</v>
      </c>
      <c r="L597" s="2"/>
      <c r="M597" s="2"/>
      <c r="N597" s="2"/>
      <c r="O597" s="2"/>
      <c r="P597" s="2"/>
      <c r="Q597" s="2"/>
      <c r="R597" s="2"/>
      <c r="S597" s="2"/>
      <c r="T597" s="2"/>
      <c r="U597" s="2"/>
      <c r="V597" s="2"/>
      <c r="W597" s="2"/>
      <c r="X597" s="2"/>
    </row>
    <row r="598" spans="1:24" x14ac:dyDescent="0.25">
      <c r="A598" s="2">
        <v>597</v>
      </c>
      <c r="C598" s="2" t="s">
        <v>1536</v>
      </c>
      <c r="D598" s="4" t="s">
        <v>596</v>
      </c>
      <c r="E598" s="8">
        <v>1.0409722222222222</v>
      </c>
      <c r="F598" s="3" t="s">
        <v>831</v>
      </c>
      <c r="G598" s="1"/>
      <c r="H598" s="10"/>
      <c r="I598" s="2">
        <f>5.6*1000</f>
        <v>5600</v>
      </c>
      <c r="J598" s="6">
        <v>1.7349537037037038E-2</v>
      </c>
      <c r="K598" s="7" t="s">
        <v>766</v>
      </c>
      <c r="L598" s="2"/>
      <c r="M598" s="2"/>
      <c r="N598" s="2"/>
      <c r="O598" s="2"/>
      <c r="P598" s="2"/>
      <c r="Q598" s="2"/>
      <c r="R598" s="2"/>
      <c r="S598" s="2"/>
      <c r="T598" s="2"/>
      <c r="U598" s="2"/>
      <c r="V598" s="2"/>
      <c r="W598" s="2"/>
      <c r="X598" s="2"/>
    </row>
    <row r="599" spans="1:24" x14ac:dyDescent="0.25">
      <c r="A599" s="2">
        <v>598</v>
      </c>
      <c r="C599" s="2" t="s">
        <v>1537</v>
      </c>
      <c r="D599" s="4" t="s">
        <v>597</v>
      </c>
      <c r="E599" s="5">
        <v>0.29583333333333334</v>
      </c>
      <c r="F599" s="3">
        <v>909</v>
      </c>
      <c r="G599" s="1"/>
      <c r="H599" s="10"/>
      <c r="I599" s="2">
        <f>909</f>
        <v>909</v>
      </c>
      <c r="J599" s="6">
        <v>4.9305555555555552E-3</v>
      </c>
      <c r="K599" s="7" t="s">
        <v>766</v>
      </c>
      <c r="L599" s="2"/>
      <c r="M599" s="2"/>
      <c r="N599" s="2"/>
      <c r="O599" s="2"/>
      <c r="P599" s="2"/>
      <c r="Q599" s="2"/>
      <c r="R599" s="2"/>
      <c r="S599" s="2"/>
      <c r="T599" s="2"/>
      <c r="U599" s="2"/>
      <c r="V599" s="2"/>
      <c r="W599" s="2"/>
      <c r="X599" s="2"/>
    </row>
    <row r="600" spans="1:24" x14ac:dyDescent="0.25">
      <c r="A600" s="2">
        <v>599</v>
      </c>
      <c r="C600" s="2" t="s">
        <v>1538</v>
      </c>
      <c r="D600" s="4" t="s">
        <v>598</v>
      </c>
      <c r="E600" s="5">
        <v>0.23819444444444446</v>
      </c>
      <c r="F600" s="3">
        <v>366</v>
      </c>
      <c r="G600" s="1"/>
      <c r="H600" s="10"/>
      <c r="I600" s="2">
        <f>366</f>
        <v>366</v>
      </c>
      <c r="J600" s="6">
        <v>3.9699074074074072E-3</v>
      </c>
      <c r="K600" s="7" t="s">
        <v>766</v>
      </c>
      <c r="L600" s="2"/>
      <c r="M600" s="2"/>
      <c r="N600" s="2"/>
      <c r="O600" s="2"/>
      <c r="P600" s="2"/>
      <c r="Q600" s="2"/>
      <c r="R600" s="2"/>
      <c r="S600" s="2"/>
      <c r="T600" s="2"/>
      <c r="U600" s="2"/>
      <c r="V600" s="2"/>
      <c r="W600" s="2"/>
      <c r="X600" s="2"/>
    </row>
    <row r="601" spans="1:24" x14ac:dyDescent="0.25">
      <c r="A601" s="2">
        <v>600</v>
      </c>
      <c r="C601" s="2" t="s">
        <v>1539</v>
      </c>
      <c r="D601" s="4" t="s">
        <v>599</v>
      </c>
      <c r="E601" s="5">
        <v>0.10972222222222222</v>
      </c>
      <c r="F601" s="3">
        <v>559</v>
      </c>
      <c r="G601" s="1"/>
      <c r="H601" s="10"/>
      <c r="I601" s="2">
        <f>559</f>
        <v>559</v>
      </c>
      <c r="J601" s="6">
        <v>1.8287037037037037E-3</v>
      </c>
      <c r="K601" s="7" t="s">
        <v>766</v>
      </c>
      <c r="L601" s="2"/>
      <c r="M601" s="2"/>
      <c r="N601" s="2"/>
      <c r="O601" s="2"/>
      <c r="P601" s="2"/>
      <c r="Q601" s="2"/>
      <c r="R601" s="2"/>
      <c r="S601" s="2"/>
      <c r="T601" s="2"/>
      <c r="U601" s="2"/>
      <c r="V601" s="2"/>
      <c r="W601" s="2"/>
      <c r="X601" s="2"/>
    </row>
    <row r="602" spans="1:24" x14ac:dyDescent="0.25">
      <c r="A602" s="2">
        <v>601</v>
      </c>
      <c r="C602" s="2" t="s">
        <v>1540</v>
      </c>
      <c r="D602" s="4" t="s">
        <v>600</v>
      </c>
      <c r="E602" s="5">
        <v>0.10694444444444444</v>
      </c>
      <c r="F602" s="3">
        <v>511</v>
      </c>
      <c r="G602" s="1"/>
      <c r="H602" s="10"/>
      <c r="I602" s="2">
        <f>511</f>
        <v>511</v>
      </c>
      <c r="J602" s="6">
        <v>1.7824074074074072E-3</v>
      </c>
      <c r="K602" s="7" t="s">
        <v>766</v>
      </c>
      <c r="L602" s="2"/>
      <c r="M602" s="2"/>
      <c r="N602" s="2"/>
      <c r="O602" s="2"/>
      <c r="P602" s="2"/>
      <c r="Q602" s="2"/>
      <c r="R602" s="2"/>
      <c r="S602" s="2"/>
      <c r="T602" s="2"/>
      <c r="U602" s="2"/>
      <c r="V602" s="2"/>
      <c r="W602" s="2"/>
      <c r="X602" s="2"/>
    </row>
    <row r="603" spans="1:24" x14ac:dyDescent="0.25">
      <c r="A603" s="2">
        <v>602</v>
      </c>
      <c r="C603" s="2" t="s">
        <v>1541</v>
      </c>
      <c r="D603" s="4" t="s">
        <v>601</v>
      </c>
      <c r="E603" s="5">
        <v>0.33888888888888885</v>
      </c>
      <c r="F603" s="3" t="s">
        <v>789</v>
      </c>
      <c r="G603" s="1"/>
      <c r="H603" s="10"/>
      <c r="I603" s="2">
        <f>1*1000</f>
        <v>1000</v>
      </c>
      <c r="J603" s="6">
        <v>5.6481481481481478E-3</v>
      </c>
      <c r="K603" s="7" t="s">
        <v>766</v>
      </c>
      <c r="L603" s="2"/>
      <c r="M603" s="2"/>
      <c r="N603" s="2"/>
      <c r="O603" s="2"/>
      <c r="P603" s="2"/>
      <c r="Q603" s="2"/>
      <c r="R603" s="2"/>
      <c r="S603" s="2"/>
      <c r="T603" s="2"/>
      <c r="U603" s="2"/>
      <c r="V603" s="2"/>
      <c r="W603" s="2"/>
      <c r="X603" s="2"/>
    </row>
    <row r="604" spans="1:24" x14ac:dyDescent="0.25">
      <c r="A604" s="2">
        <v>603</v>
      </c>
      <c r="C604" s="2" t="s">
        <v>1542</v>
      </c>
      <c r="D604" s="4" t="s">
        <v>602</v>
      </c>
      <c r="E604" s="5">
        <v>0.11875000000000001</v>
      </c>
      <c r="F604" s="3" t="s">
        <v>789</v>
      </c>
      <c r="G604" s="1"/>
      <c r="H604" s="10"/>
      <c r="I604" s="2">
        <f>1*1000</f>
        <v>1000</v>
      </c>
      <c r="J604" s="6">
        <v>1.9791666666666668E-3</v>
      </c>
      <c r="K604" s="7" t="s">
        <v>766</v>
      </c>
      <c r="L604" s="2"/>
      <c r="M604" s="2"/>
      <c r="N604" s="2"/>
      <c r="O604" s="2"/>
      <c r="P604" s="2"/>
      <c r="Q604" s="2"/>
      <c r="R604" s="2"/>
      <c r="S604" s="2"/>
      <c r="T604" s="2"/>
      <c r="U604" s="2"/>
      <c r="V604" s="2"/>
      <c r="W604" s="2"/>
      <c r="X604" s="2"/>
    </row>
    <row r="605" spans="1:24" x14ac:dyDescent="0.25">
      <c r="A605" s="2">
        <v>604</v>
      </c>
      <c r="C605" s="2" t="s">
        <v>1543</v>
      </c>
      <c r="D605" s="4" t="s">
        <v>603</v>
      </c>
      <c r="E605" s="5">
        <v>0.23611111111111113</v>
      </c>
      <c r="F605" s="3" t="s">
        <v>785</v>
      </c>
      <c r="G605" s="1"/>
      <c r="H605" s="10"/>
      <c r="I605" s="2">
        <f>1.7*1000</f>
        <v>1700</v>
      </c>
      <c r="J605" s="6">
        <v>3.9351851851851857E-3</v>
      </c>
      <c r="K605" s="7" t="s">
        <v>766</v>
      </c>
      <c r="L605" s="2"/>
      <c r="M605" s="2"/>
      <c r="N605" s="2"/>
      <c r="O605" s="2"/>
      <c r="P605" s="2"/>
      <c r="Q605" s="2"/>
      <c r="R605" s="2"/>
      <c r="S605" s="2"/>
      <c r="T605" s="2"/>
      <c r="U605" s="2"/>
      <c r="V605" s="2"/>
      <c r="W605" s="2"/>
      <c r="X605" s="2"/>
    </row>
    <row r="606" spans="1:24" x14ac:dyDescent="0.25">
      <c r="A606" s="2">
        <v>605</v>
      </c>
      <c r="C606" s="2" t="s">
        <v>1544</v>
      </c>
      <c r="D606" s="4" t="s">
        <v>604</v>
      </c>
      <c r="E606" s="5">
        <v>9.5833333333333326E-2</v>
      </c>
      <c r="F606" s="3">
        <v>429</v>
      </c>
      <c r="G606" s="1"/>
      <c r="H606" s="10"/>
      <c r="I606" s="2">
        <f>429</f>
        <v>429</v>
      </c>
      <c r="J606" s="6">
        <v>1.5972222222222221E-3</v>
      </c>
      <c r="K606" s="7" t="s">
        <v>766</v>
      </c>
      <c r="L606" s="2"/>
      <c r="M606" s="2"/>
      <c r="N606" s="2"/>
      <c r="O606" s="2"/>
      <c r="P606" s="2"/>
      <c r="Q606" s="2"/>
      <c r="R606" s="2"/>
      <c r="S606" s="2"/>
      <c r="T606" s="2"/>
      <c r="U606" s="2"/>
      <c r="V606" s="2"/>
      <c r="W606" s="2"/>
      <c r="X606" s="2"/>
    </row>
    <row r="607" spans="1:24" x14ac:dyDescent="0.25">
      <c r="A607" s="2">
        <v>606</v>
      </c>
      <c r="C607" s="2" t="s">
        <v>1545</v>
      </c>
      <c r="D607" s="4" t="s">
        <v>605</v>
      </c>
      <c r="E607" s="5">
        <v>0.11875000000000001</v>
      </c>
      <c r="F607" s="3" t="s">
        <v>795</v>
      </c>
      <c r="G607" s="1"/>
      <c r="H607" s="10"/>
      <c r="I607" s="2">
        <f>2.1*1000</f>
        <v>2100</v>
      </c>
      <c r="J607" s="6">
        <v>1.9791666666666668E-3</v>
      </c>
      <c r="K607" s="7" t="s">
        <v>766</v>
      </c>
      <c r="L607" s="2"/>
      <c r="M607" s="2"/>
      <c r="N607" s="2"/>
      <c r="O607" s="2"/>
      <c r="P607" s="2"/>
      <c r="Q607" s="2"/>
      <c r="R607" s="2"/>
      <c r="S607" s="2"/>
      <c r="T607" s="2"/>
      <c r="U607" s="2"/>
      <c r="V607" s="2"/>
      <c r="W607" s="2"/>
      <c r="X607" s="2"/>
    </row>
    <row r="608" spans="1:24" x14ac:dyDescent="0.25">
      <c r="A608" s="2">
        <v>607</v>
      </c>
      <c r="C608" s="2" t="s">
        <v>1546</v>
      </c>
      <c r="D608" s="4" t="s">
        <v>606</v>
      </c>
      <c r="E608" s="5">
        <v>5.2777777777777778E-2</v>
      </c>
      <c r="F608" s="3">
        <v>468</v>
      </c>
      <c r="G608" s="1"/>
      <c r="H608" s="10"/>
      <c r="I608" s="2">
        <f>468</f>
        <v>468</v>
      </c>
      <c r="J608" s="6">
        <v>8.7962962962962962E-4</v>
      </c>
      <c r="K608" s="7" t="s">
        <v>766</v>
      </c>
      <c r="L608" s="2"/>
      <c r="M608" s="2"/>
      <c r="N608" s="2"/>
      <c r="O608" s="2"/>
      <c r="P608" s="2"/>
      <c r="Q608" s="2"/>
      <c r="R608" s="2"/>
      <c r="S608" s="2"/>
      <c r="T608" s="2"/>
      <c r="U608" s="2"/>
      <c r="V608" s="2"/>
      <c r="W608" s="2"/>
      <c r="X608" s="2"/>
    </row>
    <row r="609" spans="1:24" x14ac:dyDescent="0.25">
      <c r="A609" s="2">
        <v>608</v>
      </c>
      <c r="C609" s="2" t="s">
        <v>1547</v>
      </c>
      <c r="D609" s="4" t="s">
        <v>607</v>
      </c>
      <c r="E609" s="5">
        <v>0.11944444444444445</v>
      </c>
      <c r="F609" s="3">
        <v>833</v>
      </c>
      <c r="G609" s="1"/>
      <c r="H609" s="10"/>
      <c r="I609" s="2">
        <f>833</f>
        <v>833</v>
      </c>
      <c r="J609" s="6">
        <v>1.9907407407407408E-3</v>
      </c>
      <c r="K609" s="7" t="s">
        <v>766</v>
      </c>
      <c r="L609" s="2"/>
      <c r="M609" s="2"/>
      <c r="N609" s="2"/>
      <c r="O609" s="2"/>
      <c r="P609" s="2"/>
      <c r="Q609" s="2"/>
      <c r="R609" s="2"/>
      <c r="S609" s="2"/>
      <c r="T609" s="2"/>
      <c r="U609" s="2"/>
      <c r="V609" s="2"/>
      <c r="W609" s="2"/>
      <c r="X609" s="2"/>
    </row>
    <row r="610" spans="1:24" x14ac:dyDescent="0.25">
      <c r="A610" s="2">
        <v>609</v>
      </c>
      <c r="C610" s="2" t="s">
        <v>1548</v>
      </c>
      <c r="D610" s="4" t="s">
        <v>608</v>
      </c>
      <c r="E610" s="8">
        <v>2.3340277777777776</v>
      </c>
      <c r="F610" s="3" t="s">
        <v>882</v>
      </c>
      <c r="G610" s="1"/>
      <c r="H610" s="10"/>
      <c r="I610" s="2">
        <f>32*1000</f>
        <v>32000</v>
      </c>
      <c r="J610" s="6">
        <v>3.8900462962962963E-2</v>
      </c>
      <c r="K610" s="7" t="s">
        <v>766</v>
      </c>
      <c r="L610" s="2"/>
      <c r="M610" s="2"/>
      <c r="N610" s="2"/>
      <c r="O610" s="2"/>
      <c r="P610" s="2"/>
      <c r="Q610" s="2"/>
      <c r="R610" s="2"/>
      <c r="S610" s="2"/>
      <c r="T610" s="2"/>
      <c r="U610" s="2"/>
      <c r="V610" s="2"/>
      <c r="W610" s="2"/>
      <c r="X610" s="2"/>
    </row>
    <row r="611" spans="1:24" x14ac:dyDescent="0.25">
      <c r="A611" s="2">
        <v>610</v>
      </c>
      <c r="C611" s="2" t="s">
        <v>1549</v>
      </c>
      <c r="D611" s="4" t="s">
        <v>609</v>
      </c>
      <c r="E611" s="5">
        <v>0.68541666666666667</v>
      </c>
      <c r="F611" s="3" t="s">
        <v>796</v>
      </c>
      <c r="G611" s="1"/>
      <c r="H611" s="10"/>
      <c r="I611" s="2">
        <f>14*1000</f>
        <v>14000</v>
      </c>
      <c r="J611" s="6">
        <v>1.1423611111111112E-2</v>
      </c>
      <c r="K611" s="7" t="s">
        <v>766</v>
      </c>
      <c r="L611" s="2"/>
      <c r="M611" s="2"/>
      <c r="N611" s="2"/>
      <c r="O611" s="2"/>
      <c r="P611" s="2"/>
      <c r="Q611" s="2"/>
      <c r="R611" s="2"/>
      <c r="S611" s="2"/>
      <c r="T611" s="2"/>
      <c r="U611" s="2"/>
      <c r="V611" s="2"/>
      <c r="W611" s="2"/>
      <c r="X611" s="2"/>
    </row>
    <row r="612" spans="1:24" x14ac:dyDescent="0.25">
      <c r="A612" s="2">
        <v>611</v>
      </c>
      <c r="C612" s="2" t="s">
        <v>1550</v>
      </c>
      <c r="D612" s="4" t="s">
        <v>610</v>
      </c>
      <c r="E612" s="5">
        <v>0.33888888888888885</v>
      </c>
      <c r="F612" s="3">
        <v>617</v>
      </c>
      <c r="G612" s="1"/>
      <c r="H612" s="10"/>
      <c r="I612" s="2">
        <f>617</f>
        <v>617</v>
      </c>
      <c r="J612" s="6">
        <v>5.6481481481481478E-3</v>
      </c>
      <c r="K612" s="7" t="s">
        <v>766</v>
      </c>
      <c r="L612" s="2"/>
      <c r="M612" s="2"/>
      <c r="N612" s="2"/>
      <c r="O612" s="2"/>
      <c r="P612" s="2"/>
      <c r="Q612" s="2"/>
      <c r="R612" s="2"/>
      <c r="S612" s="2"/>
      <c r="T612" s="2"/>
      <c r="U612" s="2"/>
      <c r="V612" s="2"/>
      <c r="W612" s="2"/>
      <c r="X612" s="2"/>
    </row>
    <row r="613" spans="1:24" x14ac:dyDescent="0.25">
      <c r="A613" s="2">
        <v>612</v>
      </c>
      <c r="C613" s="2" t="s">
        <v>1551</v>
      </c>
      <c r="D613" s="4" t="s">
        <v>611</v>
      </c>
      <c r="E613" s="9">
        <v>4.3622685185185188E-2</v>
      </c>
      <c r="F613" s="3" t="s">
        <v>883</v>
      </c>
      <c r="G613" s="1"/>
      <c r="H613" s="10"/>
      <c r="I613" s="2">
        <f>8.2*1000</f>
        <v>8200</v>
      </c>
      <c r="J613" s="6">
        <v>4.3622685185185188E-2</v>
      </c>
      <c r="K613" s="7" t="s">
        <v>766</v>
      </c>
      <c r="L613" s="2"/>
      <c r="M613" s="2"/>
      <c r="N613" s="2"/>
      <c r="O613" s="2"/>
      <c r="P613" s="2"/>
      <c r="Q613" s="2"/>
      <c r="R613" s="2"/>
      <c r="S613" s="2"/>
      <c r="T613" s="2"/>
      <c r="U613" s="2"/>
      <c r="V613" s="2"/>
      <c r="W613" s="2"/>
      <c r="X613" s="2"/>
    </row>
    <row r="614" spans="1:24" x14ac:dyDescent="0.25">
      <c r="A614" s="2">
        <v>613</v>
      </c>
      <c r="C614" s="2" t="s">
        <v>1552</v>
      </c>
      <c r="D614" s="4" t="s">
        <v>612</v>
      </c>
      <c r="E614" s="5">
        <v>0.19722222222222222</v>
      </c>
      <c r="F614" s="3">
        <v>878</v>
      </c>
      <c r="G614" s="1"/>
      <c r="H614" s="10"/>
      <c r="I614" s="2">
        <f>878</f>
        <v>878</v>
      </c>
      <c r="J614" s="6">
        <v>3.2870370370370367E-3</v>
      </c>
      <c r="K614" s="7" t="s">
        <v>766</v>
      </c>
      <c r="L614" s="2"/>
      <c r="M614" s="2"/>
      <c r="N614" s="2"/>
      <c r="O614" s="2"/>
      <c r="P614" s="2"/>
      <c r="Q614" s="2"/>
      <c r="R614" s="2"/>
      <c r="S614" s="2"/>
      <c r="T614" s="2"/>
      <c r="U614" s="2"/>
      <c r="V614" s="2"/>
      <c r="W614" s="2"/>
      <c r="X614" s="2"/>
    </row>
    <row r="615" spans="1:24" x14ac:dyDescent="0.25">
      <c r="A615" s="2">
        <v>614</v>
      </c>
      <c r="C615" s="2" t="s">
        <v>1553</v>
      </c>
      <c r="D615" s="4" t="s">
        <v>613</v>
      </c>
      <c r="E615" s="5">
        <v>0.20902777777777778</v>
      </c>
      <c r="F615" s="3" t="s">
        <v>832</v>
      </c>
      <c r="G615" s="1"/>
      <c r="H615" s="10"/>
      <c r="I615" s="2">
        <f>2.7*1000</f>
        <v>2700</v>
      </c>
      <c r="J615" s="6">
        <v>3.483796296296296E-3</v>
      </c>
      <c r="K615" s="7" t="s">
        <v>766</v>
      </c>
      <c r="L615" s="2"/>
      <c r="M615" s="2"/>
      <c r="N615" s="2"/>
      <c r="O615" s="2"/>
      <c r="P615" s="2"/>
      <c r="Q615" s="2"/>
      <c r="R615" s="2"/>
      <c r="S615" s="2"/>
      <c r="T615" s="2"/>
      <c r="U615" s="2"/>
      <c r="V615" s="2"/>
      <c r="W615" s="2"/>
      <c r="X615" s="2"/>
    </row>
    <row r="616" spans="1:24" x14ac:dyDescent="0.25">
      <c r="A616" s="2">
        <v>615</v>
      </c>
      <c r="C616" s="2" t="s">
        <v>1554</v>
      </c>
      <c r="D616" s="4" t="s">
        <v>614</v>
      </c>
      <c r="E616" s="9">
        <v>5.004629629629629E-2</v>
      </c>
      <c r="F616" s="3" t="s">
        <v>862</v>
      </c>
      <c r="G616" s="1"/>
      <c r="H616" s="10"/>
      <c r="I616" s="2">
        <f>4.3*1000</f>
        <v>4300</v>
      </c>
      <c r="J616" s="6">
        <v>5.004629629629629E-2</v>
      </c>
      <c r="K616" s="7" t="s">
        <v>766</v>
      </c>
      <c r="L616" s="2"/>
      <c r="M616" s="2"/>
      <c r="N616" s="2"/>
      <c r="O616" s="2"/>
      <c r="P616" s="2"/>
      <c r="Q616" s="2"/>
      <c r="R616" s="2"/>
      <c r="S616" s="2"/>
      <c r="T616" s="2"/>
      <c r="U616" s="2"/>
      <c r="V616" s="2"/>
      <c r="W616" s="2"/>
      <c r="X616" s="2"/>
    </row>
    <row r="617" spans="1:24" x14ac:dyDescent="0.25">
      <c r="A617" s="2">
        <v>616</v>
      </c>
      <c r="C617" s="2" t="s">
        <v>1555</v>
      </c>
      <c r="D617" s="4" t="s">
        <v>615</v>
      </c>
      <c r="E617" s="8">
        <v>2.3291666666666666</v>
      </c>
      <c r="F617" s="3" t="s">
        <v>884</v>
      </c>
      <c r="G617" s="1"/>
      <c r="H617" s="10"/>
      <c r="I617" s="2">
        <f>8.9*1000</f>
        <v>8900</v>
      </c>
      <c r="J617" s="6">
        <v>3.8819444444444441E-2</v>
      </c>
      <c r="K617" s="7" t="s">
        <v>767</v>
      </c>
      <c r="L617" s="2"/>
      <c r="M617" s="2"/>
      <c r="N617" s="2"/>
      <c r="O617" s="2"/>
      <c r="P617" s="2"/>
      <c r="Q617" s="2"/>
      <c r="R617" s="2"/>
      <c r="S617" s="2"/>
      <c r="T617" s="2"/>
      <c r="U617" s="2"/>
      <c r="V617" s="2"/>
      <c r="W617" s="2"/>
      <c r="X617" s="2"/>
    </row>
    <row r="618" spans="1:24" x14ac:dyDescent="0.25">
      <c r="A618" s="2">
        <v>617</v>
      </c>
      <c r="C618" s="2" t="s">
        <v>1556</v>
      </c>
      <c r="D618" s="4" t="s">
        <v>616</v>
      </c>
      <c r="E618" s="9">
        <v>0.11864583333333334</v>
      </c>
      <c r="F618" s="3" t="s">
        <v>885</v>
      </c>
      <c r="G618" s="1"/>
      <c r="H618" s="10"/>
      <c r="I618" s="2">
        <f>72*1000</f>
        <v>72000</v>
      </c>
      <c r="J618" s="6">
        <v>0.11864583333333334</v>
      </c>
      <c r="K618" s="7" t="s">
        <v>767</v>
      </c>
      <c r="L618" s="2"/>
      <c r="M618" s="2"/>
      <c r="N618" s="2"/>
      <c r="O618" s="2"/>
      <c r="P618" s="2"/>
      <c r="Q618" s="2"/>
      <c r="R618" s="2"/>
      <c r="S618" s="2"/>
      <c r="T618" s="2"/>
      <c r="U618" s="2"/>
      <c r="V618" s="2"/>
      <c r="W618" s="2"/>
      <c r="X618" s="2"/>
    </row>
    <row r="619" spans="1:24" x14ac:dyDescent="0.25">
      <c r="A619" s="2">
        <v>618</v>
      </c>
      <c r="C619" s="2" t="s">
        <v>1557</v>
      </c>
      <c r="D619" s="4" t="s">
        <v>617</v>
      </c>
      <c r="E619" s="8">
        <v>1.9625000000000001</v>
      </c>
      <c r="F619" s="3" t="s">
        <v>839</v>
      </c>
      <c r="G619" s="1"/>
      <c r="H619" s="10"/>
      <c r="I619" s="2">
        <f>12*1000</f>
        <v>12000</v>
      </c>
      <c r="J619" s="6">
        <v>3.2708333333333332E-2</v>
      </c>
      <c r="K619" s="7" t="s">
        <v>767</v>
      </c>
      <c r="L619" s="2"/>
      <c r="M619" s="2"/>
      <c r="N619" s="2"/>
      <c r="O619" s="2"/>
      <c r="P619" s="2"/>
      <c r="Q619" s="2"/>
      <c r="R619" s="2"/>
      <c r="S619" s="2"/>
      <c r="T619" s="2"/>
      <c r="U619" s="2"/>
      <c r="V619" s="2"/>
      <c r="W619" s="2"/>
      <c r="X619" s="2"/>
    </row>
    <row r="620" spans="1:24" x14ac:dyDescent="0.25">
      <c r="A620" s="2">
        <v>619</v>
      </c>
      <c r="C620" s="2" t="s">
        <v>1558</v>
      </c>
      <c r="D620" s="4" t="s">
        <v>618</v>
      </c>
      <c r="E620" s="5">
        <v>0.22708333333333333</v>
      </c>
      <c r="F620" s="3">
        <v>657</v>
      </c>
      <c r="G620" s="1"/>
      <c r="H620" s="10"/>
      <c r="I620" s="2">
        <f>657</f>
        <v>657</v>
      </c>
      <c r="J620" s="6">
        <v>3.7847222222222223E-3</v>
      </c>
      <c r="K620" s="7" t="s">
        <v>767</v>
      </c>
      <c r="L620" s="2"/>
      <c r="M620" s="2"/>
      <c r="N620" s="2"/>
      <c r="O620" s="2"/>
      <c r="P620" s="2"/>
      <c r="Q620" s="2"/>
      <c r="R620" s="2"/>
      <c r="S620" s="2"/>
      <c r="T620" s="2"/>
      <c r="U620" s="2"/>
      <c r="V620" s="2"/>
      <c r="W620" s="2"/>
      <c r="X620" s="2"/>
    </row>
    <row r="621" spans="1:24" x14ac:dyDescent="0.25">
      <c r="A621" s="2">
        <v>620</v>
      </c>
      <c r="C621" s="2" t="s">
        <v>1559</v>
      </c>
      <c r="D621" s="4" t="s">
        <v>619</v>
      </c>
      <c r="E621" s="5">
        <v>3.7499999999999999E-2</v>
      </c>
      <c r="F621" s="3">
        <v>624</v>
      </c>
      <c r="G621" s="1"/>
      <c r="H621" s="10"/>
      <c r="I621" s="2">
        <f>624</f>
        <v>624</v>
      </c>
      <c r="J621" s="6">
        <v>6.2500000000000001E-4</v>
      </c>
      <c r="K621" s="7" t="s">
        <v>767</v>
      </c>
      <c r="L621" s="2"/>
      <c r="M621" s="2"/>
      <c r="N621" s="2"/>
      <c r="O621" s="2"/>
      <c r="P621" s="2"/>
      <c r="Q621" s="2"/>
      <c r="R621" s="2"/>
      <c r="S621" s="2"/>
      <c r="T621" s="2"/>
      <c r="U621" s="2"/>
      <c r="V621" s="2"/>
      <c r="W621" s="2"/>
      <c r="X621" s="2"/>
    </row>
    <row r="622" spans="1:24" x14ac:dyDescent="0.25">
      <c r="A622" s="2">
        <v>621</v>
      </c>
      <c r="C622" s="2" t="s">
        <v>1560</v>
      </c>
      <c r="D622" s="4" t="s">
        <v>620</v>
      </c>
      <c r="E622" s="5">
        <v>7.8472222222222221E-2</v>
      </c>
      <c r="F622" s="3">
        <v>461</v>
      </c>
      <c r="G622" s="1"/>
      <c r="H622" s="10"/>
      <c r="I622" s="2">
        <f>461</f>
        <v>461</v>
      </c>
      <c r="J622" s="6">
        <v>1.3078703703703705E-3</v>
      </c>
      <c r="K622" s="7" t="s">
        <v>767</v>
      </c>
      <c r="L622" s="2"/>
      <c r="M622" s="2"/>
      <c r="N622" s="2"/>
      <c r="O622" s="2"/>
      <c r="P622" s="2"/>
      <c r="Q622" s="2"/>
      <c r="R622" s="2"/>
      <c r="S622" s="2"/>
      <c r="T622" s="2"/>
      <c r="U622" s="2"/>
      <c r="V622" s="2"/>
      <c r="W622" s="2"/>
      <c r="X622" s="2"/>
    </row>
    <row r="623" spans="1:24" x14ac:dyDescent="0.25">
      <c r="A623" s="2">
        <v>622</v>
      </c>
      <c r="C623" s="2" t="s">
        <v>1561</v>
      </c>
      <c r="D623" s="4" t="s">
        <v>621</v>
      </c>
      <c r="E623" s="5">
        <v>0.15277777777777776</v>
      </c>
      <c r="F623" s="3">
        <v>369</v>
      </c>
      <c r="G623" s="1"/>
      <c r="H623" s="10"/>
      <c r="I623" s="2">
        <f>369</f>
        <v>369</v>
      </c>
      <c r="J623" s="6">
        <v>2.5462962962962961E-3</v>
      </c>
      <c r="K623" s="7" t="s">
        <v>767</v>
      </c>
      <c r="L623" s="2"/>
      <c r="M623" s="2"/>
      <c r="N623" s="2"/>
      <c r="O623" s="2"/>
      <c r="P623" s="2"/>
      <c r="Q623" s="2"/>
      <c r="R623" s="2"/>
      <c r="S623" s="2"/>
      <c r="T623" s="2"/>
      <c r="U623" s="2"/>
      <c r="V623" s="2"/>
      <c r="W623" s="2"/>
      <c r="X623" s="2"/>
    </row>
    <row r="624" spans="1:24" x14ac:dyDescent="0.25">
      <c r="A624" s="2">
        <v>623</v>
      </c>
      <c r="C624" s="2" t="s">
        <v>1562</v>
      </c>
      <c r="D624" s="4" t="s">
        <v>622</v>
      </c>
      <c r="E624" s="5">
        <v>0.31875000000000003</v>
      </c>
      <c r="F624" s="3">
        <v>554</v>
      </c>
      <c r="G624" s="1"/>
      <c r="H624" s="10"/>
      <c r="I624" s="2">
        <f>554</f>
        <v>554</v>
      </c>
      <c r="J624" s="6">
        <v>5.3125000000000004E-3</v>
      </c>
      <c r="K624" s="7" t="s">
        <v>767</v>
      </c>
      <c r="L624" s="2"/>
      <c r="M624" s="2"/>
      <c r="N624" s="2"/>
      <c r="O624" s="2"/>
      <c r="P624" s="2"/>
      <c r="Q624" s="2"/>
      <c r="R624" s="2"/>
      <c r="S624" s="2"/>
      <c r="T624" s="2"/>
      <c r="U624" s="2"/>
      <c r="V624" s="2"/>
      <c r="W624" s="2"/>
      <c r="X624" s="2"/>
    </row>
    <row r="625" spans="1:24" x14ac:dyDescent="0.25">
      <c r="A625" s="2">
        <v>624</v>
      </c>
      <c r="C625" s="2" t="s">
        <v>1563</v>
      </c>
      <c r="D625" s="4" t="s">
        <v>623</v>
      </c>
      <c r="E625" s="9">
        <v>5.7048611111111112E-2</v>
      </c>
      <c r="F625" s="3" t="s">
        <v>790</v>
      </c>
      <c r="G625" s="1"/>
      <c r="H625" s="10"/>
      <c r="I625" s="2">
        <f>8.5*1000</f>
        <v>8500</v>
      </c>
      <c r="J625" s="6">
        <v>5.7048611111111112E-2</v>
      </c>
      <c r="K625" s="7" t="s">
        <v>767</v>
      </c>
      <c r="L625" s="2"/>
      <c r="M625" s="2"/>
      <c r="N625" s="2"/>
      <c r="O625" s="2"/>
      <c r="P625" s="2"/>
      <c r="Q625" s="2"/>
      <c r="R625" s="2"/>
      <c r="S625" s="2"/>
      <c r="T625" s="2"/>
      <c r="U625" s="2"/>
      <c r="V625" s="2"/>
      <c r="W625" s="2"/>
      <c r="X625" s="2"/>
    </row>
    <row r="626" spans="1:24" x14ac:dyDescent="0.25">
      <c r="A626" s="2">
        <v>625</v>
      </c>
      <c r="C626" s="2" t="s">
        <v>1564</v>
      </c>
      <c r="D626" s="4" t="s">
        <v>624</v>
      </c>
      <c r="E626" s="5">
        <v>4.9999999999999996E-2</v>
      </c>
      <c r="F626" s="3">
        <v>686</v>
      </c>
      <c r="G626" s="1"/>
      <c r="H626" s="10"/>
      <c r="I626" s="2">
        <f>686</f>
        <v>686</v>
      </c>
      <c r="J626" s="6">
        <v>8.3333333333333339E-4</v>
      </c>
      <c r="K626" s="7" t="s">
        <v>767</v>
      </c>
      <c r="L626" s="2"/>
      <c r="M626" s="2"/>
      <c r="N626" s="2"/>
      <c r="O626" s="2"/>
      <c r="P626" s="2"/>
      <c r="Q626" s="2"/>
      <c r="R626" s="2"/>
      <c r="S626" s="2"/>
      <c r="T626" s="2"/>
      <c r="U626" s="2"/>
      <c r="V626" s="2"/>
      <c r="W626" s="2"/>
      <c r="X626" s="2"/>
    </row>
    <row r="627" spans="1:24" x14ac:dyDescent="0.25">
      <c r="A627" s="2">
        <v>626</v>
      </c>
      <c r="C627" s="2" t="s">
        <v>1565</v>
      </c>
      <c r="D627" s="4" t="s">
        <v>625</v>
      </c>
      <c r="E627" s="9">
        <v>4.221064814814815E-2</v>
      </c>
      <c r="F627" s="3" t="s">
        <v>886</v>
      </c>
      <c r="G627" s="1"/>
      <c r="H627" s="10"/>
      <c r="I627" s="2">
        <f>7.1*1000</f>
        <v>7100</v>
      </c>
      <c r="J627" s="6">
        <v>4.221064814814815E-2</v>
      </c>
      <c r="K627" s="7" t="s">
        <v>767</v>
      </c>
      <c r="L627" s="2"/>
      <c r="M627" s="2"/>
      <c r="N627" s="2"/>
      <c r="O627" s="2"/>
      <c r="P627" s="2"/>
      <c r="Q627" s="2"/>
      <c r="R627" s="2"/>
      <c r="S627" s="2"/>
      <c r="T627" s="2"/>
      <c r="U627" s="2"/>
      <c r="V627" s="2"/>
      <c r="W627" s="2"/>
      <c r="X627" s="2"/>
    </row>
    <row r="628" spans="1:24" x14ac:dyDescent="0.25">
      <c r="A628" s="2">
        <v>627</v>
      </c>
      <c r="C628" s="2" t="s">
        <v>1566</v>
      </c>
      <c r="D628" s="4" t="s">
        <v>626</v>
      </c>
      <c r="E628" s="5">
        <v>7.7083333333333337E-2</v>
      </c>
      <c r="F628" s="3">
        <v>265</v>
      </c>
      <c r="G628" s="1"/>
      <c r="H628" s="10"/>
      <c r="I628" s="2">
        <f>265</f>
        <v>265</v>
      </c>
      <c r="J628" s="6">
        <v>1.2847222222222223E-3</v>
      </c>
      <c r="K628" s="7" t="s">
        <v>767</v>
      </c>
      <c r="L628" s="2"/>
      <c r="M628" s="2"/>
      <c r="N628" s="2"/>
      <c r="O628" s="2"/>
      <c r="P628" s="2"/>
      <c r="Q628" s="2"/>
      <c r="R628" s="2"/>
      <c r="S628" s="2"/>
      <c r="T628" s="2"/>
      <c r="U628" s="2"/>
      <c r="V628" s="2"/>
      <c r="W628" s="2"/>
      <c r="X628" s="2"/>
    </row>
    <row r="629" spans="1:24" x14ac:dyDescent="0.25">
      <c r="A629" s="2">
        <v>628</v>
      </c>
      <c r="C629" s="2" t="s">
        <v>1567</v>
      </c>
      <c r="D629" s="4" t="s">
        <v>627</v>
      </c>
      <c r="E629" s="5">
        <v>0.12638888888888888</v>
      </c>
      <c r="F629" s="3">
        <v>476</v>
      </c>
      <c r="G629" s="1"/>
      <c r="H629" s="10"/>
      <c r="I629" s="2">
        <f>476</f>
        <v>476</v>
      </c>
      <c r="J629" s="6">
        <v>2.1064814814814813E-3</v>
      </c>
      <c r="K629" s="7" t="s">
        <v>767</v>
      </c>
      <c r="L629" s="2"/>
      <c r="M629" s="2"/>
      <c r="N629" s="2"/>
      <c r="O629" s="2"/>
      <c r="P629" s="2"/>
      <c r="Q629" s="2"/>
      <c r="R629" s="2"/>
      <c r="S629" s="2"/>
      <c r="T629" s="2"/>
      <c r="U629" s="2"/>
      <c r="V629" s="2"/>
      <c r="W629" s="2"/>
      <c r="X629" s="2"/>
    </row>
    <row r="630" spans="1:24" x14ac:dyDescent="0.25">
      <c r="A630" s="2">
        <v>629</v>
      </c>
      <c r="C630" s="2" t="s">
        <v>1568</v>
      </c>
      <c r="D630" s="4" t="s">
        <v>628</v>
      </c>
      <c r="E630" s="5">
        <v>0.15069444444444444</v>
      </c>
      <c r="F630" s="3">
        <v>359</v>
      </c>
      <c r="G630" s="1"/>
      <c r="H630" s="10"/>
      <c r="I630" s="2">
        <f>359</f>
        <v>359</v>
      </c>
      <c r="J630" s="6">
        <v>2.5115740740740741E-3</v>
      </c>
      <c r="K630" s="7" t="s">
        <v>767</v>
      </c>
      <c r="L630" s="2"/>
      <c r="M630" s="2"/>
      <c r="N630" s="2"/>
      <c r="O630" s="2"/>
      <c r="P630" s="2"/>
      <c r="Q630" s="2"/>
      <c r="R630" s="2"/>
      <c r="S630" s="2"/>
      <c r="T630" s="2"/>
      <c r="U630" s="2"/>
      <c r="V630" s="2"/>
      <c r="W630" s="2"/>
      <c r="X630" s="2"/>
    </row>
    <row r="631" spans="1:24" x14ac:dyDescent="0.25">
      <c r="A631" s="2">
        <v>630</v>
      </c>
      <c r="C631" s="2" t="s">
        <v>1569</v>
      </c>
      <c r="D631" s="4" t="s">
        <v>629</v>
      </c>
      <c r="E631" s="5">
        <v>0.1125</v>
      </c>
      <c r="F631" s="3">
        <v>522</v>
      </c>
      <c r="G631" s="1"/>
      <c r="H631" s="10"/>
      <c r="I631" s="2">
        <f>522</f>
        <v>522</v>
      </c>
      <c r="J631" s="6">
        <v>1.8750000000000001E-3</v>
      </c>
      <c r="K631" s="7" t="s">
        <v>767</v>
      </c>
      <c r="L631" s="2"/>
      <c r="M631" s="2"/>
      <c r="N631" s="2"/>
      <c r="O631" s="2"/>
      <c r="P631" s="2"/>
      <c r="Q631" s="2"/>
      <c r="R631" s="2"/>
      <c r="S631" s="2"/>
      <c r="T631" s="2"/>
      <c r="U631" s="2"/>
      <c r="V631" s="2"/>
      <c r="W631" s="2"/>
      <c r="X631" s="2"/>
    </row>
    <row r="632" spans="1:24" x14ac:dyDescent="0.25">
      <c r="A632" s="2">
        <v>631</v>
      </c>
      <c r="C632" s="2" t="s">
        <v>1570</v>
      </c>
      <c r="D632" s="4" t="s">
        <v>630</v>
      </c>
      <c r="E632" s="5">
        <v>7.0833333333333331E-2</v>
      </c>
      <c r="F632" s="3">
        <v>403</v>
      </c>
      <c r="G632" s="1"/>
      <c r="H632" s="10"/>
      <c r="I632" s="2">
        <f>403</f>
        <v>403</v>
      </c>
      <c r="J632" s="6">
        <v>1.1805555555555556E-3</v>
      </c>
      <c r="K632" s="7" t="s">
        <v>767</v>
      </c>
      <c r="L632" s="2"/>
      <c r="M632" s="2"/>
      <c r="N632" s="2"/>
      <c r="O632" s="2"/>
      <c r="P632" s="2"/>
      <c r="Q632" s="2"/>
      <c r="R632" s="2"/>
      <c r="S632" s="2"/>
      <c r="T632" s="2"/>
      <c r="U632" s="2"/>
      <c r="V632" s="2"/>
      <c r="W632" s="2"/>
      <c r="X632" s="2"/>
    </row>
    <row r="633" spans="1:24" x14ac:dyDescent="0.25">
      <c r="A633" s="2">
        <v>632</v>
      </c>
      <c r="C633" s="2" t="s">
        <v>1571</v>
      </c>
      <c r="D633" s="4" t="s">
        <v>631</v>
      </c>
      <c r="E633" s="5">
        <v>8.4027777777777771E-2</v>
      </c>
      <c r="F633" s="3">
        <v>499</v>
      </c>
      <c r="G633" s="1"/>
      <c r="H633" s="10"/>
      <c r="I633" s="2">
        <f>499</f>
        <v>499</v>
      </c>
      <c r="J633" s="6">
        <v>1.4004629629629629E-3</v>
      </c>
      <c r="K633" s="7" t="s">
        <v>767</v>
      </c>
      <c r="L633" s="2"/>
      <c r="M633" s="2"/>
      <c r="N633" s="2"/>
      <c r="O633" s="2"/>
      <c r="P633" s="2"/>
      <c r="Q633" s="2"/>
      <c r="R633" s="2"/>
      <c r="S633" s="2"/>
      <c r="T633" s="2"/>
      <c r="U633" s="2"/>
      <c r="V633" s="2"/>
      <c r="W633" s="2"/>
      <c r="X633" s="2"/>
    </row>
    <row r="634" spans="1:24" x14ac:dyDescent="0.25">
      <c r="A634" s="2">
        <v>633</v>
      </c>
      <c r="C634" s="2" t="s">
        <v>1572</v>
      </c>
      <c r="D634" s="4" t="s">
        <v>632</v>
      </c>
      <c r="E634" s="5">
        <v>9.9999999999999992E-2</v>
      </c>
      <c r="F634" s="3">
        <v>390</v>
      </c>
      <c r="G634" s="1"/>
      <c r="H634" s="10"/>
      <c r="I634" s="2">
        <f>390</f>
        <v>390</v>
      </c>
      <c r="J634" s="6">
        <v>1.6666666666666668E-3</v>
      </c>
      <c r="K634" s="7" t="s">
        <v>767</v>
      </c>
      <c r="L634" s="2"/>
      <c r="M634" s="2"/>
      <c r="N634" s="2"/>
      <c r="O634" s="2"/>
      <c r="P634" s="2"/>
      <c r="Q634" s="2"/>
      <c r="R634" s="2"/>
      <c r="S634" s="2"/>
      <c r="T634" s="2"/>
      <c r="U634" s="2"/>
      <c r="V634" s="2"/>
      <c r="W634" s="2"/>
      <c r="X634" s="2"/>
    </row>
    <row r="635" spans="1:24" x14ac:dyDescent="0.25">
      <c r="A635" s="2">
        <v>634</v>
      </c>
      <c r="C635" s="2" t="s">
        <v>1573</v>
      </c>
      <c r="D635" s="4" t="s">
        <v>633</v>
      </c>
      <c r="E635" s="5">
        <v>6.8749999999999992E-2</v>
      </c>
      <c r="F635" s="3">
        <v>275</v>
      </c>
      <c r="G635" s="1"/>
      <c r="H635" s="10"/>
      <c r="I635" s="2">
        <f>275</f>
        <v>275</v>
      </c>
      <c r="J635" s="6">
        <v>1.1458333333333333E-3</v>
      </c>
      <c r="K635" s="7" t="s">
        <v>767</v>
      </c>
      <c r="L635" s="2"/>
      <c r="M635" s="2"/>
      <c r="N635" s="2"/>
      <c r="O635" s="2"/>
      <c r="P635" s="2"/>
      <c r="Q635" s="2"/>
      <c r="R635" s="2"/>
      <c r="S635" s="2"/>
      <c r="T635" s="2"/>
      <c r="U635" s="2"/>
      <c r="V635" s="2"/>
      <c r="W635" s="2"/>
      <c r="X635" s="2"/>
    </row>
    <row r="636" spans="1:24" x14ac:dyDescent="0.25">
      <c r="A636" s="2">
        <v>635</v>
      </c>
      <c r="C636" s="2" t="s">
        <v>1574</v>
      </c>
      <c r="D636" s="4" t="s">
        <v>634</v>
      </c>
      <c r="E636" s="5">
        <v>0.10833333333333334</v>
      </c>
      <c r="F636" s="3">
        <v>822</v>
      </c>
      <c r="G636" s="1"/>
      <c r="H636" s="10"/>
      <c r="I636" s="2">
        <f>822</f>
        <v>822</v>
      </c>
      <c r="J636" s="6">
        <v>1.8055555555555557E-3</v>
      </c>
      <c r="K636" s="7" t="s">
        <v>767</v>
      </c>
      <c r="L636" s="2"/>
      <c r="M636" s="2"/>
      <c r="N636" s="2"/>
      <c r="O636" s="2"/>
      <c r="P636" s="2"/>
      <c r="Q636" s="2"/>
      <c r="R636" s="2"/>
      <c r="S636" s="2"/>
      <c r="T636" s="2"/>
      <c r="U636" s="2"/>
      <c r="V636" s="2"/>
      <c r="W636" s="2"/>
      <c r="X636" s="2"/>
    </row>
    <row r="637" spans="1:24" x14ac:dyDescent="0.25">
      <c r="A637" s="2">
        <v>636</v>
      </c>
      <c r="C637" s="2" t="s">
        <v>1575</v>
      </c>
      <c r="D637" s="4" t="s">
        <v>635</v>
      </c>
      <c r="E637" s="8">
        <v>1.3534722222222222</v>
      </c>
      <c r="F637" s="3" t="s">
        <v>872</v>
      </c>
      <c r="G637" s="1"/>
      <c r="H637" s="10"/>
      <c r="I637" s="2">
        <f>2.2*1000</f>
        <v>2200</v>
      </c>
      <c r="J637" s="6">
        <v>2.255787037037037E-2</v>
      </c>
      <c r="K637" s="7" t="s">
        <v>767</v>
      </c>
      <c r="L637" s="2"/>
      <c r="M637" s="2"/>
      <c r="N637" s="2"/>
      <c r="O637" s="2"/>
      <c r="P637" s="2"/>
      <c r="Q637" s="2"/>
      <c r="R637" s="2"/>
      <c r="S637" s="2"/>
      <c r="T637" s="2"/>
      <c r="U637" s="2"/>
      <c r="V637" s="2"/>
      <c r="W637" s="2"/>
      <c r="X637" s="2"/>
    </row>
    <row r="638" spans="1:24" x14ac:dyDescent="0.25">
      <c r="A638" s="2">
        <v>637</v>
      </c>
      <c r="C638" s="2" t="s">
        <v>1576</v>
      </c>
      <c r="D638" s="4" t="s">
        <v>636</v>
      </c>
      <c r="E638" s="5">
        <v>0.25277777777777777</v>
      </c>
      <c r="F638" s="3" t="s">
        <v>804</v>
      </c>
      <c r="G638" s="1"/>
      <c r="H638" s="10"/>
      <c r="I638" s="2">
        <f>1.3*1000</f>
        <v>1300</v>
      </c>
      <c r="J638" s="6">
        <v>4.2129629629629626E-3</v>
      </c>
      <c r="K638" s="7" t="s">
        <v>767</v>
      </c>
      <c r="L638" s="2"/>
      <c r="M638" s="2"/>
      <c r="N638" s="2"/>
      <c r="O638" s="2"/>
      <c r="P638" s="2"/>
      <c r="Q638" s="2"/>
      <c r="R638" s="2"/>
      <c r="S638" s="2"/>
      <c r="T638" s="2"/>
      <c r="U638" s="2"/>
      <c r="V638" s="2"/>
      <c r="W638" s="2"/>
      <c r="X638" s="2"/>
    </row>
    <row r="639" spans="1:24" x14ac:dyDescent="0.25">
      <c r="A639" s="2">
        <v>638</v>
      </c>
      <c r="C639" s="2" t="s">
        <v>1577</v>
      </c>
      <c r="D639" s="4" t="s">
        <v>637</v>
      </c>
      <c r="E639" s="5">
        <v>0.31666666666666665</v>
      </c>
      <c r="F639" s="3">
        <v>481</v>
      </c>
      <c r="G639" s="1"/>
      <c r="H639" s="10"/>
      <c r="I639" s="2">
        <f>481</f>
        <v>481</v>
      </c>
      <c r="J639" s="6">
        <v>5.2777777777777771E-3</v>
      </c>
      <c r="K639" s="7" t="s">
        <v>767</v>
      </c>
      <c r="L639" s="2"/>
      <c r="M639" s="2"/>
      <c r="N639" s="2"/>
      <c r="O639" s="2"/>
      <c r="P639" s="2"/>
      <c r="Q639" s="2"/>
      <c r="R639" s="2"/>
      <c r="S639" s="2"/>
      <c r="T639" s="2"/>
      <c r="U639" s="2"/>
      <c r="V639" s="2"/>
      <c r="W639" s="2"/>
      <c r="X639" s="2"/>
    </row>
    <row r="640" spans="1:24" x14ac:dyDescent="0.25">
      <c r="A640" s="2">
        <v>639</v>
      </c>
      <c r="C640" s="2" t="s">
        <v>1578</v>
      </c>
      <c r="D640" s="4" t="s">
        <v>638</v>
      </c>
      <c r="E640" s="5">
        <v>3.1944444444444449E-2</v>
      </c>
      <c r="F640" s="3">
        <v>411</v>
      </c>
      <c r="G640" s="1"/>
      <c r="H640" s="10"/>
      <c r="I640" s="2">
        <f>411</f>
        <v>411</v>
      </c>
      <c r="J640" s="6">
        <v>5.3240740740740744E-4</v>
      </c>
      <c r="K640" s="7" t="s">
        <v>767</v>
      </c>
      <c r="L640" s="2"/>
      <c r="M640" s="2"/>
      <c r="N640" s="2"/>
      <c r="O640" s="2"/>
      <c r="P640" s="2"/>
      <c r="Q640" s="2"/>
      <c r="R640" s="2"/>
      <c r="S640" s="2"/>
      <c r="T640" s="2"/>
      <c r="U640" s="2"/>
      <c r="V640" s="2"/>
      <c r="W640" s="2"/>
      <c r="X640" s="2"/>
    </row>
    <row r="641" spans="1:24" x14ac:dyDescent="0.25">
      <c r="A641" s="2">
        <v>640</v>
      </c>
      <c r="C641" s="2" t="s">
        <v>1579</v>
      </c>
      <c r="D641" s="4" t="s">
        <v>639</v>
      </c>
      <c r="E641" s="5">
        <v>6.7361111111111108E-2</v>
      </c>
      <c r="F641" s="3">
        <v>301</v>
      </c>
      <c r="G641" s="1"/>
      <c r="H641" s="10"/>
      <c r="I641" s="2">
        <f>301</f>
        <v>301</v>
      </c>
      <c r="J641" s="6">
        <v>1.1226851851851851E-3</v>
      </c>
      <c r="K641" s="7" t="s">
        <v>767</v>
      </c>
      <c r="L641" s="2"/>
      <c r="M641" s="2"/>
      <c r="N641" s="2"/>
      <c r="O641" s="2"/>
      <c r="P641" s="2"/>
      <c r="Q641" s="2"/>
      <c r="R641" s="2"/>
      <c r="S641" s="2"/>
      <c r="T641" s="2"/>
      <c r="U641" s="2"/>
      <c r="V641" s="2"/>
      <c r="W641" s="2"/>
      <c r="X641" s="2"/>
    </row>
    <row r="642" spans="1:24" x14ac:dyDescent="0.25">
      <c r="A642" s="2">
        <v>641</v>
      </c>
      <c r="C642" s="2" t="s">
        <v>1580</v>
      </c>
      <c r="D642" s="4" t="s">
        <v>640</v>
      </c>
      <c r="E642" s="5">
        <v>0.10416666666666667</v>
      </c>
      <c r="F642" s="3">
        <v>343</v>
      </c>
      <c r="G642" s="1"/>
      <c r="H642" s="10"/>
      <c r="I642" s="2">
        <f>343</f>
        <v>343</v>
      </c>
      <c r="J642" s="6">
        <v>1.736111111111111E-3</v>
      </c>
      <c r="K642" s="7" t="s">
        <v>767</v>
      </c>
      <c r="L642" s="2"/>
      <c r="M642" s="2"/>
      <c r="N642" s="2"/>
      <c r="O642" s="2"/>
      <c r="P642" s="2"/>
      <c r="Q642" s="2"/>
      <c r="R642" s="2"/>
      <c r="S642" s="2"/>
      <c r="T642" s="2"/>
      <c r="U642" s="2"/>
      <c r="V642" s="2"/>
      <c r="W642" s="2"/>
      <c r="X642" s="2"/>
    </row>
    <row r="643" spans="1:24" x14ac:dyDescent="0.25">
      <c r="A643" s="2">
        <v>642</v>
      </c>
      <c r="C643" s="2" t="s">
        <v>1581</v>
      </c>
      <c r="D643" s="4" t="s">
        <v>641</v>
      </c>
      <c r="E643" s="5">
        <v>5.2777777777777778E-2</v>
      </c>
      <c r="F643" s="3">
        <v>816</v>
      </c>
      <c r="G643" s="1"/>
      <c r="H643" s="10"/>
      <c r="I643" s="2">
        <f>816</f>
        <v>816</v>
      </c>
      <c r="J643" s="6">
        <v>8.7962962962962962E-4</v>
      </c>
      <c r="K643" s="7" t="s">
        <v>767</v>
      </c>
      <c r="L643" s="2"/>
      <c r="M643" s="2"/>
      <c r="N643" s="2"/>
      <c r="O643" s="2"/>
      <c r="P643" s="2"/>
      <c r="Q643" s="2"/>
      <c r="R643" s="2"/>
      <c r="S643" s="2"/>
      <c r="T643" s="2"/>
      <c r="U643" s="2"/>
      <c r="V643" s="2"/>
      <c r="W643" s="2"/>
      <c r="X643" s="2"/>
    </row>
    <row r="644" spans="1:24" x14ac:dyDescent="0.25">
      <c r="A644" s="2">
        <v>643</v>
      </c>
      <c r="C644" s="2" t="s">
        <v>1582</v>
      </c>
      <c r="D644" s="4" t="s">
        <v>642</v>
      </c>
      <c r="E644" s="5">
        <v>0.12986111111111112</v>
      </c>
      <c r="F644" s="3">
        <v>443</v>
      </c>
      <c r="G644" s="1"/>
      <c r="H644" s="10"/>
      <c r="I644" s="2">
        <f>443</f>
        <v>443</v>
      </c>
      <c r="J644" s="6">
        <v>2.1643518518518518E-3</v>
      </c>
      <c r="K644" s="7" t="s">
        <v>767</v>
      </c>
      <c r="L644" s="2"/>
      <c r="M644" s="2"/>
      <c r="N644" s="2"/>
      <c r="O644" s="2"/>
      <c r="P644" s="2"/>
      <c r="Q644" s="2"/>
      <c r="R644" s="2"/>
      <c r="S644" s="2"/>
      <c r="T644" s="2"/>
      <c r="U644" s="2"/>
      <c r="V644" s="2"/>
      <c r="W644" s="2"/>
      <c r="X644" s="2"/>
    </row>
    <row r="645" spans="1:24" x14ac:dyDescent="0.25">
      <c r="A645" s="2">
        <v>644</v>
      </c>
      <c r="C645" s="2" t="s">
        <v>1583</v>
      </c>
      <c r="D645" s="4" t="s">
        <v>643</v>
      </c>
      <c r="E645" s="5">
        <v>7.3611111111111113E-2</v>
      </c>
      <c r="F645" s="3">
        <v>467</v>
      </c>
      <c r="G645" s="1"/>
      <c r="H645" s="10"/>
      <c r="I645" s="2">
        <f>467</f>
        <v>467</v>
      </c>
      <c r="J645" s="6">
        <v>1.2268518518518518E-3</v>
      </c>
      <c r="K645" s="7" t="s">
        <v>767</v>
      </c>
      <c r="L645" s="2"/>
      <c r="M645" s="2"/>
      <c r="N645" s="2"/>
      <c r="O645" s="2"/>
      <c r="P645" s="2"/>
      <c r="Q645" s="2"/>
      <c r="R645" s="2"/>
      <c r="S645" s="2"/>
      <c r="T645" s="2"/>
      <c r="U645" s="2"/>
      <c r="V645" s="2"/>
      <c r="W645" s="2"/>
      <c r="X645" s="2"/>
    </row>
    <row r="646" spans="1:24" x14ac:dyDescent="0.25">
      <c r="A646" s="2">
        <v>645</v>
      </c>
      <c r="C646" s="2" t="s">
        <v>1584</v>
      </c>
      <c r="D646" s="4" t="s">
        <v>644</v>
      </c>
      <c r="E646" s="5">
        <v>0.15277777777777776</v>
      </c>
      <c r="F646" s="3">
        <v>360</v>
      </c>
      <c r="G646" s="1"/>
      <c r="H646" s="10"/>
      <c r="I646" s="2">
        <f>360</f>
        <v>360</v>
      </c>
      <c r="J646" s="6">
        <v>2.5462962962962961E-3</v>
      </c>
      <c r="K646" s="7" t="s">
        <v>767</v>
      </c>
      <c r="L646" s="2"/>
      <c r="M646" s="2"/>
      <c r="N646" s="2"/>
      <c r="O646" s="2"/>
      <c r="P646" s="2"/>
      <c r="Q646" s="2"/>
      <c r="R646" s="2"/>
      <c r="S646" s="2"/>
      <c r="T646" s="2"/>
      <c r="U646" s="2"/>
      <c r="V646" s="2"/>
      <c r="W646" s="2"/>
      <c r="X646" s="2"/>
    </row>
    <row r="647" spans="1:24" x14ac:dyDescent="0.25">
      <c r="A647" s="2">
        <v>646</v>
      </c>
      <c r="C647" s="2" t="s">
        <v>1585</v>
      </c>
      <c r="D647" s="4" t="s">
        <v>645</v>
      </c>
      <c r="E647" s="5">
        <v>0.25486111111111109</v>
      </c>
      <c r="F647" s="3">
        <v>771</v>
      </c>
      <c r="G647" s="1"/>
      <c r="H647" s="10"/>
      <c r="I647" s="2">
        <f>771</f>
        <v>771</v>
      </c>
      <c r="J647" s="6">
        <v>4.2476851851851851E-3</v>
      </c>
      <c r="K647" s="7" t="s">
        <v>767</v>
      </c>
      <c r="L647" s="2"/>
      <c r="M647" s="2"/>
      <c r="N647" s="2"/>
      <c r="O647" s="2"/>
      <c r="P647" s="2"/>
      <c r="Q647" s="2"/>
      <c r="R647" s="2"/>
      <c r="S647" s="2"/>
      <c r="T647" s="2"/>
      <c r="U647" s="2"/>
      <c r="V647" s="2"/>
      <c r="W647" s="2"/>
      <c r="X647" s="2"/>
    </row>
    <row r="648" spans="1:24" x14ac:dyDescent="0.25">
      <c r="A648" s="2">
        <v>647</v>
      </c>
      <c r="C648" s="2" t="s">
        <v>1586</v>
      </c>
      <c r="D648" s="4" t="s">
        <v>646</v>
      </c>
      <c r="E648" s="5">
        <v>0.12638888888888888</v>
      </c>
      <c r="F648" s="3">
        <v>546</v>
      </c>
      <c r="G648" s="1"/>
      <c r="H648" s="10"/>
      <c r="I648" s="2">
        <f>546</f>
        <v>546</v>
      </c>
      <c r="J648" s="6">
        <v>2.1064814814814813E-3</v>
      </c>
      <c r="K648" s="7" t="s">
        <v>767</v>
      </c>
      <c r="L648" s="2"/>
      <c r="M648" s="2"/>
      <c r="N648" s="2"/>
      <c r="O648" s="2"/>
      <c r="P648" s="2"/>
      <c r="Q648" s="2"/>
      <c r="R648" s="2"/>
      <c r="S648" s="2"/>
      <c r="T648" s="2"/>
      <c r="U648" s="2"/>
      <c r="V648" s="2"/>
      <c r="W648" s="2"/>
      <c r="X648" s="2"/>
    </row>
    <row r="649" spans="1:24" x14ac:dyDescent="0.25">
      <c r="A649" s="2">
        <v>648</v>
      </c>
      <c r="C649" s="2" t="s">
        <v>1587</v>
      </c>
      <c r="D649" s="4" t="s">
        <v>647</v>
      </c>
      <c r="E649" s="5">
        <v>0.21319444444444444</v>
      </c>
      <c r="F649" s="3" t="s">
        <v>810</v>
      </c>
      <c r="G649" s="1"/>
      <c r="H649" s="10"/>
      <c r="I649" s="2">
        <f>2.5*1000</f>
        <v>2500</v>
      </c>
      <c r="J649" s="6">
        <v>3.5532407407407405E-3</v>
      </c>
      <c r="K649" s="7" t="s">
        <v>767</v>
      </c>
      <c r="L649" s="2"/>
      <c r="M649" s="2"/>
      <c r="N649" s="2"/>
      <c r="O649" s="2"/>
      <c r="P649" s="2"/>
      <c r="Q649" s="2"/>
      <c r="R649" s="2"/>
      <c r="S649" s="2"/>
      <c r="T649" s="2"/>
      <c r="U649" s="2"/>
      <c r="V649" s="2"/>
      <c r="W649" s="2"/>
      <c r="X649" s="2"/>
    </row>
    <row r="650" spans="1:24" x14ac:dyDescent="0.25">
      <c r="A650" s="2">
        <v>649</v>
      </c>
      <c r="C650" s="2" t="s">
        <v>1588</v>
      </c>
      <c r="D650" s="4" t="s">
        <v>648</v>
      </c>
      <c r="E650" s="5">
        <v>8.2638888888888887E-2</v>
      </c>
      <c r="F650" s="3">
        <v>570</v>
      </c>
      <c r="G650" s="1"/>
      <c r="H650" s="10"/>
      <c r="I650" s="2">
        <f>570</f>
        <v>570</v>
      </c>
      <c r="J650" s="6">
        <v>1.3773148148148147E-3</v>
      </c>
      <c r="K650" s="7" t="s">
        <v>767</v>
      </c>
      <c r="L650" s="2"/>
      <c r="M650" s="2"/>
      <c r="N650" s="2"/>
      <c r="O650" s="2"/>
      <c r="P650" s="2"/>
      <c r="Q650" s="2"/>
      <c r="R650" s="2"/>
      <c r="S650" s="2"/>
      <c r="T650" s="2"/>
      <c r="U650" s="2"/>
      <c r="V650" s="2"/>
      <c r="W650" s="2"/>
      <c r="X650" s="2"/>
    </row>
    <row r="651" spans="1:24" x14ac:dyDescent="0.25">
      <c r="A651" s="2">
        <v>650</v>
      </c>
      <c r="C651" s="2" t="s">
        <v>1589</v>
      </c>
      <c r="D651" s="4" t="s">
        <v>649</v>
      </c>
      <c r="E651" s="5">
        <v>0.11527777777777777</v>
      </c>
      <c r="F651" s="3" t="s">
        <v>829</v>
      </c>
      <c r="G651" s="1"/>
      <c r="H651" s="10"/>
      <c r="I651" s="2">
        <f>2.6*1000</f>
        <v>2600</v>
      </c>
      <c r="J651" s="6">
        <v>1.9212962962962962E-3</v>
      </c>
      <c r="K651" s="7" t="s">
        <v>767</v>
      </c>
      <c r="L651" s="2"/>
      <c r="M651" s="2"/>
      <c r="N651" s="2"/>
      <c r="O651" s="2"/>
      <c r="P651" s="2"/>
      <c r="Q651" s="2"/>
      <c r="R651" s="2"/>
      <c r="S651" s="2"/>
      <c r="T651" s="2"/>
      <c r="U651" s="2"/>
      <c r="V651" s="2"/>
      <c r="W651" s="2"/>
      <c r="X651" s="2"/>
    </row>
    <row r="652" spans="1:24" x14ac:dyDescent="0.25">
      <c r="A652" s="2">
        <v>651</v>
      </c>
      <c r="C652" s="2" t="s">
        <v>1590</v>
      </c>
      <c r="D652" s="4" t="s">
        <v>650</v>
      </c>
      <c r="E652" s="5">
        <v>4.8611111111111112E-2</v>
      </c>
      <c r="F652" s="3">
        <v>173</v>
      </c>
      <c r="G652" s="1"/>
      <c r="H652" s="10"/>
      <c r="I652" s="2">
        <f>173</f>
        <v>173</v>
      </c>
      <c r="J652" s="6">
        <v>8.1018518518518516E-4</v>
      </c>
      <c r="K652" s="7" t="s">
        <v>767</v>
      </c>
      <c r="L652" s="2"/>
      <c r="M652" s="2"/>
      <c r="N652" s="2"/>
      <c r="O652" s="2"/>
      <c r="P652" s="2"/>
      <c r="Q652" s="2"/>
      <c r="R652" s="2"/>
      <c r="S652" s="2"/>
      <c r="T652" s="2"/>
      <c r="U652" s="2"/>
      <c r="V652" s="2"/>
      <c r="W652" s="2"/>
      <c r="X652" s="2"/>
    </row>
    <row r="653" spans="1:24" x14ac:dyDescent="0.25">
      <c r="A653" s="2">
        <v>652</v>
      </c>
      <c r="C653" s="2" t="s">
        <v>1591</v>
      </c>
      <c r="D653" s="4" t="s">
        <v>651</v>
      </c>
      <c r="E653" s="5">
        <v>0.24652777777777779</v>
      </c>
      <c r="F653" s="3">
        <v>789</v>
      </c>
      <c r="G653" s="1"/>
      <c r="H653" s="10"/>
      <c r="I653" s="2">
        <f>789</f>
        <v>789</v>
      </c>
      <c r="J653" s="6">
        <v>4.108796296296297E-3</v>
      </c>
      <c r="K653" s="7" t="s">
        <v>767</v>
      </c>
      <c r="L653" s="2"/>
      <c r="M653" s="2"/>
      <c r="N653" s="2"/>
      <c r="O653" s="2"/>
      <c r="P653" s="2"/>
      <c r="Q653" s="2"/>
      <c r="R653" s="2"/>
      <c r="S653" s="2"/>
      <c r="T653" s="2"/>
      <c r="U653" s="2"/>
      <c r="V653" s="2"/>
      <c r="W653" s="2"/>
      <c r="X653" s="2"/>
    </row>
    <row r="654" spans="1:24" x14ac:dyDescent="0.25">
      <c r="A654" s="2">
        <v>653</v>
      </c>
      <c r="C654" s="2" t="s">
        <v>1592</v>
      </c>
      <c r="D654" s="4" t="s">
        <v>652</v>
      </c>
      <c r="E654" s="9">
        <v>9.2048611111111109E-2</v>
      </c>
      <c r="F654" s="3" t="s">
        <v>797</v>
      </c>
      <c r="G654" s="1"/>
      <c r="H654" s="10"/>
      <c r="I654" s="2">
        <f>15*1000</f>
        <v>15000</v>
      </c>
      <c r="J654" s="6">
        <v>9.2048611111111109E-2</v>
      </c>
      <c r="K654" s="7" t="s">
        <v>767</v>
      </c>
      <c r="L654" s="2"/>
      <c r="M654" s="2"/>
      <c r="N654" s="2"/>
      <c r="O654" s="2"/>
      <c r="P654" s="2"/>
      <c r="Q654" s="2"/>
      <c r="R654" s="2"/>
      <c r="S654" s="2"/>
      <c r="T654" s="2"/>
      <c r="U654" s="2"/>
      <c r="V654" s="2"/>
      <c r="W654" s="2"/>
      <c r="X654" s="2"/>
    </row>
    <row r="655" spans="1:24" x14ac:dyDescent="0.25">
      <c r="A655" s="2">
        <v>654</v>
      </c>
      <c r="C655" s="2" t="s">
        <v>1593</v>
      </c>
      <c r="D655" s="4" t="s">
        <v>653</v>
      </c>
      <c r="E655" s="5">
        <v>0.10902777777777778</v>
      </c>
      <c r="F655" s="3" t="s">
        <v>851</v>
      </c>
      <c r="G655" s="1"/>
      <c r="H655" s="10"/>
      <c r="I655" s="2">
        <f>1.6*1000</f>
        <v>1600</v>
      </c>
      <c r="J655" s="6">
        <v>1.8171296296296297E-3</v>
      </c>
      <c r="K655" s="7" t="s">
        <v>767</v>
      </c>
      <c r="L655" s="2"/>
      <c r="M655" s="2"/>
      <c r="N655" s="2"/>
      <c r="O655" s="2"/>
      <c r="P655" s="2"/>
      <c r="Q655" s="2"/>
      <c r="R655" s="2"/>
      <c r="S655" s="2"/>
      <c r="T655" s="2"/>
      <c r="U655" s="2"/>
      <c r="V655" s="2"/>
      <c r="W655" s="2"/>
      <c r="X655" s="2"/>
    </row>
    <row r="656" spans="1:24" x14ac:dyDescent="0.25">
      <c r="A656" s="2">
        <v>655</v>
      </c>
      <c r="C656" s="2" t="s">
        <v>1594</v>
      </c>
      <c r="D656" s="4" t="s">
        <v>654</v>
      </c>
      <c r="E656" s="5">
        <v>7.2916666666666671E-2</v>
      </c>
      <c r="F656" s="3" t="s">
        <v>808</v>
      </c>
      <c r="G656" s="1"/>
      <c r="H656" s="10"/>
      <c r="I656" s="2">
        <f>1.2*1000</f>
        <v>1200</v>
      </c>
      <c r="J656" s="6">
        <v>1.2152777777777778E-3</v>
      </c>
      <c r="K656" s="7" t="s">
        <v>768</v>
      </c>
      <c r="L656" s="2"/>
      <c r="M656" s="2"/>
      <c r="N656" s="2"/>
      <c r="O656" s="2"/>
      <c r="P656" s="2"/>
      <c r="Q656" s="2"/>
      <c r="R656" s="2"/>
      <c r="S656" s="2"/>
      <c r="T656" s="2"/>
      <c r="U656" s="2"/>
      <c r="V656" s="2"/>
      <c r="W656" s="2"/>
      <c r="X656" s="2"/>
    </row>
    <row r="657" spans="1:24" x14ac:dyDescent="0.25">
      <c r="A657" s="2">
        <v>656</v>
      </c>
      <c r="C657" s="2" t="s">
        <v>1595</v>
      </c>
      <c r="D657" s="4" t="s">
        <v>655</v>
      </c>
      <c r="E657" s="5">
        <v>0.22777777777777777</v>
      </c>
      <c r="F657" s="3" t="s">
        <v>806</v>
      </c>
      <c r="G657" s="1"/>
      <c r="H657" s="10"/>
      <c r="I657" s="2">
        <f>2.3*1000</f>
        <v>2300</v>
      </c>
      <c r="J657" s="6">
        <v>3.7962962962962963E-3</v>
      </c>
      <c r="K657" s="7" t="s">
        <v>768</v>
      </c>
      <c r="L657" s="2"/>
      <c r="M657" s="2"/>
      <c r="N657" s="2"/>
      <c r="O657" s="2"/>
      <c r="P657" s="2"/>
      <c r="Q657" s="2"/>
      <c r="R657" s="2"/>
      <c r="S657" s="2"/>
      <c r="T657" s="2"/>
      <c r="U657" s="2"/>
      <c r="V657" s="2"/>
      <c r="W657" s="2"/>
      <c r="X657" s="2"/>
    </row>
    <row r="658" spans="1:24" x14ac:dyDescent="0.25">
      <c r="A658" s="2">
        <v>657</v>
      </c>
      <c r="C658" s="2" t="s">
        <v>1596</v>
      </c>
      <c r="D658" s="4" t="s">
        <v>656</v>
      </c>
      <c r="E658" s="5">
        <v>0.77500000000000002</v>
      </c>
      <c r="F658" s="3" t="s">
        <v>829</v>
      </c>
      <c r="G658" s="1"/>
      <c r="H658" s="10"/>
      <c r="I658" s="2">
        <f>2.6*1000</f>
        <v>2600</v>
      </c>
      <c r="J658" s="6">
        <v>1.2916666666666667E-2</v>
      </c>
      <c r="K658" s="7" t="s">
        <v>768</v>
      </c>
      <c r="L658" s="2"/>
      <c r="M658" s="2"/>
      <c r="N658" s="2"/>
      <c r="O658" s="2"/>
      <c r="P658" s="2"/>
      <c r="Q658" s="2"/>
      <c r="R658" s="2"/>
      <c r="S658" s="2"/>
      <c r="T658" s="2"/>
      <c r="U658" s="2"/>
      <c r="V658" s="2"/>
      <c r="W658" s="2"/>
      <c r="X658" s="2"/>
    </row>
    <row r="659" spans="1:24" x14ac:dyDescent="0.25">
      <c r="A659" s="2">
        <v>658</v>
      </c>
      <c r="C659" s="2" t="s">
        <v>1597</v>
      </c>
      <c r="D659" s="4" t="s">
        <v>657</v>
      </c>
      <c r="E659" s="5">
        <v>0.24027777777777778</v>
      </c>
      <c r="F659" s="3" t="s">
        <v>817</v>
      </c>
      <c r="G659" s="1"/>
      <c r="H659" s="10"/>
      <c r="I659" s="2">
        <f>5.8*1000</f>
        <v>5800</v>
      </c>
      <c r="J659" s="6">
        <v>4.0046296296296297E-3</v>
      </c>
      <c r="K659" s="7" t="s">
        <v>768</v>
      </c>
      <c r="L659" s="2"/>
      <c r="M659" s="2"/>
      <c r="N659" s="2"/>
      <c r="O659" s="2"/>
      <c r="P659" s="2"/>
      <c r="Q659" s="2"/>
      <c r="R659" s="2"/>
      <c r="S659" s="2"/>
      <c r="T659" s="2"/>
      <c r="U659" s="2"/>
      <c r="V659" s="2"/>
      <c r="W659" s="2"/>
      <c r="X659" s="2"/>
    </row>
    <row r="660" spans="1:24" x14ac:dyDescent="0.25">
      <c r="A660" s="2">
        <v>659</v>
      </c>
      <c r="C660" s="2" t="s">
        <v>1598</v>
      </c>
      <c r="D660" s="4" t="s">
        <v>658</v>
      </c>
      <c r="E660" s="5">
        <v>0.11180555555555556</v>
      </c>
      <c r="F660" s="3" t="s">
        <v>827</v>
      </c>
      <c r="G660" s="1"/>
      <c r="H660" s="10"/>
      <c r="I660" s="2">
        <f>1.4*1000</f>
        <v>1400</v>
      </c>
      <c r="J660" s="6">
        <v>1.8634259259259261E-3</v>
      </c>
      <c r="K660" s="7" t="s">
        <v>768</v>
      </c>
      <c r="L660" s="2"/>
      <c r="M660" s="2"/>
      <c r="N660" s="2"/>
      <c r="O660" s="2"/>
      <c r="P660" s="2"/>
      <c r="Q660" s="2"/>
      <c r="R660" s="2"/>
      <c r="S660" s="2"/>
      <c r="T660" s="2"/>
      <c r="U660" s="2"/>
      <c r="V660" s="2"/>
      <c r="W660" s="2"/>
      <c r="X660" s="2"/>
    </row>
    <row r="661" spans="1:24" x14ac:dyDescent="0.25">
      <c r="A661" s="2">
        <v>660</v>
      </c>
      <c r="C661" s="2" t="s">
        <v>1599</v>
      </c>
      <c r="D661" s="4" t="s">
        <v>659</v>
      </c>
      <c r="E661" s="5">
        <v>9.375E-2</v>
      </c>
      <c r="F661" s="3">
        <v>773</v>
      </c>
      <c r="G661" s="1"/>
      <c r="H661" s="10"/>
      <c r="I661" s="2">
        <f>773</f>
        <v>773</v>
      </c>
      <c r="J661" s="6">
        <v>1.5624999999999999E-3</v>
      </c>
      <c r="K661" s="7" t="s">
        <v>768</v>
      </c>
      <c r="L661" s="2"/>
      <c r="M661" s="2"/>
      <c r="N661" s="2"/>
      <c r="O661" s="2"/>
      <c r="P661" s="2"/>
      <c r="Q661" s="2"/>
      <c r="R661" s="2"/>
      <c r="S661" s="2"/>
      <c r="T661" s="2"/>
      <c r="U661" s="2"/>
      <c r="V661" s="2"/>
      <c r="W661" s="2"/>
      <c r="X661" s="2"/>
    </row>
    <row r="662" spans="1:24" x14ac:dyDescent="0.25">
      <c r="A662" s="2">
        <v>661</v>
      </c>
      <c r="C662" s="2" t="s">
        <v>1600</v>
      </c>
      <c r="D662" s="4" t="s">
        <v>660</v>
      </c>
      <c r="E662" s="5">
        <v>0.48194444444444445</v>
      </c>
      <c r="F662" s="3" t="s">
        <v>789</v>
      </c>
      <c r="G662" s="1"/>
      <c r="H662" s="10"/>
      <c r="I662" s="2">
        <f>1*1000</f>
        <v>1000</v>
      </c>
      <c r="J662" s="6">
        <v>8.0324074074074065E-3</v>
      </c>
      <c r="K662" s="7" t="s">
        <v>768</v>
      </c>
      <c r="L662" s="2"/>
      <c r="M662" s="2"/>
      <c r="N662" s="2"/>
      <c r="O662" s="2"/>
      <c r="P662" s="2"/>
      <c r="Q662" s="2"/>
      <c r="R662" s="2"/>
      <c r="S662" s="2"/>
      <c r="T662" s="2"/>
      <c r="U662" s="2"/>
      <c r="V662" s="2"/>
      <c r="W662" s="2"/>
      <c r="X662" s="2"/>
    </row>
    <row r="663" spans="1:24" x14ac:dyDescent="0.25">
      <c r="A663" s="2">
        <v>662</v>
      </c>
      <c r="C663" s="2" t="s">
        <v>1601</v>
      </c>
      <c r="D663" s="4" t="s">
        <v>661</v>
      </c>
      <c r="E663" s="5">
        <v>6.5972222222222224E-2</v>
      </c>
      <c r="F663" s="3">
        <v>536</v>
      </c>
      <c r="G663" s="1"/>
      <c r="H663" s="10"/>
      <c r="I663" s="2">
        <f>536</f>
        <v>536</v>
      </c>
      <c r="J663" s="6">
        <v>1.0995370370370371E-3</v>
      </c>
      <c r="K663" s="7" t="s">
        <v>768</v>
      </c>
      <c r="L663" s="2"/>
      <c r="M663" s="2"/>
      <c r="N663" s="2"/>
      <c r="O663" s="2"/>
      <c r="P663" s="2"/>
      <c r="Q663" s="2"/>
      <c r="R663" s="2"/>
      <c r="S663" s="2"/>
      <c r="T663" s="2"/>
      <c r="U663" s="2"/>
      <c r="V663" s="2"/>
      <c r="W663" s="2"/>
      <c r="X663" s="2"/>
    </row>
    <row r="664" spans="1:24" x14ac:dyDescent="0.25">
      <c r="A664" s="2">
        <v>663</v>
      </c>
      <c r="C664" s="2" t="s">
        <v>1602</v>
      </c>
      <c r="D664" s="4" t="s">
        <v>662</v>
      </c>
      <c r="E664" s="5">
        <v>0.11666666666666665</v>
      </c>
      <c r="F664" s="3">
        <v>912</v>
      </c>
      <c r="G664" s="1"/>
      <c r="H664" s="10"/>
      <c r="I664" s="2">
        <f>912</f>
        <v>912</v>
      </c>
      <c r="J664" s="6">
        <v>1.9444444444444442E-3</v>
      </c>
      <c r="K664" s="7" t="s">
        <v>768</v>
      </c>
      <c r="L664" s="2"/>
      <c r="M664" s="2"/>
      <c r="N664" s="2"/>
      <c r="O664" s="2"/>
      <c r="P664" s="2"/>
      <c r="Q664" s="2"/>
      <c r="R664" s="2"/>
      <c r="S664" s="2"/>
      <c r="T664" s="2"/>
      <c r="U664" s="2"/>
      <c r="V664" s="2"/>
      <c r="W664" s="2"/>
      <c r="X664" s="2"/>
    </row>
    <row r="665" spans="1:24" x14ac:dyDescent="0.25">
      <c r="A665" s="2">
        <v>664</v>
      </c>
      <c r="C665" s="2" t="s">
        <v>1603</v>
      </c>
      <c r="D665" s="4" t="s">
        <v>663</v>
      </c>
      <c r="E665" s="9">
        <v>4.3020833333333335E-2</v>
      </c>
      <c r="F665" s="3" t="s">
        <v>824</v>
      </c>
      <c r="G665" s="1"/>
      <c r="H665" s="10"/>
      <c r="I665" s="2">
        <f>4.1*1000</f>
        <v>4100</v>
      </c>
      <c r="J665" s="6">
        <v>4.3020833333333335E-2</v>
      </c>
      <c r="K665" s="7" t="s">
        <v>768</v>
      </c>
      <c r="L665" s="2"/>
      <c r="M665" s="2"/>
      <c r="N665" s="2"/>
      <c r="O665" s="2"/>
      <c r="P665" s="2"/>
      <c r="Q665" s="2"/>
      <c r="R665" s="2"/>
      <c r="S665" s="2"/>
      <c r="T665" s="2"/>
      <c r="U665" s="2"/>
      <c r="V665" s="2"/>
      <c r="W665" s="2"/>
      <c r="X665" s="2"/>
    </row>
    <row r="666" spans="1:24" x14ac:dyDescent="0.25">
      <c r="A666" s="2">
        <v>665</v>
      </c>
      <c r="C666" s="2" t="s">
        <v>1604</v>
      </c>
      <c r="D666" s="4" t="s">
        <v>664</v>
      </c>
      <c r="E666" s="5">
        <v>9.4444444444444442E-2</v>
      </c>
      <c r="F666" s="3">
        <v>728</v>
      </c>
      <c r="G666" s="1"/>
      <c r="H666" s="10"/>
      <c r="I666" s="2">
        <f>728</f>
        <v>728</v>
      </c>
      <c r="J666" s="6">
        <v>1.5740740740740741E-3</v>
      </c>
      <c r="K666" s="7" t="s">
        <v>768</v>
      </c>
      <c r="L666" s="2"/>
      <c r="M666" s="2"/>
      <c r="N666" s="2"/>
      <c r="O666" s="2"/>
      <c r="P666" s="2"/>
      <c r="Q666" s="2"/>
      <c r="R666" s="2"/>
      <c r="S666" s="2"/>
      <c r="T666" s="2"/>
      <c r="U666" s="2"/>
      <c r="V666" s="2"/>
      <c r="W666" s="2"/>
      <c r="X666" s="2"/>
    </row>
    <row r="667" spans="1:24" x14ac:dyDescent="0.25">
      <c r="A667" s="2">
        <v>666</v>
      </c>
      <c r="C667" s="2" t="s">
        <v>1605</v>
      </c>
      <c r="D667" s="4" t="s">
        <v>665</v>
      </c>
      <c r="E667" s="5">
        <v>0.14444444444444446</v>
      </c>
      <c r="F667" s="3" t="s">
        <v>832</v>
      </c>
      <c r="G667" s="1"/>
      <c r="H667" s="10"/>
      <c r="I667" s="2">
        <f>2.7*1000</f>
        <v>2700</v>
      </c>
      <c r="J667" s="6">
        <v>2.4074074074074076E-3</v>
      </c>
      <c r="K667" s="7" t="s">
        <v>768</v>
      </c>
      <c r="L667" s="2"/>
      <c r="M667" s="2"/>
      <c r="N667" s="2"/>
      <c r="O667" s="2"/>
      <c r="P667" s="2"/>
      <c r="Q667" s="2"/>
      <c r="R667" s="2"/>
      <c r="S667" s="2"/>
      <c r="T667" s="2"/>
      <c r="U667" s="2"/>
      <c r="V667" s="2"/>
      <c r="W667" s="2"/>
      <c r="X667" s="2"/>
    </row>
    <row r="668" spans="1:24" x14ac:dyDescent="0.25">
      <c r="A668" s="2">
        <v>667</v>
      </c>
      <c r="C668" s="2" t="s">
        <v>1606</v>
      </c>
      <c r="D668" s="4" t="s">
        <v>666</v>
      </c>
      <c r="E668" s="5">
        <v>0.12708333333333333</v>
      </c>
      <c r="F668" s="3" t="s">
        <v>794</v>
      </c>
      <c r="G668" s="1"/>
      <c r="H668" s="10"/>
      <c r="I668" s="2">
        <f>2.4*1000</f>
        <v>2400</v>
      </c>
      <c r="J668" s="6">
        <v>2.1180555555555553E-3</v>
      </c>
      <c r="K668" s="7" t="s">
        <v>768</v>
      </c>
      <c r="L668" s="2"/>
      <c r="M668" s="2"/>
      <c r="N668" s="2"/>
      <c r="O668" s="2"/>
      <c r="P668" s="2"/>
      <c r="Q668" s="2"/>
      <c r="R668" s="2"/>
      <c r="S668" s="2"/>
      <c r="T668" s="2"/>
      <c r="U668" s="2"/>
      <c r="V668" s="2"/>
      <c r="W668" s="2"/>
      <c r="X668" s="2"/>
    </row>
    <row r="669" spans="1:24" x14ac:dyDescent="0.25">
      <c r="A669" s="2">
        <v>668</v>
      </c>
      <c r="C669" s="2" t="s">
        <v>1607</v>
      </c>
      <c r="D669" s="4" t="s">
        <v>667</v>
      </c>
      <c r="E669" s="5">
        <v>0.41666666666666669</v>
      </c>
      <c r="F669" s="3" t="s">
        <v>848</v>
      </c>
      <c r="G669" s="1"/>
      <c r="H669" s="10"/>
      <c r="I669" s="2">
        <f>2.8*1000</f>
        <v>2800</v>
      </c>
      <c r="J669" s="6">
        <v>6.9444444444444441E-3</v>
      </c>
      <c r="K669" s="7" t="s">
        <v>768</v>
      </c>
      <c r="L669" s="2"/>
      <c r="M669" s="2"/>
      <c r="N669" s="2"/>
      <c r="O669" s="2"/>
      <c r="P669" s="2"/>
      <c r="Q669" s="2"/>
      <c r="R669" s="2"/>
      <c r="S669" s="2"/>
      <c r="T669" s="2"/>
      <c r="U669" s="2"/>
      <c r="V669" s="2"/>
      <c r="W669" s="2"/>
      <c r="X669" s="2"/>
    </row>
    <row r="670" spans="1:24" x14ac:dyDescent="0.25">
      <c r="A670" s="2">
        <v>669</v>
      </c>
      <c r="C670" s="2" t="s">
        <v>1608</v>
      </c>
      <c r="D670" s="4" t="s">
        <v>668</v>
      </c>
      <c r="E670" s="9">
        <v>5.6435185185185179E-2</v>
      </c>
      <c r="F670" s="3" t="s">
        <v>796</v>
      </c>
      <c r="G670" s="1"/>
      <c r="H670" s="10"/>
      <c r="I670" s="2">
        <f>14*1000</f>
        <v>14000</v>
      </c>
      <c r="J670" s="6">
        <v>5.6435185185185179E-2</v>
      </c>
      <c r="K670" s="7" t="s">
        <v>769</v>
      </c>
      <c r="L670" s="2"/>
      <c r="M670" s="2"/>
      <c r="N670" s="2"/>
      <c r="O670" s="2"/>
      <c r="P670" s="2"/>
      <c r="Q670" s="2"/>
      <c r="R670" s="2"/>
      <c r="S670" s="2"/>
      <c r="T670" s="2"/>
      <c r="U670" s="2"/>
      <c r="V670" s="2"/>
      <c r="W670" s="2"/>
      <c r="X670" s="2"/>
    </row>
    <row r="671" spans="1:24" x14ac:dyDescent="0.25">
      <c r="A671" s="2">
        <v>670</v>
      </c>
      <c r="C671" s="2" t="s">
        <v>1609</v>
      </c>
      <c r="D671" s="4" t="s">
        <v>669</v>
      </c>
      <c r="E671" s="9">
        <v>6.3055555555555545E-2</v>
      </c>
      <c r="F671" s="3" t="s">
        <v>797</v>
      </c>
      <c r="G671" s="1"/>
      <c r="H671" s="10"/>
      <c r="I671" s="2">
        <f>15*1000</f>
        <v>15000</v>
      </c>
      <c r="J671" s="6">
        <v>6.3055555555555545E-2</v>
      </c>
      <c r="K671" s="7" t="s">
        <v>769</v>
      </c>
      <c r="L671" s="2"/>
      <c r="M671" s="2"/>
      <c r="N671" s="2"/>
      <c r="O671" s="2"/>
      <c r="P671" s="2"/>
      <c r="Q671" s="2"/>
      <c r="R671" s="2"/>
      <c r="S671" s="2"/>
      <c r="T671" s="2"/>
      <c r="U671" s="2"/>
      <c r="V671" s="2"/>
      <c r="W671" s="2"/>
      <c r="X671" s="2"/>
    </row>
    <row r="672" spans="1:24" x14ac:dyDescent="0.25">
      <c r="A672" s="2">
        <v>671</v>
      </c>
      <c r="C672" s="2" t="s">
        <v>1610</v>
      </c>
      <c r="D672" s="4" t="s">
        <v>670</v>
      </c>
      <c r="E672" s="9">
        <v>5.9907407407407409E-2</v>
      </c>
      <c r="F672" s="3" t="s">
        <v>842</v>
      </c>
      <c r="G672" s="1"/>
      <c r="H672" s="10"/>
      <c r="I672" s="2">
        <f>6.8*1000</f>
        <v>6800</v>
      </c>
      <c r="J672" s="6">
        <v>5.9907407407407409E-2</v>
      </c>
      <c r="K672" s="7" t="s">
        <v>769</v>
      </c>
      <c r="L672" s="2"/>
      <c r="M672" s="2"/>
      <c r="N672" s="2"/>
      <c r="O672" s="2"/>
      <c r="P672" s="2"/>
      <c r="Q672" s="2"/>
      <c r="R672" s="2"/>
      <c r="S672" s="2"/>
      <c r="T672" s="2"/>
      <c r="U672" s="2"/>
      <c r="V672" s="2"/>
      <c r="W672" s="2"/>
      <c r="X672" s="2"/>
    </row>
    <row r="673" spans="1:24" x14ac:dyDescent="0.25">
      <c r="A673" s="2">
        <v>672</v>
      </c>
      <c r="C673" s="2" t="s">
        <v>1611</v>
      </c>
      <c r="D673" s="4" t="s">
        <v>671</v>
      </c>
      <c r="E673" s="8">
        <v>1.4895833333333333</v>
      </c>
      <c r="F673" s="3" t="s">
        <v>864</v>
      </c>
      <c r="G673" s="1"/>
      <c r="H673" s="10"/>
      <c r="I673" s="2">
        <f>27*1000</f>
        <v>27000</v>
      </c>
      <c r="J673" s="6">
        <v>2.4826388888888887E-2</v>
      </c>
      <c r="K673" s="7" t="s">
        <v>769</v>
      </c>
      <c r="L673" s="2"/>
      <c r="M673" s="2"/>
      <c r="N673" s="2"/>
      <c r="O673" s="2"/>
      <c r="P673" s="2"/>
      <c r="Q673" s="2"/>
      <c r="R673" s="2"/>
      <c r="S673" s="2"/>
      <c r="T673" s="2"/>
      <c r="U673" s="2"/>
      <c r="V673" s="2"/>
      <c r="W673" s="2"/>
      <c r="X673" s="2"/>
    </row>
    <row r="674" spans="1:24" x14ac:dyDescent="0.25">
      <c r="A674" s="2">
        <v>673</v>
      </c>
      <c r="C674" s="2" t="s">
        <v>1612</v>
      </c>
      <c r="D674" s="4" t="s">
        <v>672</v>
      </c>
      <c r="E674" s="8">
        <v>1.7138888888888888</v>
      </c>
      <c r="F674" s="3" t="s">
        <v>784</v>
      </c>
      <c r="G674" s="1"/>
      <c r="H674" s="10"/>
      <c r="I674" s="2">
        <f>10*1000</f>
        <v>10000</v>
      </c>
      <c r="J674" s="6">
        <v>2.8564814814814817E-2</v>
      </c>
      <c r="K674" s="7" t="s">
        <v>770</v>
      </c>
      <c r="L674" s="2"/>
      <c r="M674" s="2"/>
      <c r="N674" s="2"/>
      <c r="O674" s="2"/>
      <c r="P674" s="2"/>
      <c r="Q674" s="2"/>
      <c r="R674" s="2"/>
      <c r="S674" s="2"/>
      <c r="T674" s="2"/>
      <c r="U674" s="2"/>
      <c r="V674" s="2"/>
      <c r="W674" s="2"/>
      <c r="X674" s="2"/>
    </row>
    <row r="675" spans="1:24" x14ac:dyDescent="0.25">
      <c r="A675" s="2">
        <v>674</v>
      </c>
      <c r="C675" s="2" t="s">
        <v>1613</v>
      </c>
      <c r="D675" s="4" t="s">
        <v>673</v>
      </c>
      <c r="E675" s="5">
        <v>0.23750000000000002</v>
      </c>
      <c r="F675" s="3" t="s">
        <v>835</v>
      </c>
      <c r="G675" s="1"/>
      <c r="H675" s="10"/>
      <c r="I675" s="2">
        <f>1.8*1000</f>
        <v>1800</v>
      </c>
      <c r="J675" s="6">
        <v>3.9583333333333337E-3</v>
      </c>
      <c r="K675" s="7" t="s">
        <v>770</v>
      </c>
      <c r="L675" s="2"/>
      <c r="M675" s="2"/>
      <c r="N675" s="2"/>
      <c r="O675" s="2"/>
      <c r="P675" s="2"/>
      <c r="Q675" s="2"/>
      <c r="R675" s="2"/>
      <c r="S675" s="2"/>
      <c r="T675" s="2"/>
      <c r="U675" s="2"/>
      <c r="V675" s="2"/>
      <c r="W675" s="2"/>
      <c r="X675" s="2"/>
    </row>
    <row r="676" spans="1:24" x14ac:dyDescent="0.25">
      <c r="A676" s="2">
        <v>675</v>
      </c>
      <c r="C676" s="2" t="s">
        <v>1614</v>
      </c>
      <c r="D676" s="4" t="s">
        <v>674</v>
      </c>
      <c r="E676" s="9">
        <v>6.3078703703703706E-2</v>
      </c>
      <c r="F676" s="3" t="s">
        <v>806</v>
      </c>
      <c r="G676" s="1"/>
      <c r="H676" s="10"/>
      <c r="I676" s="2">
        <f>2.3*1000</f>
        <v>2300</v>
      </c>
      <c r="J676" s="6">
        <v>6.3078703703703706E-2</v>
      </c>
      <c r="K676" s="7" t="s">
        <v>770</v>
      </c>
      <c r="L676" s="2"/>
      <c r="M676" s="2"/>
      <c r="N676" s="2"/>
      <c r="O676" s="2"/>
      <c r="P676" s="2"/>
      <c r="Q676" s="2"/>
      <c r="R676" s="2"/>
      <c r="S676" s="2"/>
      <c r="T676" s="2"/>
      <c r="U676" s="2"/>
      <c r="V676" s="2"/>
      <c r="W676" s="2"/>
      <c r="X676" s="2"/>
    </row>
    <row r="677" spans="1:24" x14ac:dyDescent="0.25">
      <c r="A677" s="2">
        <v>676</v>
      </c>
      <c r="C677" s="2" t="s">
        <v>1615</v>
      </c>
      <c r="D677" s="4" t="s">
        <v>675</v>
      </c>
      <c r="E677" s="9">
        <v>6.5277777777777782E-2</v>
      </c>
      <c r="F677" s="3" t="s">
        <v>808</v>
      </c>
      <c r="G677" s="1"/>
      <c r="H677" s="10"/>
      <c r="I677" s="2">
        <f>1.2*1000</f>
        <v>1200</v>
      </c>
      <c r="J677" s="6">
        <v>6.5277777777777782E-2</v>
      </c>
      <c r="K677" s="7" t="s">
        <v>770</v>
      </c>
      <c r="L677" s="2"/>
      <c r="M677" s="2"/>
      <c r="N677" s="2"/>
      <c r="O677" s="2"/>
      <c r="P677" s="2"/>
      <c r="Q677" s="2"/>
      <c r="R677" s="2"/>
      <c r="S677" s="2"/>
      <c r="T677" s="2"/>
      <c r="U677" s="2"/>
      <c r="V677" s="2"/>
      <c r="W677" s="2"/>
      <c r="X677" s="2"/>
    </row>
    <row r="678" spans="1:24" x14ac:dyDescent="0.25">
      <c r="A678" s="2">
        <v>677</v>
      </c>
      <c r="C678" s="2" t="s">
        <v>1616</v>
      </c>
      <c r="D678" s="4" t="s">
        <v>676</v>
      </c>
      <c r="E678" s="8">
        <v>2.2624999999999997</v>
      </c>
      <c r="F678" s="3" t="s">
        <v>820</v>
      </c>
      <c r="G678" s="1"/>
      <c r="H678" s="10"/>
      <c r="I678" s="2">
        <f>3.7*1000</f>
        <v>3700</v>
      </c>
      <c r="J678" s="6">
        <v>3.770833333333333E-2</v>
      </c>
      <c r="K678" s="7" t="s">
        <v>770</v>
      </c>
      <c r="L678" s="2"/>
      <c r="M678" s="2"/>
      <c r="N678" s="2"/>
      <c r="O678" s="2"/>
      <c r="P678" s="2"/>
      <c r="Q678" s="2"/>
      <c r="R678" s="2"/>
      <c r="S678" s="2"/>
      <c r="T678" s="2"/>
      <c r="U678" s="2"/>
      <c r="V678" s="2"/>
      <c r="W678" s="2"/>
      <c r="X678" s="2"/>
    </row>
    <row r="679" spans="1:24" x14ac:dyDescent="0.25">
      <c r="A679" s="2">
        <v>678</v>
      </c>
      <c r="C679" s="2" t="s">
        <v>1617</v>
      </c>
      <c r="D679" s="4" t="s">
        <v>677</v>
      </c>
      <c r="E679" s="8">
        <v>1.6409722222222223</v>
      </c>
      <c r="F679" s="3" t="s">
        <v>866</v>
      </c>
      <c r="G679" s="1"/>
      <c r="H679" s="10"/>
      <c r="I679" s="2">
        <f>6.7*1000</f>
        <v>6700</v>
      </c>
      <c r="J679" s="6">
        <v>2.7349537037037037E-2</v>
      </c>
      <c r="K679" s="7" t="s">
        <v>770</v>
      </c>
      <c r="L679" s="2"/>
      <c r="M679" s="2"/>
      <c r="N679" s="2"/>
      <c r="O679" s="2"/>
      <c r="P679" s="2"/>
      <c r="Q679" s="2"/>
      <c r="R679" s="2"/>
      <c r="S679" s="2"/>
      <c r="T679" s="2"/>
      <c r="U679" s="2"/>
      <c r="V679" s="2"/>
      <c r="W679" s="2"/>
      <c r="X679" s="2"/>
    </row>
    <row r="680" spans="1:24" x14ac:dyDescent="0.25">
      <c r="A680" s="2">
        <v>679</v>
      </c>
      <c r="C680" s="2" t="s">
        <v>1618</v>
      </c>
      <c r="D680" s="4" t="s">
        <v>678</v>
      </c>
      <c r="E680" s="8">
        <v>1.715972222222222</v>
      </c>
      <c r="F680" s="3" t="s">
        <v>820</v>
      </c>
      <c r="G680" s="1"/>
      <c r="H680" s="10"/>
      <c r="I680" s="2">
        <f>3.7*1000</f>
        <v>3700</v>
      </c>
      <c r="J680" s="6">
        <v>2.8599537037037034E-2</v>
      </c>
      <c r="K680" s="7" t="s">
        <v>770</v>
      </c>
      <c r="L680" s="2"/>
      <c r="M680" s="2"/>
      <c r="N680" s="2"/>
      <c r="O680" s="2"/>
      <c r="P680" s="2"/>
      <c r="Q680" s="2"/>
      <c r="R680" s="2"/>
      <c r="S680" s="2"/>
      <c r="T680" s="2"/>
      <c r="U680" s="2"/>
      <c r="V680" s="2"/>
      <c r="W680" s="2"/>
      <c r="X680" s="2"/>
    </row>
    <row r="681" spans="1:24" x14ac:dyDescent="0.25">
      <c r="A681" s="2">
        <v>680</v>
      </c>
      <c r="C681" s="2" t="s">
        <v>1619</v>
      </c>
      <c r="D681" s="4" t="s">
        <v>679</v>
      </c>
      <c r="E681" s="8">
        <v>1.3611111111111109</v>
      </c>
      <c r="F681" s="3" t="s">
        <v>881</v>
      </c>
      <c r="G681" s="1"/>
      <c r="H681" s="10"/>
      <c r="I681" s="2">
        <f>6.5*1000</f>
        <v>6500</v>
      </c>
      <c r="J681" s="6">
        <v>2.2685185185185183E-2</v>
      </c>
      <c r="K681" s="7" t="s">
        <v>770</v>
      </c>
      <c r="L681" s="2"/>
      <c r="M681" s="2"/>
      <c r="N681" s="2"/>
      <c r="O681" s="2"/>
      <c r="P681" s="2"/>
      <c r="Q681" s="2"/>
      <c r="R681" s="2"/>
      <c r="S681" s="2"/>
      <c r="T681" s="2"/>
      <c r="U681" s="2"/>
      <c r="V681" s="2"/>
      <c r="W681" s="2"/>
      <c r="X681" s="2"/>
    </row>
    <row r="682" spans="1:24" x14ac:dyDescent="0.25">
      <c r="A682" s="2">
        <v>681</v>
      </c>
      <c r="C682" s="2" t="s">
        <v>1620</v>
      </c>
      <c r="D682" s="4" t="s">
        <v>680</v>
      </c>
      <c r="E682" s="8">
        <v>1.7333333333333334</v>
      </c>
      <c r="F682" s="3" t="s">
        <v>809</v>
      </c>
      <c r="G682" s="1"/>
      <c r="H682" s="10"/>
      <c r="I682" s="2">
        <f>2.9*1000</f>
        <v>2900</v>
      </c>
      <c r="J682" s="6">
        <v>2.8888888888888891E-2</v>
      </c>
      <c r="K682" s="7" t="s">
        <v>770</v>
      </c>
      <c r="L682" s="2"/>
      <c r="M682" s="2"/>
      <c r="N682" s="2"/>
      <c r="O682" s="2"/>
      <c r="P682" s="2"/>
      <c r="Q682" s="2"/>
      <c r="R682" s="2"/>
      <c r="S682" s="2"/>
      <c r="T682" s="2"/>
      <c r="U682" s="2"/>
      <c r="V682" s="2"/>
      <c r="W682" s="2"/>
      <c r="X682" s="2"/>
    </row>
    <row r="683" spans="1:24" x14ac:dyDescent="0.25">
      <c r="A683" s="2">
        <v>682</v>
      </c>
      <c r="C683" s="2" t="s">
        <v>1621</v>
      </c>
      <c r="D683" s="4" t="s">
        <v>681</v>
      </c>
      <c r="E683" s="8">
        <v>1.5756944444444445</v>
      </c>
      <c r="F683" s="3" t="s">
        <v>795</v>
      </c>
      <c r="G683" s="1"/>
      <c r="H683" s="10"/>
      <c r="I683" s="2">
        <f>2.1*1000</f>
        <v>2100</v>
      </c>
      <c r="J683" s="6">
        <v>2.6261574074074076E-2</v>
      </c>
      <c r="K683" s="7" t="s">
        <v>770</v>
      </c>
      <c r="L683" s="2"/>
      <c r="M683" s="2"/>
      <c r="N683" s="2"/>
      <c r="O683" s="2"/>
      <c r="P683" s="2"/>
      <c r="Q683" s="2"/>
      <c r="R683" s="2"/>
      <c r="S683" s="2"/>
      <c r="T683" s="2"/>
      <c r="U683" s="2"/>
      <c r="V683" s="2"/>
      <c r="W683" s="2"/>
      <c r="X683" s="2"/>
    </row>
    <row r="684" spans="1:24" x14ac:dyDescent="0.25">
      <c r="A684" s="2">
        <v>683</v>
      </c>
      <c r="C684" s="2" t="s">
        <v>1622</v>
      </c>
      <c r="D684" s="4" t="s">
        <v>682</v>
      </c>
      <c r="E684" s="5">
        <v>0.9194444444444444</v>
      </c>
      <c r="F684" s="3" t="s">
        <v>802</v>
      </c>
      <c r="G684" s="1"/>
      <c r="H684" s="10"/>
      <c r="I684" s="2">
        <f>3*1000</f>
        <v>3000</v>
      </c>
      <c r="J684" s="6">
        <v>1.5324074074074073E-2</v>
      </c>
      <c r="K684" s="7" t="s">
        <v>770</v>
      </c>
      <c r="L684" s="2"/>
      <c r="M684" s="2"/>
      <c r="N684" s="2"/>
      <c r="O684" s="2"/>
      <c r="P684" s="2"/>
      <c r="Q684" s="2"/>
      <c r="R684" s="2"/>
      <c r="S684" s="2"/>
      <c r="T684" s="2"/>
      <c r="U684" s="2"/>
      <c r="V684" s="2"/>
      <c r="W684" s="2"/>
      <c r="X684" s="2"/>
    </row>
    <row r="685" spans="1:24" x14ac:dyDescent="0.25">
      <c r="A685" s="2">
        <v>684</v>
      </c>
      <c r="C685" s="2" t="s">
        <v>1623</v>
      </c>
      <c r="D685" s="4" t="s">
        <v>683</v>
      </c>
      <c r="E685" s="8">
        <v>1.175</v>
      </c>
      <c r="F685" s="3" t="s">
        <v>887</v>
      </c>
      <c r="G685" s="1"/>
      <c r="H685" s="10"/>
      <c r="I685" s="2">
        <f>5.4*1000</f>
        <v>5400</v>
      </c>
      <c r="J685" s="6">
        <v>1.9583333333333331E-2</v>
      </c>
      <c r="K685" s="7" t="s">
        <v>770</v>
      </c>
      <c r="L685" s="2"/>
      <c r="M685" s="2"/>
      <c r="N685" s="2"/>
      <c r="O685" s="2"/>
      <c r="P685" s="2"/>
      <c r="Q685" s="2"/>
      <c r="R685" s="2"/>
      <c r="S685" s="2"/>
      <c r="T685" s="2"/>
      <c r="U685" s="2"/>
      <c r="V685" s="2"/>
      <c r="W685" s="2"/>
      <c r="X685" s="2"/>
    </row>
    <row r="686" spans="1:24" x14ac:dyDescent="0.25">
      <c r="A686" s="2">
        <v>685</v>
      </c>
      <c r="C686" s="2" t="s">
        <v>1624</v>
      </c>
      <c r="D686" s="4" t="s">
        <v>684</v>
      </c>
      <c r="E686" s="5">
        <v>0.97986111111111107</v>
      </c>
      <c r="F686" s="3" t="s">
        <v>803</v>
      </c>
      <c r="G686" s="1"/>
      <c r="H686" s="10"/>
      <c r="I686" s="2">
        <f>3.3*1000</f>
        <v>3300</v>
      </c>
      <c r="J686" s="6">
        <v>1.6331018518518519E-2</v>
      </c>
      <c r="K686" s="7" t="s">
        <v>770</v>
      </c>
      <c r="L686" s="2"/>
      <c r="M686" s="2"/>
      <c r="N686" s="2"/>
      <c r="O686" s="2"/>
      <c r="P686" s="2"/>
      <c r="Q686" s="2"/>
      <c r="R686" s="2"/>
      <c r="S686" s="2"/>
      <c r="T686" s="2"/>
      <c r="U686" s="2"/>
      <c r="V686" s="2"/>
      <c r="W686" s="2"/>
      <c r="X686" s="2"/>
    </row>
    <row r="687" spans="1:24" x14ac:dyDescent="0.25">
      <c r="A687" s="2">
        <v>686</v>
      </c>
      <c r="C687" s="2" t="s">
        <v>1625</v>
      </c>
      <c r="D687" s="4" t="s">
        <v>685</v>
      </c>
      <c r="E687" s="8">
        <v>1.3166666666666667</v>
      </c>
      <c r="F687" s="3" t="s">
        <v>829</v>
      </c>
      <c r="G687" s="1"/>
      <c r="H687" s="10"/>
      <c r="I687" s="2">
        <f>2.6*1000</f>
        <v>2600</v>
      </c>
      <c r="J687" s="6">
        <v>2.1944444444444447E-2</v>
      </c>
      <c r="K687" s="7" t="s">
        <v>770</v>
      </c>
      <c r="L687" s="2"/>
      <c r="M687" s="2"/>
      <c r="N687" s="2"/>
      <c r="O687" s="2"/>
      <c r="P687" s="2"/>
      <c r="Q687" s="2"/>
      <c r="R687" s="2"/>
      <c r="S687" s="2"/>
      <c r="T687" s="2"/>
      <c r="U687" s="2"/>
      <c r="V687" s="2"/>
      <c r="W687" s="2"/>
      <c r="X687" s="2"/>
    </row>
    <row r="688" spans="1:24" x14ac:dyDescent="0.25">
      <c r="A688" s="2">
        <v>687</v>
      </c>
      <c r="C688" s="2" t="s">
        <v>1626</v>
      </c>
      <c r="D688" s="4" t="s">
        <v>686</v>
      </c>
      <c r="E688" s="5">
        <v>0.36736111111111108</v>
      </c>
      <c r="F688" s="3" t="s">
        <v>817</v>
      </c>
      <c r="G688" s="1"/>
      <c r="H688" s="10"/>
      <c r="I688" s="2">
        <f>5.8*1000</f>
        <v>5800</v>
      </c>
      <c r="J688" s="6">
        <v>6.122685185185185E-3</v>
      </c>
      <c r="K688" s="7" t="s">
        <v>770</v>
      </c>
      <c r="L688" s="2"/>
      <c r="M688" s="2"/>
      <c r="N688" s="2"/>
      <c r="O688" s="2"/>
      <c r="P688" s="2"/>
      <c r="Q688" s="2"/>
      <c r="R688" s="2"/>
      <c r="S688" s="2"/>
      <c r="T688" s="2"/>
      <c r="U688" s="2"/>
      <c r="V688" s="2"/>
      <c r="W688" s="2"/>
      <c r="X688" s="2"/>
    </row>
    <row r="689" spans="1:24" x14ac:dyDescent="0.25">
      <c r="A689" s="2">
        <v>688</v>
      </c>
      <c r="C689" s="2" t="s">
        <v>1627</v>
      </c>
      <c r="D689" s="4" t="s">
        <v>687</v>
      </c>
      <c r="E689" s="5">
        <v>0.47430555555555554</v>
      </c>
      <c r="F689" s="3" t="s">
        <v>839</v>
      </c>
      <c r="G689" s="1"/>
      <c r="H689" s="10"/>
      <c r="I689" s="2">
        <f>12*1000</f>
        <v>12000</v>
      </c>
      <c r="J689" s="6">
        <v>7.905092592592592E-3</v>
      </c>
      <c r="K689" s="7" t="s">
        <v>770</v>
      </c>
      <c r="L689" s="2"/>
      <c r="M689" s="2"/>
      <c r="N689" s="2"/>
      <c r="O689" s="2"/>
      <c r="P689" s="2"/>
      <c r="Q689" s="2"/>
      <c r="R689" s="2"/>
      <c r="S689" s="2"/>
      <c r="T689" s="2"/>
      <c r="U689" s="2"/>
      <c r="V689" s="2"/>
      <c r="W689" s="2"/>
      <c r="X689" s="2"/>
    </row>
    <row r="690" spans="1:24" x14ac:dyDescent="0.25">
      <c r="A690" s="2">
        <v>689</v>
      </c>
      <c r="C690" s="2" t="s">
        <v>1628</v>
      </c>
      <c r="D690" s="4" t="s">
        <v>688</v>
      </c>
      <c r="E690" s="5">
        <v>0.18680555555555556</v>
      </c>
      <c r="F690" s="3" t="s">
        <v>877</v>
      </c>
      <c r="G690" s="1"/>
      <c r="H690" s="10"/>
      <c r="I690" s="2">
        <f>4.8*1000</f>
        <v>4800</v>
      </c>
      <c r="J690" s="6">
        <v>3.1134259259259257E-3</v>
      </c>
      <c r="K690" s="7" t="s">
        <v>770</v>
      </c>
      <c r="L690" s="2"/>
      <c r="M690" s="2"/>
      <c r="N690" s="2"/>
      <c r="O690" s="2"/>
      <c r="P690" s="2"/>
      <c r="Q690" s="2"/>
      <c r="R690" s="2"/>
      <c r="S690" s="2"/>
      <c r="T690" s="2"/>
      <c r="U690" s="2"/>
      <c r="V690" s="2"/>
      <c r="W690" s="2"/>
      <c r="X690" s="2"/>
    </row>
    <row r="691" spans="1:24" x14ac:dyDescent="0.25">
      <c r="A691" s="2">
        <v>690</v>
      </c>
      <c r="C691" s="2" t="s">
        <v>1629</v>
      </c>
      <c r="D691" s="4" t="s">
        <v>689</v>
      </c>
      <c r="E691" s="8">
        <v>1.9263888888888889</v>
      </c>
      <c r="F691" s="3" t="s">
        <v>888</v>
      </c>
      <c r="G691" s="1"/>
      <c r="H691" s="10"/>
      <c r="I691" s="2">
        <f>9.1*1000</f>
        <v>9100</v>
      </c>
      <c r="J691" s="6">
        <v>3.2106481481481479E-2</v>
      </c>
      <c r="K691" s="7" t="s">
        <v>770</v>
      </c>
      <c r="L691" s="2"/>
      <c r="M691" s="2"/>
      <c r="N691" s="2"/>
      <c r="O691" s="2"/>
      <c r="P691" s="2"/>
      <c r="Q691" s="2"/>
      <c r="R691" s="2"/>
      <c r="S691" s="2"/>
      <c r="T691" s="2"/>
      <c r="U691" s="2"/>
      <c r="V691" s="2"/>
      <c r="W691" s="2"/>
      <c r="X691" s="2"/>
    </row>
    <row r="692" spans="1:24" x14ac:dyDescent="0.25">
      <c r="A692" s="2">
        <v>691</v>
      </c>
      <c r="C692" s="2" t="s">
        <v>1630</v>
      </c>
      <c r="D692" s="4" t="s">
        <v>690</v>
      </c>
      <c r="E692" s="9">
        <v>4.4583333333333336E-2</v>
      </c>
      <c r="F692" s="3" t="s">
        <v>889</v>
      </c>
      <c r="G692" s="1"/>
      <c r="H692" s="10"/>
      <c r="I692" s="2">
        <f>24*1000</f>
        <v>24000</v>
      </c>
      <c r="J692" s="6">
        <v>4.4583333333333336E-2</v>
      </c>
      <c r="K692" s="7" t="s">
        <v>770</v>
      </c>
      <c r="L692" s="2"/>
      <c r="M692" s="2"/>
      <c r="N692" s="2"/>
      <c r="O692" s="2"/>
      <c r="P692" s="2"/>
      <c r="Q692" s="2"/>
      <c r="R692" s="2"/>
      <c r="S692" s="2"/>
      <c r="T692" s="2"/>
      <c r="U692" s="2"/>
      <c r="V692" s="2"/>
      <c r="W692" s="2"/>
      <c r="X692" s="2"/>
    </row>
    <row r="693" spans="1:24" x14ac:dyDescent="0.25">
      <c r="A693" s="2">
        <v>692</v>
      </c>
      <c r="C693" s="2" t="s">
        <v>1631</v>
      </c>
      <c r="D693" s="4" t="s">
        <v>691</v>
      </c>
      <c r="E693" s="8">
        <v>1.6833333333333333</v>
      </c>
      <c r="F693" s="3" t="s">
        <v>792</v>
      </c>
      <c r="G693" s="1"/>
      <c r="H693" s="10"/>
      <c r="I693" s="2">
        <f>4.9*1000</f>
        <v>4900</v>
      </c>
      <c r="J693" s="6">
        <v>2.8055555555555556E-2</v>
      </c>
      <c r="K693" s="7" t="s">
        <v>770</v>
      </c>
      <c r="L693" s="2"/>
      <c r="M693" s="2"/>
      <c r="N693" s="2"/>
      <c r="O693" s="2"/>
      <c r="P693" s="2"/>
      <c r="Q693" s="2"/>
      <c r="R693" s="2"/>
      <c r="S693" s="2"/>
      <c r="T693" s="2"/>
      <c r="U693" s="2"/>
      <c r="V693" s="2"/>
      <c r="W693" s="2"/>
      <c r="X693" s="2"/>
    </row>
    <row r="694" spans="1:24" x14ac:dyDescent="0.25">
      <c r="A694" s="2">
        <v>693</v>
      </c>
      <c r="C694" s="2" t="s">
        <v>1632</v>
      </c>
      <c r="D694" s="4" t="s">
        <v>692</v>
      </c>
      <c r="E694" s="5">
        <v>0.88402777777777775</v>
      </c>
      <c r="F694" s="3" t="s">
        <v>890</v>
      </c>
      <c r="G694" s="1"/>
      <c r="H694" s="10"/>
      <c r="I694" s="2">
        <f>5.3*1000</f>
        <v>5300</v>
      </c>
      <c r="J694" s="6">
        <v>1.4733796296296295E-2</v>
      </c>
      <c r="K694" s="7" t="s">
        <v>770</v>
      </c>
      <c r="L694" s="2"/>
      <c r="M694" s="2"/>
      <c r="N694" s="2"/>
      <c r="O694" s="2"/>
      <c r="P694" s="2"/>
      <c r="Q694" s="2"/>
      <c r="R694" s="2"/>
      <c r="S694" s="2"/>
      <c r="T694" s="2"/>
      <c r="U694" s="2"/>
      <c r="V694" s="2"/>
      <c r="W694" s="2"/>
      <c r="X694" s="2"/>
    </row>
    <row r="695" spans="1:24" x14ac:dyDescent="0.25">
      <c r="A695" s="2">
        <v>694</v>
      </c>
      <c r="C695" s="2" t="s">
        <v>1633</v>
      </c>
      <c r="D695" s="4" t="s">
        <v>693</v>
      </c>
      <c r="E695" s="8">
        <v>2.0041666666666669</v>
      </c>
      <c r="F695" s="3" t="s">
        <v>891</v>
      </c>
      <c r="G695" s="1"/>
      <c r="H695" s="10"/>
      <c r="I695" s="2">
        <f>18*1000</f>
        <v>18000</v>
      </c>
      <c r="J695" s="6">
        <v>3.3402777777777774E-2</v>
      </c>
      <c r="K695" s="7" t="s">
        <v>771</v>
      </c>
      <c r="L695" s="2"/>
      <c r="M695" s="2"/>
      <c r="N695" s="2"/>
      <c r="O695" s="2"/>
      <c r="P695" s="2"/>
      <c r="Q695" s="2"/>
      <c r="R695" s="2"/>
      <c r="S695" s="2"/>
      <c r="T695" s="2"/>
      <c r="U695" s="2"/>
      <c r="V695" s="2"/>
      <c r="W695" s="2"/>
      <c r="X695" s="2"/>
    </row>
    <row r="696" spans="1:24" x14ac:dyDescent="0.25">
      <c r="A696" s="2">
        <v>695</v>
      </c>
      <c r="C696" s="2" t="s">
        <v>1634</v>
      </c>
      <c r="D696" s="4" t="s">
        <v>694</v>
      </c>
      <c r="E696" s="9">
        <v>4.2349537037037033E-2</v>
      </c>
      <c r="F696" s="3" t="s">
        <v>888</v>
      </c>
      <c r="G696" s="1"/>
      <c r="H696" s="10"/>
      <c r="I696" s="2">
        <f>9.1*1000</f>
        <v>9100</v>
      </c>
      <c r="J696" s="6">
        <v>4.2349537037037033E-2</v>
      </c>
      <c r="K696" s="7" t="s">
        <v>771</v>
      </c>
      <c r="L696" s="2"/>
      <c r="M696" s="2"/>
      <c r="N696" s="2"/>
      <c r="O696" s="2"/>
      <c r="P696" s="2"/>
      <c r="Q696" s="2"/>
      <c r="R696" s="2"/>
      <c r="S696" s="2"/>
      <c r="T696" s="2"/>
      <c r="U696" s="2"/>
      <c r="V696" s="2"/>
      <c r="W696" s="2"/>
      <c r="X696" s="2"/>
    </row>
    <row r="697" spans="1:24" x14ac:dyDescent="0.25">
      <c r="A697" s="2">
        <v>696</v>
      </c>
      <c r="C697" s="2" t="s">
        <v>1635</v>
      </c>
      <c r="D697" s="4" t="s">
        <v>695</v>
      </c>
      <c r="E697" s="8">
        <v>1.3187499999999999</v>
      </c>
      <c r="F697" s="3" t="s">
        <v>784</v>
      </c>
      <c r="G697" s="1"/>
      <c r="H697" s="10"/>
      <c r="I697" s="2">
        <f>10*1000</f>
        <v>10000</v>
      </c>
      <c r="J697" s="6">
        <v>2.1979166666666664E-2</v>
      </c>
      <c r="K697" s="7" t="s">
        <v>771</v>
      </c>
      <c r="L697" s="2"/>
      <c r="M697" s="2"/>
      <c r="N697" s="2"/>
      <c r="O697" s="2"/>
      <c r="P697" s="2"/>
      <c r="Q697" s="2"/>
      <c r="R697" s="2"/>
      <c r="S697" s="2"/>
      <c r="T697" s="2"/>
      <c r="U697" s="2"/>
      <c r="V697" s="2"/>
      <c r="W697" s="2"/>
      <c r="X697" s="2"/>
    </row>
    <row r="698" spans="1:24" x14ac:dyDescent="0.25">
      <c r="A698" s="2">
        <v>697</v>
      </c>
      <c r="C698" s="2" t="s">
        <v>1636</v>
      </c>
      <c r="D698" s="4" t="s">
        <v>696</v>
      </c>
      <c r="E698" s="5">
        <v>0.10694444444444444</v>
      </c>
      <c r="F698" s="3" t="s">
        <v>820</v>
      </c>
      <c r="G698" s="1"/>
      <c r="H698" s="10"/>
      <c r="I698" s="2">
        <f>3.7*1000</f>
        <v>3700</v>
      </c>
      <c r="J698" s="6">
        <v>1.7824074074074072E-3</v>
      </c>
      <c r="K698" s="7" t="s">
        <v>771</v>
      </c>
      <c r="L698" s="2"/>
      <c r="M698" s="2"/>
      <c r="N698" s="2"/>
      <c r="O698" s="2"/>
      <c r="P698" s="2"/>
      <c r="Q698" s="2"/>
      <c r="R698" s="2"/>
      <c r="S698" s="2"/>
      <c r="T698" s="2"/>
      <c r="U698" s="2"/>
      <c r="V698" s="2"/>
      <c r="W698" s="2"/>
      <c r="X698" s="2"/>
    </row>
    <row r="699" spans="1:24" x14ac:dyDescent="0.25">
      <c r="A699" s="2">
        <v>698</v>
      </c>
      <c r="C699" s="2" t="s">
        <v>1637</v>
      </c>
      <c r="D699" s="4" t="s">
        <v>697</v>
      </c>
      <c r="E699" s="8">
        <v>2.3090277777777777</v>
      </c>
      <c r="F699" s="3" t="s">
        <v>871</v>
      </c>
      <c r="G699" s="1"/>
      <c r="H699" s="10"/>
      <c r="I699" s="2">
        <f>16*1000</f>
        <v>16000</v>
      </c>
      <c r="J699" s="6">
        <v>3.8483796296296294E-2</v>
      </c>
      <c r="K699" s="7" t="s">
        <v>771</v>
      </c>
      <c r="L699" s="2"/>
      <c r="M699" s="2"/>
      <c r="N699" s="2"/>
      <c r="O699" s="2"/>
      <c r="P699" s="2"/>
      <c r="Q699" s="2"/>
      <c r="R699" s="2"/>
      <c r="S699" s="2"/>
      <c r="T699" s="2"/>
      <c r="U699" s="2"/>
      <c r="V699" s="2"/>
      <c r="W699" s="2"/>
      <c r="X699" s="2"/>
    </row>
    <row r="700" spans="1:24" x14ac:dyDescent="0.25">
      <c r="A700" s="2">
        <v>699</v>
      </c>
      <c r="C700" s="2" t="s">
        <v>1638</v>
      </c>
      <c r="D700" s="4" t="s">
        <v>698</v>
      </c>
      <c r="E700" s="8">
        <v>2.1187499999999999</v>
      </c>
      <c r="F700" s="3" t="s">
        <v>871</v>
      </c>
      <c r="G700" s="1"/>
      <c r="H700" s="10"/>
      <c r="I700" s="2">
        <f>16*1000</f>
        <v>16000</v>
      </c>
      <c r="J700" s="6">
        <v>3.5312500000000004E-2</v>
      </c>
      <c r="K700" s="7" t="s">
        <v>771</v>
      </c>
      <c r="L700" s="2"/>
      <c r="M700" s="2"/>
      <c r="N700" s="2"/>
      <c r="O700" s="2"/>
      <c r="P700" s="2"/>
      <c r="Q700" s="2"/>
      <c r="R700" s="2"/>
      <c r="S700" s="2"/>
      <c r="T700" s="2"/>
      <c r="U700" s="2"/>
      <c r="V700" s="2"/>
      <c r="W700" s="2"/>
      <c r="X700" s="2"/>
    </row>
    <row r="701" spans="1:24" x14ac:dyDescent="0.25">
      <c r="A701" s="2">
        <v>700</v>
      </c>
      <c r="C701" s="2" t="s">
        <v>1639</v>
      </c>
      <c r="D701" s="4" t="s">
        <v>699</v>
      </c>
      <c r="E701" s="8">
        <v>1.6770833333333333</v>
      </c>
      <c r="F701" s="3" t="s">
        <v>839</v>
      </c>
      <c r="G701" s="1"/>
      <c r="H701" s="10"/>
      <c r="I701" s="2">
        <f>12*1000</f>
        <v>12000</v>
      </c>
      <c r="J701" s="6">
        <v>2.7951388888888887E-2</v>
      </c>
      <c r="K701" s="7" t="s">
        <v>771</v>
      </c>
      <c r="L701" s="2"/>
      <c r="M701" s="2"/>
      <c r="N701" s="2"/>
      <c r="O701" s="2"/>
      <c r="P701" s="2"/>
      <c r="Q701" s="2"/>
      <c r="R701" s="2"/>
      <c r="S701" s="2"/>
      <c r="T701" s="2"/>
      <c r="U701" s="2"/>
      <c r="V701" s="2"/>
      <c r="W701" s="2"/>
      <c r="X701" s="2"/>
    </row>
    <row r="702" spans="1:24" x14ac:dyDescent="0.25">
      <c r="A702" s="2">
        <v>701</v>
      </c>
      <c r="C702" s="2" t="s">
        <v>1640</v>
      </c>
      <c r="D702" s="4" t="s">
        <v>700</v>
      </c>
      <c r="E702" s="5">
        <v>0.95416666666666661</v>
      </c>
      <c r="F702" s="3">
        <v>895</v>
      </c>
      <c r="G702" s="1"/>
      <c r="H702" s="10"/>
      <c r="I702" s="2">
        <f>895</f>
        <v>895</v>
      </c>
      <c r="J702" s="6">
        <v>1.5902777777777776E-2</v>
      </c>
      <c r="K702" s="7" t="s">
        <v>772</v>
      </c>
      <c r="L702" s="2"/>
      <c r="M702" s="2"/>
      <c r="N702" s="2"/>
      <c r="O702" s="2"/>
      <c r="P702" s="2"/>
      <c r="Q702" s="2"/>
      <c r="R702" s="2"/>
      <c r="S702" s="2"/>
      <c r="T702" s="2"/>
      <c r="U702" s="2"/>
      <c r="V702" s="2"/>
      <c r="W702" s="2"/>
      <c r="X702" s="2"/>
    </row>
    <row r="703" spans="1:24" x14ac:dyDescent="0.25">
      <c r="A703" s="2">
        <v>702</v>
      </c>
      <c r="C703" s="2" t="s">
        <v>1641</v>
      </c>
      <c r="D703" s="4" t="s">
        <v>701</v>
      </c>
      <c r="E703" s="8">
        <v>1.8020833333333333</v>
      </c>
      <c r="F703" s="3">
        <v>214</v>
      </c>
      <c r="G703" s="1"/>
      <c r="H703" s="10"/>
      <c r="I703" s="2">
        <f>214</f>
        <v>214</v>
      </c>
      <c r="J703" s="6">
        <v>3.0034722222222223E-2</v>
      </c>
      <c r="K703" s="7" t="s">
        <v>772</v>
      </c>
      <c r="L703" s="2"/>
      <c r="M703" s="2"/>
      <c r="N703" s="2"/>
      <c r="O703" s="2"/>
      <c r="P703" s="2"/>
      <c r="Q703" s="2"/>
      <c r="R703" s="2"/>
      <c r="S703" s="2"/>
      <c r="T703" s="2"/>
      <c r="U703" s="2"/>
      <c r="V703" s="2"/>
      <c r="W703" s="2"/>
      <c r="X703" s="2"/>
    </row>
    <row r="704" spans="1:24" x14ac:dyDescent="0.25">
      <c r="A704" s="2">
        <v>703</v>
      </c>
      <c r="C704" s="2" t="s">
        <v>1642</v>
      </c>
      <c r="D704" s="4" t="s">
        <v>702</v>
      </c>
      <c r="E704" s="8">
        <v>1.5125</v>
      </c>
      <c r="F704" s="3" t="s">
        <v>827</v>
      </c>
      <c r="G704" s="1"/>
      <c r="H704" s="10"/>
      <c r="I704" s="2">
        <f>1.4*1000</f>
        <v>1400</v>
      </c>
      <c r="J704" s="6">
        <v>2.5208333333333333E-2</v>
      </c>
      <c r="K704" s="7" t="s">
        <v>772</v>
      </c>
      <c r="L704" s="2"/>
      <c r="M704" s="2"/>
      <c r="N704" s="2"/>
      <c r="O704" s="2"/>
      <c r="P704" s="2"/>
      <c r="Q704" s="2"/>
      <c r="R704" s="2"/>
      <c r="S704" s="2"/>
      <c r="T704" s="2"/>
      <c r="U704" s="2"/>
      <c r="V704" s="2"/>
      <c r="W704" s="2"/>
      <c r="X704" s="2"/>
    </row>
    <row r="705" spans="1:24" x14ac:dyDescent="0.25">
      <c r="A705" s="2">
        <v>704</v>
      </c>
      <c r="C705" s="2" t="s">
        <v>1643</v>
      </c>
      <c r="D705" s="4" t="s">
        <v>703</v>
      </c>
      <c r="E705" s="5">
        <v>0.8222222222222223</v>
      </c>
      <c r="F705" s="3">
        <v>159</v>
      </c>
      <c r="G705" s="1"/>
      <c r="H705" s="10"/>
      <c r="I705" s="2">
        <f>159</f>
        <v>159</v>
      </c>
      <c r="J705" s="6">
        <v>1.3703703703703704E-2</v>
      </c>
      <c r="K705" s="7" t="s">
        <v>772</v>
      </c>
      <c r="L705" s="2"/>
      <c r="M705" s="2"/>
      <c r="N705" s="2"/>
      <c r="O705" s="2"/>
      <c r="P705" s="2"/>
      <c r="Q705" s="2"/>
      <c r="R705" s="2"/>
      <c r="S705" s="2"/>
      <c r="T705" s="2"/>
      <c r="U705" s="2"/>
      <c r="V705" s="2"/>
      <c r="W705" s="2"/>
      <c r="X705" s="2"/>
    </row>
    <row r="706" spans="1:24" x14ac:dyDescent="0.25">
      <c r="A706" s="2">
        <v>705</v>
      </c>
      <c r="C706" s="2" t="s">
        <v>1644</v>
      </c>
      <c r="D706" s="4" t="s">
        <v>704</v>
      </c>
      <c r="E706" s="8">
        <v>1.3187499999999999</v>
      </c>
      <c r="F706" s="3" t="s">
        <v>785</v>
      </c>
      <c r="G706" s="1"/>
      <c r="H706" s="10"/>
      <c r="I706" s="2">
        <f>1.7*1000</f>
        <v>1700</v>
      </c>
      <c r="J706" s="6">
        <v>2.1979166666666664E-2</v>
      </c>
      <c r="K706" s="7" t="s">
        <v>772</v>
      </c>
      <c r="L706" s="2"/>
      <c r="M706" s="2"/>
      <c r="N706" s="2"/>
      <c r="O706" s="2"/>
      <c r="P706" s="2"/>
      <c r="Q706" s="2"/>
      <c r="R706" s="2"/>
      <c r="S706" s="2"/>
      <c r="T706" s="2"/>
      <c r="U706" s="2"/>
      <c r="V706" s="2"/>
      <c r="W706" s="2"/>
      <c r="X706" s="2"/>
    </row>
    <row r="707" spans="1:24" x14ac:dyDescent="0.25">
      <c r="A707" s="2">
        <v>706</v>
      </c>
      <c r="C707" s="2" t="s">
        <v>1645</v>
      </c>
      <c r="D707" s="4" t="s">
        <v>705</v>
      </c>
      <c r="E707" s="5">
        <v>0.63611111111111118</v>
      </c>
      <c r="F707" s="3">
        <v>395</v>
      </c>
      <c r="G707" s="1"/>
      <c r="H707" s="10"/>
      <c r="I707" s="2">
        <f>395</f>
        <v>395</v>
      </c>
      <c r="J707" s="6">
        <v>1.0601851851851854E-2</v>
      </c>
      <c r="K707" s="7" t="s">
        <v>772</v>
      </c>
      <c r="L707" s="2"/>
      <c r="M707" s="2"/>
      <c r="N707" s="2"/>
      <c r="O707" s="2"/>
      <c r="P707" s="2"/>
      <c r="Q707" s="2"/>
      <c r="R707" s="2"/>
      <c r="S707" s="2"/>
      <c r="T707" s="2"/>
      <c r="U707" s="2"/>
      <c r="V707" s="2"/>
      <c r="W707" s="2"/>
      <c r="X707" s="2"/>
    </row>
    <row r="708" spans="1:24" x14ac:dyDescent="0.25">
      <c r="A708" s="2">
        <v>707</v>
      </c>
      <c r="C708" s="2" t="s">
        <v>1646</v>
      </c>
      <c r="D708" s="4" t="s">
        <v>706</v>
      </c>
      <c r="E708" s="8">
        <v>1.4430555555555555</v>
      </c>
      <c r="F708" s="3" t="s">
        <v>847</v>
      </c>
      <c r="G708" s="1"/>
      <c r="H708" s="10"/>
      <c r="I708" s="2">
        <f>4.2*1000</f>
        <v>4200</v>
      </c>
      <c r="J708" s="6">
        <v>2.4050925925925924E-2</v>
      </c>
      <c r="K708" s="7" t="s">
        <v>772</v>
      </c>
      <c r="L708" s="2"/>
      <c r="M708" s="2"/>
      <c r="N708" s="2"/>
      <c r="O708" s="2"/>
      <c r="P708" s="2"/>
      <c r="Q708" s="2"/>
      <c r="R708" s="2"/>
      <c r="S708" s="2"/>
      <c r="T708" s="2"/>
      <c r="U708" s="2"/>
      <c r="V708" s="2"/>
      <c r="W708" s="2"/>
      <c r="X708" s="2"/>
    </row>
    <row r="709" spans="1:24" x14ac:dyDescent="0.25">
      <c r="A709" s="2">
        <v>708</v>
      </c>
      <c r="C709" s="2" t="s">
        <v>1647</v>
      </c>
      <c r="D709" s="4" t="s">
        <v>707</v>
      </c>
      <c r="E709" s="5">
        <v>0.53194444444444444</v>
      </c>
      <c r="F709" s="3">
        <v>131</v>
      </c>
      <c r="G709" s="1"/>
      <c r="H709" s="10"/>
      <c r="I709" s="2">
        <f>131</f>
        <v>131</v>
      </c>
      <c r="J709" s="6">
        <v>8.8657407407407417E-3</v>
      </c>
      <c r="K709" s="7" t="s">
        <v>772</v>
      </c>
      <c r="L709" s="2"/>
      <c r="M709" s="2"/>
      <c r="N709" s="2"/>
      <c r="O709" s="2"/>
      <c r="P709" s="2"/>
      <c r="Q709" s="2"/>
      <c r="R709" s="2"/>
      <c r="S709" s="2"/>
      <c r="T709" s="2"/>
      <c r="U709" s="2"/>
      <c r="V709" s="2"/>
      <c r="W709" s="2"/>
      <c r="X709" s="2"/>
    </row>
    <row r="710" spans="1:24" x14ac:dyDescent="0.25">
      <c r="A710" s="2">
        <v>709</v>
      </c>
      <c r="C710" s="2" t="s">
        <v>1648</v>
      </c>
      <c r="D710" s="4" t="s">
        <v>708</v>
      </c>
      <c r="E710" s="5">
        <v>0.3</v>
      </c>
      <c r="F710" s="3">
        <v>420</v>
      </c>
      <c r="G710" s="1"/>
      <c r="H710" s="10"/>
      <c r="I710" s="2">
        <f>420</f>
        <v>420</v>
      </c>
      <c r="J710" s="6">
        <v>5.0000000000000001E-3</v>
      </c>
      <c r="K710" s="7" t="s">
        <v>772</v>
      </c>
      <c r="L710" s="2"/>
      <c r="M710" s="2"/>
      <c r="N710" s="2"/>
      <c r="O710" s="2"/>
      <c r="P710" s="2"/>
      <c r="Q710" s="2"/>
      <c r="R710" s="2"/>
      <c r="S710" s="2"/>
      <c r="T710" s="2"/>
      <c r="U710" s="2"/>
      <c r="V710" s="2"/>
      <c r="W710" s="2"/>
      <c r="X710" s="2"/>
    </row>
    <row r="711" spans="1:24" x14ac:dyDescent="0.25">
      <c r="A711" s="2">
        <v>710</v>
      </c>
      <c r="C711" s="2" t="s">
        <v>1649</v>
      </c>
      <c r="D711" s="4" t="s">
        <v>709</v>
      </c>
      <c r="E711" s="8">
        <v>1.2194444444444443</v>
      </c>
      <c r="F711" s="3" t="s">
        <v>789</v>
      </c>
      <c r="G711" s="1"/>
      <c r="H711" s="10"/>
      <c r="I711" s="2">
        <f>1*1000</f>
        <v>1000</v>
      </c>
      <c r="J711" s="6">
        <v>2.0324074074074074E-2</v>
      </c>
      <c r="K711" s="7" t="s">
        <v>772</v>
      </c>
      <c r="L711" s="2"/>
      <c r="M711" s="2"/>
      <c r="N711" s="2"/>
      <c r="O711" s="2"/>
      <c r="P711" s="2"/>
      <c r="Q711" s="2"/>
      <c r="R711" s="2"/>
      <c r="S711" s="2"/>
      <c r="T711" s="2"/>
      <c r="U711" s="2"/>
      <c r="V711" s="2"/>
      <c r="W711" s="2"/>
      <c r="X711" s="2"/>
    </row>
    <row r="712" spans="1:24" x14ac:dyDescent="0.25">
      <c r="A712" s="2">
        <v>711</v>
      </c>
      <c r="C712" s="2" t="s">
        <v>1650</v>
      </c>
      <c r="D712" s="4" t="s">
        <v>710</v>
      </c>
      <c r="E712" s="8">
        <v>1.1645833333333333</v>
      </c>
      <c r="F712" s="3">
        <v>508</v>
      </c>
      <c r="G712" s="1"/>
      <c r="H712" s="10"/>
      <c r="I712" s="2">
        <f>508</f>
        <v>508</v>
      </c>
      <c r="J712" s="6">
        <v>1.9409722222222221E-2</v>
      </c>
      <c r="K712" s="7" t="s">
        <v>772</v>
      </c>
      <c r="L712" s="2"/>
      <c r="M712" s="2"/>
      <c r="N712" s="2"/>
      <c r="O712" s="2"/>
      <c r="P712" s="2"/>
      <c r="Q712" s="2"/>
      <c r="R712" s="2"/>
      <c r="S712" s="2"/>
      <c r="T712" s="2"/>
      <c r="U712" s="2"/>
      <c r="V712" s="2"/>
      <c r="W712" s="2"/>
      <c r="X712" s="2"/>
    </row>
    <row r="713" spans="1:24" x14ac:dyDescent="0.25">
      <c r="A713" s="2">
        <v>712</v>
      </c>
      <c r="C713" s="2" t="s">
        <v>1651</v>
      </c>
      <c r="D713" s="4" t="s">
        <v>711</v>
      </c>
      <c r="E713" s="5">
        <v>0.75624999999999998</v>
      </c>
      <c r="F713" s="3">
        <v>710</v>
      </c>
      <c r="G713" s="1"/>
      <c r="H713" s="10"/>
      <c r="I713" s="2">
        <f>710</f>
        <v>710</v>
      </c>
      <c r="J713" s="6">
        <v>1.2604166666666666E-2</v>
      </c>
      <c r="K713" s="7" t="s">
        <v>772</v>
      </c>
      <c r="L713" s="2"/>
      <c r="M713" s="2"/>
      <c r="N713" s="2"/>
      <c r="O713" s="2"/>
      <c r="P713" s="2"/>
      <c r="Q713" s="2"/>
      <c r="R713" s="2"/>
      <c r="S713" s="2"/>
      <c r="T713" s="2"/>
      <c r="U713" s="2"/>
      <c r="V713" s="2"/>
      <c r="W713" s="2"/>
      <c r="X713" s="2"/>
    </row>
    <row r="714" spans="1:24" x14ac:dyDescent="0.25">
      <c r="A714" s="2">
        <v>713</v>
      </c>
      <c r="C714" s="2" t="s">
        <v>1652</v>
      </c>
      <c r="D714" s="4" t="s">
        <v>712</v>
      </c>
      <c r="E714" s="5">
        <v>0.9145833333333333</v>
      </c>
      <c r="F714" s="3" t="s">
        <v>789</v>
      </c>
      <c r="G714" s="1"/>
      <c r="H714" s="10"/>
      <c r="I714" s="2">
        <f>1*1000</f>
        <v>1000</v>
      </c>
      <c r="J714" s="6">
        <v>1.5243055555555557E-2</v>
      </c>
      <c r="K714" s="7" t="s">
        <v>772</v>
      </c>
      <c r="L714" s="2"/>
      <c r="M714" s="2"/>
      <c r="N714" s="2"/>
      <c r="O714" s="2"/>
      <c r="P714" s="2"/>
      <c r="Q714" s="2"/>
      <c r="R714" s="2"/>
      <c r="S714" s="2"/>
      <c r="T714" s="2"/>
      <c r="U714" s="2"/>
      <c r="V714" s="2"/>
      <c r="W714" s="2"/>
      <c r="X714" s="2"/>
    </row>
    <row r="715" spans="1:24" x14ac:dyDescent="0.25">
      <c r="A715" s="2">
        <v>714</v>
      </c>
      <c r="C715" s="2" t="s">
        <v>1653</v>
      </c>
      <c r="D715" s="4" t="s">
        <v>713</v>
      </c>
      <c r="E715" s="8">
        <v>1.1354166666666667</v>
      </c>
      <c r="F715" s="3">
        <v>878</v>
      </c>
      <c r="G715" s="1"/>
      <c r="H715" s="10"/>
      <c r="I715" s="2">
        <f>878</f>
        <v>878</v>
      </c>
      <c r="J715" s="6">
        <v>1.892361111111111E-2</v>
      </c>
      <c r="K715" s="7" t="s">
        <v>772</v>
      </c>
      <c r="L715" s="2"/>
      <c r="M715" s="2"/>
      <c r="N715" s="2"/>
      <c r="O715" s="2"/>
      <c r="P715" s="2"/>
      <c r="Q715" s="2"/>
      <c r="R715" s="2"/>
      <c r="S715" s="2"/>
      <c r="T715" s="2"/>
      <c r="U715" s="2"/>
      <c r="V715" s="2"/>
      <c r="W715" s="2"/>
      <c r="X715" s="2"/>
    </row>
    <row r="716" spans="1:24" x14ac:dyDescent="0.25">
      <c r="A716" s="2">
        <v>715</v>
      </c>
      <c r="C716" s="2" t="s">
        <v>1654</v>
      </c>
      <c r="D716" s="4" t="s">
        <v>714</v>
      </c>
      <c r="E716" s="5">
        <v>0.84444444444444444</v>
      </c>
      <c r="F716" s="3" t="s">
        <v>805</v>
      </c>
      <c r="G716" s="1"/>
      <c r="H716" s="10"/>
      <c r="I716" s="2">
        <f>1.1*1000</f>
        <v>1100</v>
      </c>
      <c r="J716" s="6">
        <v>1.4074074074074074E-2</v>
      </c>
      <c r="K716" s="7" t="s">
        <v>772</v>
      </c>
      <c r="L716" s="2"/>
      <c r="M716" s="2"/>
      <c r="N716" s="2"/>
      <c r="O716" s="2"/>
      <c r="P716" s="2"/>
      <c r="Q716" s="2"/>
      <c r="R716" s="2"/>
      <c r="S716" s="2"/>
      <c r="T716" s="2"/>
      <c r="U716" s="2"/>
      <c r="V716" s="2"/>
      <c r="W716" s="2"/>
      <c r="X716" s="2"/>
    </row>
    <row r="717" spans="1:24" x14ac:dyDescent="0.25">
      <c r="A717" s="2">
        <v>716</v>
      </c>
      <c r="C717" s="2" t="s">
        <v>1655</v>
      </c>
      <c r="D717" s="4" t="s">
        <v>715</v>
      </c>
      <c r="E717" s="8">
        <v>1.1555555555555557</v>
      </c>
      <c r="F717" s="3">
        <v>347</v>
      </c>
      <c r="G717" s="1"/>
      <c r="H717" s="10"/>
      <c r="I717" s="2">
        <f>347</f>
        <v>347</v>
      </c>
      <c r="J717" s="6">
        <v>1.9259259259259261E-2</v>
      </c>
      <c r="K717" s="7" t="s">
        <v>772</v>
      </c>
      <c r="L717" s="2"/>
      <c r="M717" s="2"/>
      <c r="N717" s="2"/>
      <c r="O717" s="2"/>
      <c r="P717" s="2"/>
      <c r="Q717" s="2"/>
      <c r="R717" s="2"/>
      <c r="S717" s="2"/>
      <c r="T717" s="2"/>
      <c r="U717" s="2"/>
      <c r="V717" s="2"/>
      <c r="W717" s="2"/>
      <c r="X717" s="2"/>
    </row>
    <row r="718" spans="1:24" x14ac:dyDescent="0.25">
      <c r="A718" s="2">
        <v>717</v>
      </c>
      <c r="C718" s="2" t="s">
        <v>1656</v>
      </c>
      <c r="D718" s="4" t="s">
        <v>716</v>
      </c>
      <c r="E718" s="5">
        <v>0.8618055555555556</v>
      </c>
      <c r="F718" s="3">
        <v>465</v>
      </c>
      <c r="G718" s="1"/>
      <c r="H718" s="10"/>
      <c r="I718" s="2">
        <f>465</f>
        <v>465</v>
      </c>
      <c r="J718" s="6">
        <v>1.4363425925925925E-2</v>
      </c>
      <c r="K718" s="7" t="s">
        <v>772</v>
      </c>
      <c r="L718" s="2"/>
      <c r="M718" s="2"/>
      <c r="N718" s="2"/>
      <c r="O718" s="2"/>
      <c r="P718" s="2"/>
      <c r="Q718" s="2"/>
      <c r="R718" s="2"/>
      <c r="S718" s="2"/>
      <c r="T718" s="2"/>
      <c r="U718" s="2"/>
      <c r="V718" s="2"/>
      <c r="W718" s="2"/>
      <c r="X718" s="2"/>
    </row>
    <row r="719" spans="1:24" x14ac:dyDescent="0.25">
      <c r="A719" s="2">
        <v>718</v>
      </c>
      <c r="C719" s="2" t="s">
        <v>1657</v>
      </c>
      <c r="D719" s="4" t="s">
        <v>717</v>
      </c>
      <c r="E719" s="5">
        <v>0.1875</v>
      </c>
      <c r="F719" s="3" t="s">
        <v>805</v>
      </c>
      <c r="G719" s="1"/>
      <c r="H719" s="10"/>
      <c r="I719" s="2">
        <f>1.1*1000</f>
        <v>1100</v>
      </c>
      <c r="J719" s="6">
        <v>3.1249999999999997E-3</v>
      </c>
      <c r="K719" s="7" t="s">
        <v>772</v>
      </c>
      <c r="L719" s="2"/>
      <c r="M719" s="2"/>
      <c r="N719" s="2"/>
      <c r="O719" s="2"/>
      <c r="P719" s="2"/>
      <c r="Q719" s="2"/>
      <c r="R719" s="2"/>
      <c r="S719" s="2"/>
      <c r="T719" s="2"/>
      <c r="U719" s="2"/>
      <c r="V719" s="2"/>
      <c r="W719" s="2"/>
      <c r="X719" s="2"/>
    </row>
    <row r="720" spans="1:24" x14ac:dyDescent="0.25">
      <c r="A720" s="2">
        <v>719</v>
      </c>
      <c r="C720" s="2" t="s">
        <v>1658</v>
      </c>
      <c r="D720" s="4" t="s">
        <v>718</v>
      </c>
      <c r="E720" s="5">
        <v>0.34930555555555554</v>
      </c>
      <c r="F720" s="3">
        <v>690</v>
      </c>
      <c r="G720" s="1"/>
      <c r="H720" s="10"/>
      <c r="I720" s="2">
        <f>690</f>
        <v>690</v>
      </c>
      <c r="J720" s="6">
        <v>5.8217592592592592E-3</v>
      </c>
      <c r="K720" s="7" t="s">
        <v>772</v>
      </c>
      <c r="L720" s="2"/>
      <c r="M720" s="2"/>
      <c r="N720" s="2"/>
      <c r="O720" s="2"/>
      <c r="P720" s="2"/>
      <c r="Q720" s="2"/>
      <c r="R720" s="2"/>
      <c r="S720" s="2"/>
      <c r="T720" s="2"/>
      <c r="U720" s="2"/>
      <c r="V720" s="2"/>
      <c r="W720" s="2"/>
      <c r="X720" s="2"/>
    </row>
    <row r="721" spans="1:24" x14ac:dyDescent="0.25">
      <c r="A721" s="2">
        <v>720</v>
      </c>
      <c r="C721" s="2" t="s">
        <v>1659</v>
      </c>
      <c r="D721" s="4" t="s">
        <v>719</v>
      </c>
      <c r="E721" s="8">
        <v>1.4270833333333333</v>
      </c>
      <c r="F721" s="3">
        <v>734</v>
      </c>
      <c r="G721" s="1"/>
      <c r="H721" s="10"/>
      <c r="I721" s="2">
        <f>734</f>
        <v>734</v>
      </c>
      <c r="J721" s="6">
        <v>2.3784722222222221E-2</v>
      </c>
      <c r="K721" s="7" t="s">
        <v>772</v>
      </c>
      <c r="L721" s="2"/>
      <c r="M721" s="2"/>
      <c r="N721" s="2"/>
      <c r="O721" s="2"/>
      <c r="P721" s="2"/>
      <c r="Q721" s="2"/>
      <c r="R721" s="2"/>
      <c r="S721" s="2"/>
      <c r="T721" s="2"/>
      <c r="U721" s="2"/>
      <c r="V721" s="2"/>
      <c r="W721" s="2"/>
      <c r="X721" s="2"/>
    </row>
    <row r="722" spans="1:24" x14ac:dyDescent="0.25">
      <c r="A722" s="2">
        <v>721</v>
      </c>
      <c r="C722" s="2" t="s">
        <v>1660</v>
      </c>
      <c r="D722" s="4" t="s">
        <v>720</v>
      </c>
      <c r="E722" s="8">
        <v>1.5305555555555557</v>
      </c>
      <c r="F722" s="3" t="s">
        <v>794</v>
      </c>
      <c r="G722" s="1"/>
      <c r="H722" s="10"/>
      <c r="I722" s="2">
        <f>2.4*1000</f>
        <v>2400</v>
      </c>
      <c r="J722" s="6">
        <v>2.5509259259259259E-2</v>
      </c>
      <c r="K722" s="7" t="s">
        <v>772</v>
      </c>
      <c r="L722" s="2"/>
      <c r="M722" s="2"/>
      <c r="N722" s="2"/>
      <c r="O722" s="2"/>
      <c r="P722" s="2"/>
      <c r="Q722" s="2"/>
      <c r="R722" s="2"/>
      <c r="S722" s="2"/>
      <c r="T722" s="2"/>
      <c r="U722" s="2"/>
      <c r="V722" s="2"/>
      <c r="W722" s="2"/>
      <c r="X722" s="2"/>
    </row>
    <row r="723" spans="1:24" x14ac:dyDescent="0.25">
      <c r="A723" s="2">
        <v>722</v>
      </c>
      <c r="C723" s="2" t="s">
        <v>1661</v>
      </c>
      <c r="D723" s="4" t="s">
        <v>721</v>
      </c>
      <c r="E723" s="5">
        <v>0.99652777777777779</v>
      </c>
      <c r="F723" s="3">
        <v>698</v>
      </c>
      <c r="G723" s="1"/>
      <c r="H723" s="10"/>
      <c r="I723" s="2">
        <f>698</f>
        <v>698</v>
      </c>
      <c r="J723" s="6">
        <v>1.6608796296296299E-2</v>
      </c>
      <c r="K723" s="7" t="s">
        <v>772</v>
      </c>
      <c r="L723" s="2"/>
      <c r="M723" s="2"/>
      <c r="N723" s="2"/>
      <c r="O723" s="2"/>
      <c r="P723" s="2"/>
      <c r="Q723" s="2"/>
      <c r="R723" s="2"/>
      <c r="S723" s="2"/>
      <c r="T723" s="2"/>
      <c r="U723" s="2"/>
      <c r="V723" s="2"/>
      <c r="W723" s="2"/>
      <c r="X723" s="2"/>
    </row>
    <row r="724" spans="1:24" x14ac:dyDescent="0.25">
      <c r="A724" s="2">
        <v>723</v>
      </c>
      <c r="C724" s="2" t="s">
        <v>1662</v>
      </c>
      <c r="D724" s="4" t="s">
        <v>722</v>
      </c>
      <c r="E724" s="5">
        <v>0.81041666666666667</v>
      </c>
      <c r="F724" s="3">
        <v>587</v>
      </c>
      <c r="G724" s="1"/>
      <c r="H724" s="10"/>
      <c r="I724" s="2">
        <f>587</f>
        <v>587</v>
      </c>
      <c r="J724" s="6">
        <v>1.3506944444444445E-2</v>
      </c>
      <c r="K724" s="7" t="s">
        <v>772</v>
      </c>
      <c r="L724" s="2"/>
      <c r="M724" s="2"/>
      <c r="N724" s="2"/>
      <c r="O724" s="2"/>
      <c r="P724" s="2"/>
      <c r="Q724" s="2"/>
      <c r="R724" s="2"/>
      <c r="S724" s="2"/>
      <c r="T724" s="2"/>
      <c r="U724" s="2"/>
      <c r="V724" s="2"/>
      <c r="W724" s="2"/>
      <c r="X724" s="2"/>
    </row>
    <row r="725" spans="1:24" x14ac:dyDescent="0.25">
      <c r="A725" s="2">
        <v>724</v>
      </c>
      <c r="C725" s="2" t="s">
        <v>1663</v>
      </c>
      <c r="D725" s="4" t="s">
        <v>723</v>
      </c>
      <c r="E725" s="8">
        <v>1.3284722222222223</v>
      </c>
      <c r="F725" s="3">
        <v>304</v>
      </c>
      <c r="G725" s="1"/>
      <c r="H725" s="10"/>
      <c r="I725" s="2">
        <f>304</f>
        <v>304</v>
      </c>
      <c r="J725" s="6">
        <v>2.2141203703703705E-2</v>
      </c>
      <c r="K725" s="7" t="s">
        <v>772</v>
      </c>
      <c r="L725" s="2"/>
      <c r="M725" s="2"/>
      <c r="N725" s="2"/>
      <c r="O725" s="2"/>
      <c r="P725" s="2"/>
      <c r="Q725" s="2"/>
      <c r="R725" s="2"/>
      <c r="S725" s="2"/>
      <c r="T725" s="2"/>
      <c r="U725" s="2"/>
      <c r="V725" s="2"/>
      <c r="W725" s="2"/>
      <c r="X725" s="2"/>
    </row>
    <row r="726" spans="1:24" x14ac:dyDescent="0.25">
      <c r="A726" s="2">
        <v>725</v>
      </c>
      <c r="C726" s="2" t="s">
        <v>1664</v>
      </c>
      <c r="D726" s="4" t="s">
        <v>724</v>
      </c>
      <c r="E726" s="8">
        <v>1.5409722222222222</v>
      </c>
      <c r="F726" s="3">
        <v>361</v>
      </c>
      <c r="G726" s="1"/>
      <c r="H726" s="10"/>
      <c r="I726" s="2">
        <f>361</f>
        <v>361</v>
      </c>
      <c r="J726" s="6">
        <v>2.568287037037037E-2</v>
      </c>
      <c r="K726" s="7" t="s">
        <v>772</v>
      </c>
      <c r="L726" s="2"/>
      <c r="M726" s="2"/>
      <c r="N726" s="2"/>
      <c r="O726" s="2"/>
      <c r="P726" s="2"/>
      <c r="Q726" s="2"/>
      <c r="R726" s="2"/>
      <c r="S726" s="2"/>
      <c r="T726" s="2"/>
      <c r="U726" s="2"/>
      <c r="V726" s="2"/>
      <c r="W726" s="2"/>
      <c r="X726" s="2"/>
    </row>
    <row r="727" spans="1:24" x14ac:dyDescent="0.25">
      <c r="A727" s="2">
        <v>726</v>
      </c>
      <c r="C727" s="2" t="s">
        <v>1665</v>
      </c>
      <c r="D727" s="4" t="s">
        <v>725</v>
      </c>
      <c r="E727" s="8">
        <v>1.1833333333333333</v>
      </c>
      <c r="F727" s="3" t="s">
        <v>872</v>
      </c>
      <c r="G727" s="1"/>
      <c r="H727" s="10"/>
      <c r="I727" s="2">
        <f>2.2*1000</f>
        <v>2200</v>
      </c>
      <c r="J727" s="6">
        <v>1.9722222222222221E-2</v>
      </c>
      <c r="K727" s="7" t="s">
        <v>772</v>
      </c>
      <c r="L727" s="2"/>
      <c r="M727" s="2"/>
      <c r="N727" s="2"/>
      <c r="O727" s="2"/>
      <c r="P727" s="2"/>
      <c r="Q727" s="2"/>
      <c r="R727" s="2"/>
      <c r="S727" s="2"/>
      <c r="T727" s="2"/>
      <c r="U727" s="2"/>
      <c r="V727" s="2"/>
      <c r="W727" s="2"/>
      <c r="X727" s="2"/>
    </row>
    <row r="728" spans="1:24" x14ac:dyDescent="0.25">
      <c r="A728" s="2">
        <v>727</v>
      </c>
      <c r="C728" s="2" t="s">
        <v>1666</v>
      </c>
      <c r="D728" s="4" t="s">
        <v>726</v>
      </c>
      <c r="E728" s="8">
        <v>2.0333333333333332</v>
      </c>
      <c r="F728" s="3" t="s">
        <v>851</v>
      </c>
      <c r="G728" s="1"/>
      <c r="H728" s="10"/>
      <c r="I728" s="2">
        <f>1.6*1000</f>
        <v>1600</v>
      </c>
      <c r="J728" s="6">
        <v>3.3888888888888885E-2</v>
      </c>
      <c r="K728" s="7" t="s">
        <v>772</v>
      </c>
      <c r="L728" s="2"/>
      <c r="M728" s="2"/>
      <c r="N728" s="2"/>
      <c r="O728" s="2"/>
      <c r="P728" s="2"/>
      <c r="Q728" s="2"/>
      <c r="R728" s="2"/>
      <c r="S728" s="2"/>
      <c r="T728" s="2"/>
      <c r="U728" s="2"/>
      <c r="V728" s="2"/>
      <c r="W728" s="2"/>
      <c r="X728" s="2"/>
    </row>
    <row r="729" spans="1:24" x14ac:dyDescent="0.25">
      <c r="A729" s="2">
        <v>728</v>
      </c>
      <c r="C729" s="2" t="s">
        <v>1667</v>
      </c>
      <c r="D729" s="4" t="s">
        <v>727</v>
      </c>
      <c r="E729" s="8">
        <v>1.4069444444444443</v>
      </c>
      <c r="F729" s="3">
        <v>245</v>
      </c>
      <c r="G729" s="1"/>
      <c r="H729" s="10"/>
      <c r="I729" s="2">
        <f>245</f>
        <v>245</v>
      </c>
      <c r="J729" s="6">
        <v>2.344907407407407E-2</v>
      </c>
      <c r="K729" s="7" t="s">
        <v>772</v>
      </c>
      <c r="L729" s="2"/>
      <c r="M729" s="2"/>
      <c r="N729" s="2"/>
      <c r="O729" s="2"/>
      <c r="P729" s="2"/>
      <c r="Q729" s="2"/>
      <c r="R729" s="2"/>
      <c r="S729" s="2"/>
      <c r="T729" s="2"/>
      <c r="U729" s="2"/>
      <c r="V729" s="2"/>
      <c r="W729" s="2"/>
      <c r="X729" s="2"/>
    </row>
    <row r="730" spans="1:24" x14ac:dyDescent="0.25">
      <c r="A730" s="2">
        <v>729</v>
      </c>
      <c r="C730" s="2" t="s">
        <v>1668</v>
      </c>
      <c r="D730" s="4" t="s">
        <v>728</v>
      </c>
      <c r="E730" s="8">
        <v>1.7972222222222223</v>
      </c>
      <c r="F730" s="3">
        <v>479</v>
      </c>
      <c r="G730" s="1"/>
      <c r="H730" s="10"/>
      <c r="I730" s="2">
        <f>479</f>
        <v>479</v>
      </c>
      <c r="J730" s="6">
        <v>2.9953703703703705E-2</v>
      </c>
      <c r="K730" s="7" t="s">
        <v>772</v>
      </c>
      <c r="L730" s="2"/>
      <c r="M730" s="2"/>
      <c r="N730" s="2"/>
      <c r="O730" s="2"/>
      <c r="P730" s="2"/>
      <c r="Q730" s="2"/>
      <c r="R730" s="2"/>
      <c r="S730" s="2"/>
      <c r="T730" s="2"/>
      <c r="U730" s="2"/>
      <c r="V730" s="2"/>
      <c r="W730" s="2"/>
      <c r="X730" s="2"/>
    </row>
    <row r="731" spans="1:24" x14ac:dyDescent="0.25">
      <c r="A731" s="2">
        <v>730</v>
      </c>
      <c r="C731" s="2" t="s">
        <v>1669</v>
      </c>
      <c r="D731" s="4" t="s">
        <v>729</v>
      </c>
      <c r="E731" s="5">
        <v>0.7729166666666667</v>
      </c>
      <c r="F731" s="3">
        <v>217</v>
      </c>
      <c r="G731" s="1"/>
      <c r="H731" s="10"/>
      <c r="I731" s="2">
        <f>217</f>
        <v>217</v>
      </c>
      <c r="J731" s="6">
        <v>1.2881944444444446E-2</v>
      </c>
      <c r="K731" s="7" t="s">
        <v>772</v>
      </c>
      <c r="L731" s="2"/>
      <c r="M731" s="2"/>
      <c r="N731" s="2"/>
      <c r="O731" s="2"/>
      <c r="P731" s="2"/>
      <c r="Q731" s="2"/>
      <c r="R731" s="2"/>
      <c r="S731" s="2"/>
      <c r="T731" s="2"/>
      <c r="U731" s="2"/>
      <c r="V731" s="2"/>
      <c r="W731" s="2"/>
      <c r="X731" s="2"/>
    </row>
    <row r="732" spans="1:24" x14ac:dyDescent="0.25">
      <c r="A732" s="2">
        <v>731</v>
      </c>
      <c r="C732" s="2" t="s">
        <v>1670</v>
      </c>
      <c r="D732" s="4" t="s">
        <v>730</v>
      </c>
      <c r="E732" s="8">
        <v>1.1347222222222222</v>
      </c>
      <c r="F732" s="3" t="s">
        <v>892</v>
      </c>
      <c r="G732" s="1"/>
      <c r="H732" s="10"/>
      <c r="I732" s="2">
        <f>5.5*1000</f>
        <v>5500</v>
      </c>
      <c r="J732" s="6">
        <v>1.8912037037037036E-2</v>
      </c>
      <c r="K732" s="7" t="s">
        <v>772</v>
      </c>
      <c r="L732" s="2"/>
      <c r="M732" s="2"/>
      <c r="N732" s="2"/>
      <c r="O732" s="2"/>
      <c r="P732" s="2"/>
      <c r="Q732" s="2"/>
      <c r="R732" s="2"/>
      <c r="S732" s="2"/>
      <c r="T732" s="2"/>
      <c r="U732" s="2"/>
      <c r="V732" s="2"/>
      <c r="W732" s="2"/>
      <c r="X732" s="2"/>
    </row>
    <row r="733" spans="1:24" x14ac:dyDescent="0.25">
      <c r="A733" s="2">
        <v>732</v>
      </c>
      <c r="C733" s="2" t="s">
        <v>1671</v>
      </c>
      <c r="D733" s="4" t="s">
        <v>731</v>
      </c>
      <c r="E733" s="8">
        <v>1.4326388888888888</v>
      </c>
      <c r="F733" s="3">
        <v>335</v>
      </c>
      <c r="G733" s="1"/>
      <c r="H733" s="10"/>
      <c r="I733" s="2">
        <f>335</f>
        <v>335</v>
      </c>
      <c r="J733" s="6">
        <v>2.3877314814814813E-2</v>
      </c>
      <c r="K733" s="7" t="s">
        <v>772</v>
      </c>
      <c r="L733" s="2"/>
      <c r="M733" s="2"/>
      <c r="N733" s="2"/>
      <c r="O733" s="2"/>
      <c r="P733" s="2"/>
      <c r="Q733" s="2"/>
      <c r="R733" s="2"/>
      <c r="S733" s="2"/>
      <c r="T733" s="2"/>
      <c r="U733" s="2"/>
      <c r="V733" s="2"/>
      <c r="W733" s="2"/>
      <c r="X733" s="2"/>
    </row>
    <row r="734" spans="1:24" x14ac:dyDescent="0.25">
      <c r="A734" s="2">
        <v>733</v>
      </c>
      <c r="C734" s="2" t="s">
        <v>1672</v>
      </c>
      <c r="D734" s="4" t="s">
        <v>732</v>
      </c>
      <c r="E734" s="8">
        <v>1.0583333333333333</v>
      </c>
      <c r="F734" s="3" t="s">
        <v>812</v>
      </c>
      <c r="G734" s="1"/>
      <c r="H734" s="10"/>
      <c r="I734" s="2">
        <f>4.4*1000</f>
        <v>4400</v>
      </c>
      <c r="J734" s="6">
        <v>1.7638888888888888E-2</v>
      </c>
      <c r="K734" s="7" t="s">
        <v>772</v>
      </c>
      <c r="L734" s="2"/>
      <c r="M734" s="2"/>
      <c r="N734" s="2"/>
      <c r="O734" s="2"/>
      <c r="P734" s="2"/>
      <c r="Q734" s="2"/>
      <c r="R734" s="2"/>
      <c r="S734" s="2"/>
      <c r="T734" s="2"/>
      <c r="U734" s="2"/>
      <c r="V734" s="2"/>
      <c r="W734" s="2"/>
      <c r="X734" s="2"/>
    </row>
    <row r="735" spans="1:24" x14ac:dyDescent="0.25">
      <c r="A735" s="2">
        <v>734</v>
      </c>
      <c r="C735" s="2" t="s">
        <v>1673</v>
      </c>
      <c r="D735" s="4" t="s">
        <v>733</v>
      </c>
      <c r="E735" s="5">
        <v>0.73333333333333339</v>
      </c>
      <c r="F735" s="3" t="s">
        <v>804</v>
      </c>
      <c r="G735" s="1"/>
      <c r="H735" s="10"/>
      <c r="I735" s="2">
        <f>1.3*1000</f>
        <v>1300</v>
      </c>
      <c r="J735" s="6">
        <v>1.2222222222222223E-2</v>
      </c>
      <c r="K735" s="7" t="s">
        <v>772</v>
      </c>
      <c r="L735" s="2"/>
      <c r="M735" s="2"/>
      <c r="N735" s="2"/>
      <c r="O735" s="2"/>
      <c r="P735" s="2"/>
      <c r="Q735" s="2"/>
      <c r="R735" s="2"/>
      <c r="S735" s="2"/>
      <c r="T735" s="2"/>
      <c r="U735" s="2"/>
      <c r="V735" s="2"/>
      <c r="W735" s="2"/>
      <c r="X735" s="2"/>
    </row>
    <row r="736" spans="1:24" x14ac:dyDescent="0.25">
      <c r="A736" s="2">
        <v>735</v>
      </c>
      <c r="C736" s="2" t="s">
        <v>1674</v>
      </c>
      <c r="D736" s="4" t="s">
        <v>734</v>
      </c>
      <c r="E736" s="5">
        <v>0.18055555555555555</v>
      </c>
      <c r="F736" s="3">
        <v>684</v>
      </c>
      <c r="G736" s="1"/>
      <c r="H736" s="10"/>
      <c r="I736" s="2">
        <f>684</f>
        <v>684</v>
      </c>
      <c r="J736" s="6">
        <v>3.0092592592592588E-3</v>
      </c>
      <c r="K736" s="7" t="s">
        <v>772</v>
      </c>
      <c r="L736" s="2"/>
      <c r="M736" s="2"/>
      <c r="N736" s="2"/>
      <c r="O736" s="2"/>
      <c r="P736" s="2"/>
      <c r="Q736" s="2"/>
      <c r="R736" s="2"/>
      <c r="S736" s="2"/>
      <c r="T736" s="2"/>
      <c r="U736" s="2"/>
      <c r="V736" s="2"/>
      <c r="W736" s="2"/>
      <c r="X736" s="2"/>
    </row>
    <row r="737" spans="1:24" x14ac:dyDescent="0.25">
      <c r="A737" s="2">
        <v>736</v>
      </c>
      <c r="C737" s="2" t="s">
        <v>1675</v>
      </c>
      <c r="D737" s="4" t="s">
        <v>735</v>
      </c>
      <c r="E737" s="5">
        <v>0.31736111111111115</v>
      </c>
      <c r="F737" s="3">
        <v>570</v>
      </c>
      <c r="G737" s="1"/>
      <c r="H737" s="10"/>
      <c r="I737" s="2">
        <f>570</f>
        <v>570</v>
      </c>
      <c r="J737" s="6">
        <v>5.2893518518518515E-3</v>
      </c>
      <c r="K737" s="7" t="s">
        <v>772</v>
      </c>
      <c r="L737" s="2"/>
      <c r="M737" s="2"/>
      <c r="N737" s="2"/>
      <c r="O737" s="2"/>
      <c r="P737" s="2"/>
      <c r="Q737" s="2"/>
      <c r="R737" s="2"/>
      <c r="S737" s="2"/>
      <c r="T737" s="2"/>
      <c r="U737" s="2"/>
      <c r="V737" s="2"/>
      <c r="W737" s="2"/>
      <c r="X737" s="2"/>
    </row>
    <row r="738" spans="1:24" x14ac:dyDescent="0.25">
      <c r="A738" s="2">
        <v>737</v>
      </c>
      <c r="C738" s="2" t="s">
        <v>1676</v>
      </c>
      <c r="D738" s="4" t="s">
        <v>736</v>
      </c>
      <c r="E738" s="5">
        <v>0.32083333333333336</v>
      </c>
      <c r="F738" s="3">
        <v>431</v>
      </c>
      <c r="G738" s="1"/>
      <c r="H738" s="10"/>
      <c r="I738" s="2">
        <f>431</f>
        <v>431</v>
      </c>
      <c r="J738" s="6">
        <v>5.347222222222222E-3</v>
      </c>
      <c r="K738" s="7" t="s">
        <v>772</v>
      </c>
      <c r="L738" s="2"/>
      <c r="M738" s="2"/>
      <c r="N738" s="2"/>
      <c r="O738" s="2"/>
      <c r="P738" s="2"/>
      <c r="Q738" s="2"/>
      <c r="R738" s="2"/>
      <c r="S738" s="2"/>
      <c r="T738" s="2"/>
      <c r="U738" s="2"/>
      <c r="V738" s="2"/>
      <c r="W738" s="2"/>
      <c r="X738" s="2"/>
    </row>
    <row r="739" spans="1:24" x14ac:dyDescent="0.25">
      <c r="A739" s="2">
        <v>738</v>
      </c>
      <c r="C739" s="2" t="s">
        <v>1677</v>
      </c>
      <c r="D739" s="4" t="s">
        <v>737</v>
      </c>
      <c r="E739" s="8">
        <v>1.3687500000000001</v>
      </c>
      <c r="F739" s="3" t="s">
        <v>804</v>
      </c>
      <c r="G739" s="1"/>
      <c r="H739" s="10"/>
      <c r="I739" s="2">
        <f>1.3*1000</f>
        <v>1300</v>
      </c>
      <c r="J739" s="6">
        <v>2.2812499999999999E-2</v>
      </c>
      <c r="K739" s="7" t="s">
        <v>772</v>
      </c>
      <c r="L739" s="2"/>
      <c r="M739" s="2"/>
      <c r="N739" s="2"/>
      <c r="O739" s="2"/>
      <c r="P739" s="2"/>
      <c r="Q739" s="2"/>
      <c r="R739" s="2"/>
      <c r="S739" s="2"/>
      <c r="T739" s="2"/>
      <c r="U739" s="2"/>
      <c r="V739" s="2"/>
      <c r="W739" s="2"/>
      <c r="X739" s="2"/>
    </row>
    <row r="740" spans="1:24" x14ac:dyDescent="0.25">
      <c r="A740" s="2">
        <v>739</v>
      </c>
      <c r="C740" s="2" t="s">
        <v>1678</v>
      </c>
      <c r="D740" s="4" t="s">
        <v>738</v>
      </c>
      <c r="E740" s="8">
        <v>2.3722222222222222</v>
      </c>
      <c r="F740" s="3" t="s">
        <v>796</v>
      </c>
      <c r="G740" s="1"/>
      <c r="H740" s="10"/>
      <c r="I740" s="2">
        <f>14*1000</f>
        <v>14000</v>
      </c>
      <c r="J740" s="6">
        <v>3.953703703703703E-2</v>
      </c>
      <c r="K740" s="7" t="s">
        <v>772</v>
      </c>
      <c r="L740" s="2"/>
      <c r="M740" s="2"/>
      <c r="N740" s="2"/>
      <c r="O740" s="2"/>
      <c r="P740" s="2"/>
      <c r="Q740" s="2"/>
      <c r="R740" s="2"/>
      <c r="S740" s="2"/>
      <c r="T740" s="2"/>
      <c r="U740" s="2"/>
      <c r="V740" s="2"/>
      <c r="W740" s="2"/>
      <c r="X740" s="2"/>
    </row>
    <row r="741" spans="1:24" x14ac:dyDescent="0.25">
      <c r="A741" s="2">
        <v>740</v>
      </c>
      <c r="C741" s="2" t="s">
        <v>1679</v>
      </c>
      <c r="D741" s="4" t="s">
        <v>739</v>
      </c>
      <c r="E741" s="9">
        <v>7.2326388888888885E-2</v>
      </c>
      <c r="F741" s="3" t="s">
        <v>846</v>
      </c>
      <c r="G741" s="1"/>
      <c r="H741" s="10"/>
      <c r="I741" s="2">
        <f>8.1*1000</f>
        <v>8100</v>
      </c>
      <c r="J741" s="6">
        <v>7.2326388888888885E-2</v>
      </c>
      <c r="K741" s="7" t="s">
        <v>772</v>
      </c>
      <c r="L741" s="2"/>
      <c r="M741" s="2"/>
      <c r="N741" s="2"/>
      <c r="O741" s="2"/>
      <c r="P741" s="2"/>
      <c r="Q741" s="2"/>
      <c r="R741" s="2"/>
      <c r="S741" s="2"/>
      <c r="T741" s="2"/>
      <c r="U741" s="2"/>
      <c r="V741" s="2"/>
      <c r="W741" s="2"/>
      <c r="X741" s="2"/>
    </row>
    <row r="742" spans="1:24" x14ac:dyDescent="0.25">
      <c r="A742" s="2">
        <v>741</v>
      </c>
      <c r="C742" s="2" t="s">
        <v>1680</v>
      </c>
      <c r="D742" s="4" t="s">
        <v>739</v>
      </c>
      <c r="E742" s="9">
        <v>7.0520833333333324E-2</v>
      </c>
      <c r="F742" s="3" t="s">
        <v>845</v>
      </c>
      <c r="G742" s="1"/>
      <c r="H742" s="10"/>
      <c r="I742" s="2">
        <f>9.4*1000</f>
        <v>9400</v>
      </c>
      <c r="J742" s="6">
        <v>7.0520833333333324E-2</v>
      </c>
      <c r="K742" s="7" t="s">
        <v>772</v>
      </c>
      <c r="L742" s="2"/>
      <c r="M742" s="2"/>
      <c r="N742" s="2"/>
      <c r="O742" s="2"/>
      <c r="P742" s="2"/>
      <c r="Q742" s="2"/>
      <c r="R742" s="2"/>
      <c r="S742" s="2"/>
      <c r="T742" s="2"/>
      <c r="U742" s="2"/>
      <c r="V742" s="2"/>
      <c r="W742" s="2"/>
      <c r="X742" s="2"/>
    </row>
    <row r="743" spans="1:24" x14ac:dyDescent="0.25">
      <c r="A743" s="2">
        <v>742</v>
      </c>
      <c r="C743" s="2" t="s">
        <v>1681</v>
      </c>
      <c r="D743" s="4" t="s">
        <v>740</v>
      </c>
      <c r="E743" s="9">
        <v>4.4467592592592593E-2</v>
      </c>
      <c r="F743" s="3" t="s">
        <v>891</v>
      </c>
      <c r="G743" s="1"/>
      <c r="H743" s="10"/>
      <c r="I743" s="2">
        <f>18*1000</f>
        <v>18000</v>
      </c>
      <c r="J743" s="6">
        <v>4.4467592592592593E-2</v>
      </c>
      <c r="K743" s="7" t="s">
        <v>772</v>
      </c>
      <c r="L743" s="2"/>
      <c r="M743" s="2"/>
      <c r="N743" s="2"/>
      <c r="O743" s="2"/>
      <c r="P743" s="2"/>
      <c r="Q743" s="2"/>
      <c r="R743" s="2"/>
      <c r="S743" s="2"/>
      <c r="T743" s="2"/>
      <c r="U743" s="2"/>
      <c r="V743" s="2"/>
      <c r="W743" s="2"/>
      <c r="X743" s="2"/>
    </row>
    <row r="744" spans="1:24" x14ac:dyDescent="0.25">
      <c r="A744" s="2">
        <v>743</v>
      </c>
      <c r="C744" s="2" t="s">
        <v>1682</v>
      </c>
      <c r="D744" s="4" t="s">
        <v>741</v>
      </c>
      <c r="E744" s="9">
        <v>4.5474537037037042E-2</v>
      </c>
      <c r="F744" s="3" t="s">
        <v>784</v>
      </c>
      <c r="G744" s="1"/>
      <c r="H744" s="10"/>
      <c r="I744" s="2">
        <f>10*1000</f>
        <v>10000</v>
      </c>
      <c r="J744" s="6">
        <v>4.5474537037037042E-2</v>
      </c>
      <c r="K744" s="7" t="s">
        <v>772</v>
      </c>
      <c r="L744" s="2"/>
      <c r="M744" s="2"/>
      <c r="N744" s="2"/>
      <c r="O744" s="2"/>
      <c r="P744" s="2"/>
      <c r="Q744" s="2"/>
      <c r="R744" s="2"/>
      <c r="S744" s="2"/>
      <c r="T744" s="2"/>
      <c r="U744" s="2"/>
      <c r="V744" s="2"/>
      <c r="W744" s="2"/>
      <c r="X744" s="2"/>
    </row>
    <row r="745" spans="1:24" x14ac:dyDescent="0.25">
      <c r="A745" s="2">
        <v>744</v>
      </c>
      <c r="C745" s="2" t="s">
        <v>1683</v>
      </c>
      <c r="D745" s="4" t="s">
        <v>742</v>
      </c>
      <c r="E745" s="9">
        <v>4.2650462962962959E-2</v>
      </c>
      <c r="F745" s="3" t="s">
        <v>893</v>
      </c>
      <c r="G745" s="1"/>
      <c r="H745" s="10"/>
      <c r="I745" s="2">
        <f>114*1000</f>
        <v>114000</v>
      </c>
      <c r="J745" s="6">
        <v>4.2650462962962959E-2</v>
      </c>
      <c r="K745" s="7" t="s">
        <v>773</v>
      </c>
      <c r="L745" s="2"/>
      <c r="M745" s="2"/>
      <c r="N745" s="2"/>
      <c r="O745" s="2"/>
      <c r="P745" s="2"/>
      <c r="Q745" s="2"/>
      <c r="R745" s="2"/>
      <c r="S745" s="2"/>
      <c r="T745" s="2"/>
      <c r="U745" s="2"/>
      <c r="V745" s="2"/>
      <c r="W745" s="2"/>
      <c r="X745" s="2"/>
    </row>
    <row r="746" spans="1:24" x14ac:dyDescent="0.25">
      <c r="A746" s="2">
        <v>745</v>
      </c>
      <c r="C746" s="2" t="s">
        <v>1684</v>
      </c>
      <c r="D746" s="4" t="s">
        <v>743</v>
      </c>
      <c r="E746" s="9">
        <v>4.2083333333333334E-2</v>
      </c>
      <c r="F746" s="3" t="s">
        <v>864</v>
      </c>
      <c r="G746" s="1"/>
      <c r="H746" s="10"/>
      <c r="I746" s="2">
        <f>27*1000</f>
        <v>27000</v>
      </c>
      <c r="J746" s="6">
        <v>4.2083333333333334E-2</v>
      </c>
      <c r="K746" s="7" t="s">
        <v>773</v>
      </c>
      <c r="L746" s="2"/>
      <c r="M746" s="2"/>
      <c r="N746" s="2"/>
      <c r="O746" s="2"/>
      <c r="P746" s="2"/>
      <c r="Q746" s="2"/>
      <c r="R746" s="2"/>
      <c r="S746" s="2"/>
      <c r="T746" s="2"/>
      <c r="U746" s="2"/>
      <c r="V746" s="2"/>
      <c r="W746" s="2"/>
      <c r="X746" s="2"/>
    </row>
    <row r="747" spans="1:24" x14ac:dyDescent="0.25">
      <c r="A747" s="2">
        <v>746</v>
      </c>
      <c r="C747" s="2" t="s">
        <v>1685</v>
      </c>
      <c r="D747" s="4" t="s">
        <v>744</v>
      </c>
      <c r="E747" s="8">
        <v>2.3736111111111113</v>
      </c>
      <c r="F747" s="3" t="s">
        <v>894</v>
      </c>
      <c r="G747" s="1"/>
      <c r="H747" s="10"/>
      <c r="I747" s="2">
        <f>17*1000</f>
        <v>17000</v>
      </c>
      <c r="J747" s="6">
        <v>3.9560185185185184E-2</v>
      </c>
      <c r="K747" s="7" t="s">
        <v>773</v>
      </c>
      <c r="L747" s="2"/>
      <c r="M747" s="2"/>
      <c r="N747" s="2"/>
      <c r="O747" s="2"/>
      <c r="P747" s="2"/>
      <c r="Q747" s="2"/>
      <c r="R747" s="2"/>
      <c r="S747" s="2"/>
      <c r="T747" s="2"/>
      <c r="U747" s="2"/>
      <c r="V747" s="2"/>
      <c r="W747" s="2"/>
      <c r="X747" s="2"/>
    </row>
    <row r="748" spans="1:24" x14ac:dyDescent="0.25">
      <c r="A748" s="2">
        <v>747</v>
      </c>
      <c r="C748" s="2" t="s">
        <v>1686</v>
      </c>
      <c r="D748" s="4" t="s">
        <v>745</v>
      </c>
      <c r="E748" s="9">
        <v>4.5462962962962962E-2</v>
      </c>
      <c r="F748" s="3" t="s">
        <v>889</v>
      </c>
      <c r="G748" s="1"/>
      <c r="H748" s="10"/>
      <c r="I748" s="2">
        <f>24*1000</f>
        <v>24000</v>
      </c>
      <c r="J748" s="6">
        <v>4.5462962962962962E-2</v>
      </c>
      <c r="K748" s="7" t="s">
        <v>773</v>
      </c>
      <c r="L748" s="2"/>
      <c r="M748" s="2"/>
      <c r="N748" s="2"/>
      <c r="O748" s="2"/>
      <c r="P748" s="2"/>
      <c r="Q748" s="2"/>
      <c r="R748" s="2"/>
      <c r="S748" s="2"/>
      <c r="T748" s="2"/>
      <c r="U748" s="2"/>
      <c r="V748" s="2"/>
      <c r="W748" s="2"/>
      <c r="X748" s="2"/>
    </row>
    <row r="749" spans="1:24" x14ac:dyDescent="0.25">
      <c r="A749" s="2">
        <v>748</v>
      </c>
      <c r="C749" s="2" t="s">
        <v>1687</v>
      </c>
      <c r="D749" s="4" t="s">
        <v>746</v>
      </c>
      <c r="E749" s="8">
        <v>1.9534722222222223</v>
      </c>
      <c r="F749" s="3" t="s">
        <v>828</v>
      </c>
      <c r="G749" s="1"/>
      <c r="H749" s="10"/>
      <c r="I749" s="2">
        <f>22*1000</f>
        <v>22000</v>
      </c>
      <c r="J749" s="6">
        <v>3.2557870370370369E-2</v>
      </c>
      <c r="K749" s="7" t="s">
        <v>773</v>
      </c>
      <c r="L749" s="2"/>
      <c r="M749" s="2"/>
      <c r="N749" s="2"/>
      <c r="O749" s="2"/>
      <c r="P749" s="2"/>
      <c r="Q749" s="2"/>
      <c r="R749" s="2"/>
      <c r="S749" s="2"/>
      <c r="T749" s="2"/>
      <c r="U749" s="2"/>
      <c r="V749" s="2"/>
      <c r="W749" s="2"/>
      <c r="X749" s="2"/>
    </row>
    <row r="750" spans="1:24" x14ac:dyDescent="0.25">
      <c r="A750" s="2">
        <v>749</v>
      </c>
      <c r="C750" s="2" t="s">
        <v>1688</v>
      </c>
      <c r="D750" s="4" t="s">
        <v>747</v>
      </c>
      <c r="E750" s="8">
        <v>2.0027777777777778</v>
      </c>
      <c r="F750" s="3" t="s">
        <v>864</v>
      </c>
      <c r="G750" s="1"/>
      <c r="H750" s="10"/>
      <c r="I750" s="2">
        <f>27*1000</f>
        <v>27000</v>
      </c>
      <c r="J750" s="6">
        <v>3.3379629629629634E-2</v>
      </c>
      <c r="K750" s="7" t="s">
        <v>774</v>
      </c>
      <c r="L750" s="2"/>
      <c r="M750" s="2"/>
      <c r="N750" s="2"/>
      <c r="O750" s="2"/>
      <c r="P750" s="2"/>
      <c r="Q750" s="2"/>
      <c r="R750" s="2"/>
      <c r="S750" s="2"/>
      <c r="T750" s="2"/>
      <c r="U750" s="2"/>
      <c r="V750" s="2"/>
      <c r="W750" s="2"/>
      <c r="X750" s="2"/>
    </row>
    <row r="751" spans="1:24" x14ac:dyDescent="0.25">
      <c r="A751" s="2">
        <v>750</v>
      </c>
      <c r="C751" s="2" t="s">
        <v>1689</v>
      </c>
      <c r="D751" s="4" t="s">
        <v>748</v>
      </c>
      <c r="E751" s="9">
        <v>4.2465277777777775E-2</v>
      </c>
      <c r="F751" s="3" t="s">
        <v>796</v>
      </c>
      <c r="G751" s="1"/>
      <c r="H751" s="10"/>
      <c r="I751" s="2">
        <f>14*1000</f>
        <v>14000</v>
      </c>
      <c r="J751" s="6">
        <v>4.2465277777777775E-2</v>
      </c>
      <c r="K751" s="7" t="s">
        <v>774</v>
      </c>
      <c r="L751" s="2"/>
      <c r="M751" s="2"/>
      <c r="N751" s="2"/>
      <c r="O751" s="2"/>
      <c r="P751" s="2"/>
      <c r="Q751" s="2"/>
      <c r="R751" s="2"/>
      <c r="S751" s="2"/>
      <c r="T751" s="2"/>
      <c r="U751" s="2"/>
      <c r="V751" s="2"/>
      <c r="W751" s="2"/>
      <c r="X751" s="2"/>
    </row>
    <row r="752" spans="1:24" x14ac:dyDescent="0.25">
      <c r="A752" s="2">
        <v>751</v>
      </c>
      <c r="C752" s="2" t="s">
        <v>1690</v>
      </c>
      <c r="D752" s="4" t="s">
        <v>749</v>
      </c>
      <c r="E752" s="9">
        <v>8.1655092592592585E-2</v>
      </c>
      <c r="F752" s="3" t="s">
        <v>866</v>
      </c>
      <c r="G752" s="1"/>
      <c r="H752" s="10"/>
      <c r="I752" s="2">
        <f>6.7*1000</f>
        <v>6700</v>
      </c>
      <c r="J752" s="6">
        <v>8.1655092592592585E-2</v>
      </c>
      <c r="K752" s="7" t="s">
        <v>774</v>
      </c>
      <c r="L752" s="2"/>
      <c r="M752" s="2"/>
      <c r="N752" s="2"/>
      <c r="O752" s="2"/>
      <c r="P752" s="2"/>
      <c r="Q752" s="2"/>
      <c r="R752" s="2"/>
      <c r="S752" s="2"/>
      <c r="T752" s="2"/>
      <c r="U752" s="2"/>
      <c r="V752" s="2"/>
      <c r="W752" s="2"/>
      <c r="X752" s="2"/>
    </row>
    <row r="753" spans="1:24" x14ac:dyDescent="0.25">
      <c r="A753" s="2">
        <v>752</v>
      </c>
      <c r="C753" s="2" t="s">
        <v>1691</v>
      </c>
      <c r="D753" s="4" t="s">
        <v>750</v>
      </c>
      <c r="E753" s="8">
        <v>1.6166666666666665</v>
      </c>
      <c r="F753" s="3" t="s">
        <v>895</v>
      </c>
      <c r="G753" s="1"/>
      <c r="H753" s="10"/>
      <c r="I753" s="2">
        <f>39*1000</f>
        <v>39000</v>
      </c>
      <c r="J753" s="6">
        <v>2.6944444444444441E-2</v>
      </c>
      <c r="K753" s="7" t="s">
        <v>774</v>
      </c>
      <c r="L753" s="2"/>
      <c r="M753" s="2"/>
      <c r="N753" s="2"/>
      <c r="O753" s="2"/>
      <c r="P753" s="2"/>
      <c r="Q753" s="2"/>
      <c r="R753" s="2"/>
      <c r="S753" s="2"/>
      <c r="T753" s="2"/>
      <c r="U753" s="2"/>
      <c r="V753" s="2"/>
      <c r="W753" s="2"/>
      <c r="X753" s="2"/>
    </row>
    <row r="754" spans="1:24" x14ac:dyDescent="0.25">
      <c r="A754" s="2">
        <v>753</v>
      </c>
      <c r="C754" s="2" t="s">
        <v>1692</v>
      </c>
      <c r="D754" s="4" t="s">
        <v>751</v>
      </c>
      <c r="E754" s="9">
        <v>4.3171296296296298E-2</v>
      </c>
      <c r="F754" s="3" t="s">
        <v>784</v>
      </c>
      <c r="G754" s="1"/>
      <c r="H754" s="10"/>
      <c r="I754" s="2">
        <f>10*1000</f>
        <v>10000</v>
      </c>
      <c r="J754" s="6">
        <v>4.3171296296296298E-2</v>
      </c>
      <c r="K754" s="7" t="s">
        <v>774</v>
      </c>
      <c r="L754" s="2"/>
      <c r="M754" s="2"/>
      <c r="N754" s="2"/>
      <c r="O754" s="2"/>
      <c r="P754" s="2"/>
      <c r="Q754" s="2"/>
      <c r="R754" s="2"/>
      <c r="S754" s="2"/>
      <c r="T754" s="2"/>
      <c r="U754" s="2"/>
      <c r="V754" s="2"/>
      <c r="W754" s="2"/>
      <c r="X754" s="2"/>
    </row>
    <row r="755" spans="1:24" x14ac:dyDescent="0.25">
      <c r="A755" s="2">
        <v>754</v>
      </c>
      <c r="C755" s="2" t="s">
        <v>1693</v>
      </c>
      <c r="D755" s="4" t="s">
        <v>752</v>
      </c>
      <c r="E755" s="9">
        <v>5.1331018518518519E-2</v>
      </c>
      <c r="F755" s="3" t="s">
        <v>828</v>
      </c>
      <c r="G755" s="1"/>
      <c r="H755" s="10"/>
      <c r="I755" s="2">
        <f>22*1000</f>
        <v>22000</v>
      </c>
      <c r="J755" s="6">
        <v>5.1331018518518519E-2</v>
      </c>
      <c r="K755" s="7" t="s">
        <v>775</v>
      </c>
      <c r="L755" s="2"/>
      <c r="M755" s="2"/>
      <c r="N755" s="2"/>
      <c r="O755" s="2"/>
      <c r="P755" s="2"/>
      <c r="Q755" s="2"/>
      <c r="R755" s="2"/>
      <c r="S755" s="2"/>
      <c r="T755" s="2"/>
      <c r="U755" s="2"/>
      <c r="V755" s="2"/>
      <c r="W755" s="2"/>
      <c r="X755" s="2"/>
    </row>
    <row r="756" spans="1:24" x14ac:dyDescent="0.25">
      <c r="A756" s="2">
        <v>755</v>
      </c>
      <c r="C756" s="2" t="s">
        <v>1694</v>
      </c>
      <c r="D756" s="4" t="s">
        <v>753</v>
      </c>
      <c r="E756" s="9">
        <v>6.8020833333333336E-2</v>
      </c>
      <c r="F756" s="3" t="s">
        <v>839</v>
      </c>
      <c r="G756" s="1"/>
      <c r="H756" s="10"/>
      <c r="I756" s="2">
        <f>12*1000</f>
        <v>12000</v>
      </c>
      <c r="J756" s="6">
        <v>6.8020833333333336E-2</v>
      </c>
      <c r="K756" s="7" t="s">
        <v>776</v>
      </c>
      <c r="L756" s="2"/>
      <c r="M756" s="2"/>
      <c r="N756" s="2"/>
      <c r="O756" s="2"/>
      <c r="P756" s="2"/>
      <c r="Q756" s="2"/>
      <c r="R756" s="2"/>
      <c r="S756" s="2"/>
      <c r="T756" s="2"/>
      <c r="U756" s="2"/>
      <c r="V756" s="2"/>
      <c r="W756" s="2"/>
      <c r="X756" s="2"/>
    </row>
    <row r="757" spans="1:24" x14ac:dyDescent="0.25">
      <c r="A757" s="2">
        <v>756</v>
      </c>
      <c r="C757" s="2" t="s">
        <v>1695</v>
      </c>
      <c r="D757" s="4" t="s">
        <v>754</v>
      </c>
      <c r="E757" s="8">
        <v>2.0333333333333332</v>
      </c>
      <c r="F757" s="3" t="s">
        <v>894</v>
      </c>
      <c r="G757" s="1"/>
      <c r="H757" s="10"/>
      <c r="I757" s="2">
        <f>17*1000</f>
        <v>17000</v>
      </c>
      <c r="J757" s="6">
        <v>3.3888888888888885E-2</v>
      </c>
      <c r="K757" s="7" t="s">
        <v>777</v>
      </c>
      <c r="L757" s="2"/>
      <c r="M757" s="2"/>
      <c r="N757" s="2"/>
      <c r="O757" s="2"/>
      <c r="P757" s="2"/>
      <c r="Q757" s="2"/>
      <c r="R757" s="2"/>
      <c r="S757" s="2"/>
      <c r="T757" s="2"/>
      <c r="U757" s="2"/>
      <c r="V757" s="2"/>
      <c r="W757" s="2"/>
      <c r="X757" s="2"/>
    </row>
    <row r="758" spans="1:24" x14ac:dyDescent="0.25">
      <c r="A758" s="2">
        <v>757</v>
      </c>
      <c r="C758" s="2" t="s">
        <v>1696</v>
      </c>
      <c r="D758" s="4" t="s">
        <v>755</v>
      </c>
      <c r="E758" s="9">
        <v>5.0972222222222224E-2</v>
      </c>
      <c r="F758" s="3" t="s">
        <v>875</v>
      </c>
      <c r="G758" s="1"/>
      <c r="H758" s="10"/>
      <c r="I758" s="2">
        <f>9.5*1000</f>
        <v>9500</v>
      </c>
      <c r="J758" s="6">
        <v>5.0972222222222224E-2</v>
      </c>
      <c r="K758" s="3" t="s">
        <v>780</v>
      </c>
      <c r="L758" s="2"/>
      <c r="M758" s="2"/>
      <c r="N758" s="2"/>
      <c r="O758" s="2"/>
      <c r="P758" s="2"/>
      <c r="Q758" s="2"/>
      <c r="R758" s="2"/>
      <c r="S758" s="2"/>
      <c r="T758" s="2"/>
      <c r="U758" s="2"/>
      <c r="V758" s="2"/>
      <c r="W758" s="2"/>
      <c r="X758" s="2"/>
    </row>
    <row r="759" spans="1:24" x14ac:dyDescent="0.25">
      <c r="D759" s="1"/>
    </row>
    <row r="760" spans="1:24" x14ac:dyDescent="0.25">
      <c r="D760" s="1"/>
    </row>
    <row r="761" spans="1:24" x14ac:dyDescent="0.25">
      <c r="D761" s="1"/>
    </row>
    <row r="762" spans="1:24" x14ac:dyDescent="0.25">
      <c r="D762" s="1"/>
    </row>
    <row r="763" spans="1:24" x14ac:dyDescent="0.25">
      <c r="D763" s="1"/>
    </row>
    <row r="764" spans="1:24" x14ac:dyDescent="0.25">
      <c r="D764" s="1"/>
    </row>
    <row r="765" spans="1:24" x14ac:dyDescent="0.25">
      <c r="D765" s="1"/>
    </row>
    <row r="766" spans="1:24" x14ac:dyDescent="0.25">
      <c r="D766" s="1"/>
    </row>
    <row r="767" spans="1:24" x14ac:dyDescent="0.25">
      <c r="D767" s="1"/>
    </row>
    <row r="768" spans="1:24" x14ac:dyDescent="0.25">
      <c r="D768" s="1"/>
    </row>
    <row r="769" spans="4:4" x14ac:dyDescent="0.25">
      <c r="D769" s="1"/>
    </row>
    <row r="770" spans="4:4" x14ac:dyDescent="0.25">
      <c r="D770" s="1"/>
    </row>
    <row r="771" spans="4:4" x14ac:dyDescent="0.25">
      <c r="D771" s="1"/>
    </row>
    <row r="772" spans="4:4" x14ac:dyDescent="0.25">
      <c r="D772" s="1"/>
    </row>
    <row r="773" spans="4:4" x14ac:dyDescent="0.25">
      <c r="D773" s="1"/>
    </row>
    <row r="774" spans="4:4" x14ac:dyDescent="0.25">
      <c r="D774" s="1"/>
    </row>
    <row r="775" spans="4:4" x14ac:dyDescent="0.25">
      <c r="D775" s="1"/>
    </row>
    <row r="776" spans="4:4" x14ac:dyDescent="0.25">
      <c r="D776" s="1"/>
    </row>
    <row r="2290" spans="4:4" x14ac:dyDescent="0.25">
      <c r="D2290" s="1"/>
    </row>
    <row r="2291" spans="4:4" x14ac:dyDescent="0.25">
      <c r="D2291" s="1"/>
    </row>
    <row r="2292" spans="4:4" x14ac:dyDescent="0.25">
      <c r="D2292" s="1"/>
    </row>
    <row r="2293" spans="4:4" x14ac:dyDescent="0.25">
      <c r="D2293" s="1"/>
    </row>
    <row r="2294" spans="4:4" x14ac:dyDescent="0.25">
      <c r="D2294" s="1"/>
    </row>
    <row r="2295" spans="4:4" x14ac:dyDescent="0.25">
      <c r="D2295" s="1"/>
    </row>
    <row r="2296" spans="4:4" x14ac:dyDescent="0.25">
      <c r="D2296" s="1"/>
    </row>
    <row r="2297" spans="4:4" x14ac:dyDescent="0.25">
      <c r="D2297" s="1"/>
    </row>
    <row r="2298" spans="4:4" x14ac:dyDescent="0.25">
      <c r="D2298" s="1"/>
    </row>
    <row r="2299" spans="4:4" x14ac:dyDescent="0.25">
      <c r="D2299" s="1"/>
    </row>
    <row r="2300" spans="4:4" x14ac:dyDescent="0.25">
      <c r="D2300" s="1"/>
    </row>
    <row r="2301" spans="4:4" x14ac:dyDescent="0.25">
      <c r="D2301" s="1"/>
    </row>
    <row r="2302" spans="4:4" x14ac:dyDescent="0.25">
      <c r="D2302" s="1"/>
    </row>
    <row r="2303" spans="4:4" x14ac:dyDescent="0.25">
      <c r="D2303" s="1"/>
    </row>
    <row r="2304" spans="4:4" x14ac:dyDescent="0.25">
      <c r="D2304" s="1"/>
    </row>
    <row r="2305" spans="4:4" x14ac:dyDescent="0.25">
      <c r="D2305" s="1"/>
    </row>
    <row r="2306" spans="4:4" x14ac:dyDescent="0.25">
      <c r="D2306" s="1"/>
    </row>
    <row r="2307" spans="4:4" x14ac:dyDescent="0.25">
      <c r="D2307" s="1"/>
    </row>
    <row r="2308" spans="4:4" x14ac:dyDescent="0.25">
      <c r="D2308" s="1"/>
    </row>
    <row r="2309" spans="4:4" x14ac:dyDescent="0.25">
      <c r="D2309" s="1"/>
    </row>
    <row r="2310" spans="4:4" x14ac:dyDescent="0.25">
      <c r="D2310" s="1"/>
    </row>
    <row r="2311" spans="4:4" x14ac:dyDescent="0.25">
      <c r="D2311" s="1"/>
    </row>
    <row r="2312" spans="4:4" x14ac:dyDescent="0.25">
      <c r="D2312" s="1"/>
    </row>
    <row r="2313" spans="4:4" x14ac:dyDescent="0.25">
      <c r="D2313" s="1"/>
    </row>
    <row r="2314" spans="4:4" x14ac:dyDescent="0.25">
      <c r="D2314" s="1"/>
    </row>
    <row r="2315" spans="4:4" x14ac:dyDescent="0.25">
      <c r="D2315" s="1"/>
    </row>
    <row r="2316" spans="4:4" x14ac:dyDescent="0.25">
      <c r="D2316" s="1"/>
    </row>
    <row r="2317" spans="4:4" x14ac:dyDescent="0.25">
      <c r="D2317" s="1"/>
    </row>
    <row r="2318" spans="4:4" x14ac:dyDescent="0.25">
      <c r="D2318" s="1"/>
    </row>
    <row r="2319" spans="4:4" x14ac:dyDescent="0.25">
      <c r="D2319" s="1"/>
    </row>
    <row r="2320" spans="4:4" x14ac:dyDescent="0.25">
      <c r="D2320" s="1"/>
    </row>
    <row r="2321" spans="4:4" x14ac:dyDescent="0.25">
      <c r="D2321" s="1"/>
    </row>
    <row r="2322" spans="4:4" x14ac:dyDescent="0.25">
      <c r="D2322" s="1"/>
    </row>
    <row r="2323" spans="4:4" x14ac:dyDescent="0.25">
      <c r="D2323" s="1"/>
    </row>
    <row r="2324" spans="4:4" x14ac:dyDescent="0.25">
      <c r="D2324" s="1"/>
    </row>
    <row r="2325" spans="4:4" x14ac:dyDescent="0.25">
      <c r="D2325" s="1"/>
    </row>
    <row r="2326" spans="4:4" x14ac:dyDescent="0.25">
      <c r="D2326" s="1"/>
    </row>
    <row r="2327" spans="4:4" x14ac:dyDescent="0.25">
      <c r="D2327" s="1"/>
    </row>
    <row r="2328" spans="4:4" x14ac:dyDescent="0.25">
      <c r="D2328" s="1"/>
    </row>
    <row r="2329" spans="4:4" x14ac:dyDescent="0.25">
      <c r="D2329" s="1"/>
    </row>
    <row r="2330" spans="4:4" x14ac:dyDescent="0.25">
      <c r="D2330" s="1"/>
    </row>
    <row r="2331" spans="4:4" x14ac:dyDescent="0.25">
      <c r="D2331" s="1"/>
    </row>
    <row r="2332" spans="4:4" x14ac:dyDescent="0.25">
      <c r="D2332" s="1"/>
    </row>
    <row r="2333" spans="4:4" x14ac:dyDescent="0.25">
      <c r="D2333" s="1"/>
    </row>
    <row r="2334" spans="4:4" x14ac:dyDescent="0.25">
      <c r="D2334" s="1"/>
    </row>
    <row r="2335" spans="4:4" x14ac:dyDescent="0.25">
      <c r="D2335" s="1"/>
    </row>
    <row r="2336" spans="4:4" x14ac:dyDescent="0.25">
      <c r="D2336" s="1"/>
    </row>
    <row r="2337" spans="4:4" x14ac:dyDescent="0.25">
      <c r="D2337" s="1"/>
    </row>
    <row r="2338" spans="4:4" x14ac:dyDescent="0.25">
      <c r="D2338" s="1"/>
    </row>
    <row r="2339" spans="4:4" x14ac:dyDescent="0.25">
      <c r="D2339" s="1"/>
    </row>
    <row r="2340" spans="4:4" x14ac:dyDescent="0.25">
      <c r="D2340" s="1"/>
    </row>
    <row r="2341" spans="4:4" x14ac:dyDescent="0.25">
      <c r="D2341" s="1"/>
    </row>
    <row r="2342" spans="4:4" x14ac:dyDescent="0.25">
      <c r="D2342" s="1"/>
    </row>
    <row r="2343" spans="4:4" x14ac:dyDescent="0.25">
      <c r="D2343" s="1"/>
    </row>
    <row r="2344" spans="4:4" x14ac:dyDescent="0.25">
      <c r="D2344" s="1"/>
    </row>
    <row r="2345" spans="4:4" x14ac:dyDescent="0.25">
      <c r="D2345" s="1"/>
    </row>
    <row r="2346" spans="4:4" x14ac:dyDescent="0.25">
      <c r="D2346" s="1"/>
    </row>
    <row r="2347" spans="4:4" x14ac:dyDescent="0.25">
      <c r="D2347" s="1"/>
    </row>
    <row r="2348" spans="4:4" x14ac:dyDescent="0.25">
      <c r="D2348" s="1"/>
    </row>
    <row r="2349" spans="4:4" x14ac:dyDescent="0.25">
      <c r="D2349" s="1"/>
    </row>
    <row r="2350" spans="4:4" x14ac:dyDescent="0.25">
      <c r="D2350" s="1"/>
    </row>
    <row r="2351" spans="4:4" x14ac:dyDescent="0.25">
      <c r="D2351" s="1"/>
    </row>
    <row r="2352" spans="4:4" x14ac:dyDescent="0.25">
      <c r="D2352" s="1"/>
    </row>
    <row r="2353" spans="4:4" x14ac:dyDescent="0.25">
      <c r="D2353" s="1"/>
    </row>
    <row r="2354" spans="4:4" x14ac:dyDescent="0.25">
      <c r="D2354" s="1"/>
    </row>
    <row r="2355" spans="4:4" x14ac:dyDescent="0.25">
      <c r="D2355" s="1"/>
    </row>
    <row r="2356" spans="4:4" x14ac:dyDescent="0.25">
      <c r="D2356" s="1"/>
    </row>
    <row r="2357" spans="4:4" x14ac:dyDescent="0.25">
      <c r="D2357" s="1"/>
    </row>
    <row r="2358" spans="4:4" x14ac:dyDescent="0.25">
      <c r="D2358" s="1"/>
    </row>
    <row r="2359" spans="4:4" x14ac:dyDescent="0.25">
      <c r="D2359" s="1"/>
    </row>
    <row r="2360" spans="4:4" x14ac:dyDescent="0.25">
      <c r="D2360" s="1"/>
    </row>
    <row r="2361" spans="4:4" x14ac:dyDescent="0.25">
      <c r="D2361" s="1"/>
    </row>
    <row r="2362" spans="4:4" x14ac:dyDescent="0.25">
      <c r="D2362" s="1"/>
    </row>
    <row r="2363" spans="4:4" x14ac:dyDescent="0.25">
      <c r="D2363" s="1"/>
    </row>
    <row r="2364" spans="4:4" x14ac:dyDescent="0.25">
      <c r="D2364" s="1"/>
    </row>
    <row r="2365" spans="4:4" x14ac:dyDescent="0.25">
      <c r="D2365" s="1"/>
    </row>
    <row r="2366" spans="4:4" x14ac:dyDescent="0.25">
      <c r="D2366" s="1"/>
    </row>
    <row r="2367" spans="4:4" x14ac:dyDescent="0.25">
      <c r="D2367" s="1"/>
    </row>
    <row r="2368" spans="4:4" x14ac:dyDescent="0.25">
      <c r="D2368" s="1"/>
    </row>
    <row r="2369" spans="4:4" x14ac:dyDescent="0.25">
      <c r="D2369" s="1"/>
    </row>
    <row r="2370" spans="4:4" x14ac:dyDescent="0.25">
      <c r="D2370" s="1"/>
    </row>
    <row r="2371" spans="4:4" x14ac:dyDescent="0.25">
      <c r="D2371" s="1"/>
    </row>
    <row r="2372" spans="4:4" x14ac:dyDescent="0.25">
      <c r="D2372" s="1"/>
    </row>
    <row r="2373" spans="4:4" x14ac:dyDescent="0.25">
      <c r="D2373" s="1"/>
    </row>
    <row r="2374" spans="4:4" x14ac:dyDescent="0.25">
      <c r="D2374" s="1"/>
    </row>
    <row r="2375" spans="4:4" x14ac:dyDescent="0.25">
      <c r="D2375" s="1"/>
    </row>
    <row r="2376" spans="4:4" x14ac:dyDescent="0.25">
      <c r="D2376" s="1"/>
    </row>
    <row r="2377" spans="4:4" x14ac:dyDescent="0.25">
      <c r="D2377" s="1"/>
    </row>
    <row r="2378" spans="4:4" x14ac:dyDescent="0.25">
      <c r="D2378" s="1"/>
    </row>
    <row r="2379" spans="4:4" x14ac:dyDescent="0.25">
      <c r="D2379" s="1"/>
    </row>
    <row r="2380" spans="4:4" x14ac:dyDescent="0.25">
      <c r="D2380" s="1"/>
    </row>
    <row r="2381" spans="4:4" x14ac:dyDescent="0.25">
      <c r="D2381" s="1"/>
    </row>
    <row r="2382" spans="4:4" x14ac:dyDescent="0.25">
      <c r="D2382" s="1"/>
    </row>
    <row r="2383" spans="4:4" x14ac:dyDescent="0.25">
      <c r="D2383" s="1"/>
    </row>
    <row r="2384" spans="4:4" x14ac:dyDescent="0.25">
      <c r="D2384" s="1"/>
    </row>
    <row r="2385" spans="4:4" x14ac:dyDescent="0.25">
      <c r="D2385" s="1"/>
    </row>
    <row r="2386" spans="4:4" x14ac:dyDescent="0.25">
      <c r="D2386" s="1"/>
    </row>
    <row r="2387" spans="4:4" x14ac:dyDescent="0.25">
      <c r="D2387" s="1"/>
    </row>
    <row r="2388" spans="4:4" x14ac:dyDescent="0.25">
      <c r="D2388" s="1"/>
    </row>
    <row r="2389" spans="4:4" x14ac:dyDescent="0.25">
      <c r="D2389" s="1"/>
    </row>
    <row r="2390" spans="4:4" x14ac:dyDescent="0.25">
      <c r="D2390" s="1"/>
    </row>
    <row r="2391" spans="4:4" x14ac:dyDescent="0.25">
      <c r="D2391" s="1"/>
    </row>
    <row r="2392" spans="4:4" x14ac:dyDescent="0.25">
      <c r="D2392" s="1"/>
    </row>
    <row r="2393" spans="4:4" x14ac:dyDescent="0.25">
      <c r="D2393" s="1"/>
    </row>
    <row r="2394" spans="4:4" x14ac:dyDescent="0.25">
      <c r="D2394" s="1"/>
    </row>
    <row r="2395" spans="4:4" x14ac:dyDescent="0.25">
      <c r="D2395" s="1"/>
    </row>
    <row r="2396" spans="4:4" x14ac:dyDescent="0.25">
      <c r="D2396" s="1"/>
    </row>
    <row r="2397" spans="4:4" x14ac:dyDescent="0.25">
      <c r="D2397" s="1"/>
    </row>
    <row r="2398" spans="4:4" x14ac:dyDescent="0.25">
      <c r="D2398" s="1"/>
    </row>
    <row r="2399" spans="4:4" x14ac:dyDescent="0.25">
      <c r="D2399" s="1"/>
    </row>
    <row r="2400" spans="4:4" x14ac:dyDescent="0.25">
      <c r="D2400" s="1"/>
    </row>
    <row r="2401" spans="4:4" x14ac:dyDescent="0.25">
      <c r="D2401" s="1"/>
    </row>
    <row r="2402" spans="4:4" x14ac:dyDescent="0.25">
      <c r="D2402" s="1"/>
    </row>
    <row r="2403" spans="4:4" x14ac:dyDescent="0.25">
      <c r="D2403" s="1"/>
    </row>
    <row r="2404" spans="4:4" x14ac:dyDescent="0.25">
      <c r="D2404" s="1"/>
    </row>
    <row r="2405" spans="4:4" x14ac:dyDescent="0.25">
      <c r="D2405" s="1"/>
    </row>
    <row r="2406" spans="4:4" x14ac:dyDescent="0.25">
      <c r="D2406" s="1"/>
    </row>
    <row r="2407" spans="4:4" x14ac:dyDescent="0.25">
      <c r="D2407" s="1"/>
    </row>
    <row r="2408" spans="4:4" x14ac:dyDescent="0.25">
      <c r="D2408" s="1"/>
    </row>
    <row r="2409" spans="4:4" x14ac:dyDescent="0.25">
      <c r="D2409" s="1"/>
    </row>
    <row r="2410" spans="4:4" x14ac:dyDescent="0.25">
      <c r="D2410" s="1"/>
    </row>
    <row r="2411" spans="4:4" x14ac:dyDescent="0.25">
      <c r="D2411" s="1"/>
    </row>
    <row r="2412" spans="4:4" x14ac:dyDescent="0.25">
      <c r="D2412" s="1"/>
    </row>
    <row r="2413" spans="4:4" x14ac:dyDescent="0.25">
      <c r="D2413" s="1"/>
    </row>
    <row r="2414" spans="4:4" x14ac:dyDescent="0.25">
      <c r="D2414" s="1"/>
    </row>
    <row r="2415" spans="4:4" x14ac:dyDescent="0.25">
      <c r="D2415" s="1"/>
    </row>
    <row r="2416" spans="4:4" x14ac:dyDescent="0.25">
      <c r="D2416" s="1"/>
    </row>
    <row r="2417" spans="4:4" x14ac:dyDescent="0.25">
      <c r="D2417" s="1"/>
    </row>
    <row r="2418" spans="4:4" x14ac:dyDescent="0.25">
      <c r="D2418" s="1"/>
    </row>
    <row r="2419" spans="4:4" x14ac:dyDescent="0.25">
      <c r="D2419" s="1"/>
    </row>
    <row r="2420" spans="4:4" x14ac:dyDescent="0.25">
      <c r="D2420" s="1"/>
    </row>
    <row r="2421" spans="4:4" x14ac:dyDescent="0.25">
      <c r="D2421" s="1"/>
    </row>
    <row r="2422" spans="4:4" x14ac:dyDescent="0.25">
      <c r="D2422" s="1"/>
    </row>
    <row r="2423" spans="4:4" x14ac:dyDescent="0.25">
      <c r="D2423" s="1"/>
    </row>
    <row r="2424" spans="4:4" x14ac:dyDescent="0.25">
      <c r="D2424" s="1"/>
    </row>
    <row r="2425" spans="4:4" x14ac:dyDescent="0.25">
      <c r="D2425" s="1"/>
    </row>
    <row r="2426" spans="4:4" x14ac:dyDescent="0.25">
      <c r="D2426" s="1"/>
    </row>
    <row r="2427" spans="4:4" x14ac:dyDescent="0.25">
      <c r="D2427" s="1"/>
    </row>
    <row r="2428" spans="4:4" x14ac:dyDescent="0.25">
      <c r="D2428" s="1"/>
    </row>
    <row r="2429" spans="4:4" x14ac:dyDescent="0.25">
      <c r="D2429" s="1"/>
    </row>
    <row r="2430" spans="4:4" x14ac:dyDescent="0.25">
      <c r="D2430" s="1"/>
    </row>
    <row r="2431" spans="4:4" x14ac:dyDescent="0.25">
      <c r="D2431" s="1"/>
    </row>
    <row r="2432" spans="4:4" x14ac:dyDescent="0.25">
      <c r="D2432" s="1"/>
    </row>
    <row r="2433" spans="4:4" x14ac:dyDescent="0.25">
      <c r="D2433" s="1"/>
    </row>
    <row r="2434" spans="4:4" x14ac:dyDescent="0.25">
      <c r="D2434" s="1"/>
    </row>
    <row r="2435" spans="4:4" x14ac:dyDescent="0.25">
      <c r="D2435" s="1"/>
    </row>
    <row r="2436" spans="4:4" x14ac:dyDescent="0.25">
      <c r="D2436" s="1"/>
    </row>
    <row r="2437" spans="4:4" x14ac:dyDescent="0.25">
      <c r="D2437" s="1"/>
    </row>
    <row r="2438" spans="4:4" x14ac:dyDescent="0.25">
      <c r="D2438" s="1"/>
    </row>
    <row r="2439" spans="4:4" x14ac:dyDescent="0.25">
      <c r="D2439" s="1"/>
    </row>
    <row r="2440" spans="4:4" x14ac:dyDescent="0.25">
      <c r="D2440" s="1"/>
    </row>
    <row r="2441" spans="4:4" x14ac:dyDescent="0.25">
      <c r="D2441" s="1"/>
    </row>
    <row r="2442" spans="4:4" x14ac:dyDescent="0.25">
      <c r="D2442" s="1"/>
    </row>
    <row r="2443" spans="4:4" x14ac:dyDescent="0.25">
      <c r="D2443" s="1"/>
    </row>
    <row r="2444" spans="4:4" x14ac:dyDescent="0.25">
      <c r="D2444" s="1"/>
    </row>
    <row r="2445" spans="4:4" x14ac:dyDescent="0.25">
      <c r="D2445" s="1"/>
    </row>
    <row r="2446" spans="4:4" x14ac:dyDescent="0.25">
      <c r="D2446" s="1"/>
    </row>
    <row r="2447" spans="4:4" x14ac:dyDescent="0.25">
      <c r="D2447" s="1"/>
    </row>
    <row r="2448" spans="4:4" x14ac:dyDescent="0.25">
      <c r="D2448" s="1"/>
    </row>
    <row r="2449" spans="4:4" x14ac:dyDescent="0.25">
      <c r="D2449" s="1"/>
    </row>
    <row r="2450" spans="4:4" x14ac:dyDescent="0.25">
      <c r="D2450" s="1"/>
    </row>
    <row r="2451" spans="4:4" x14ac:dyDescent="0.25">
      <c r="D2451" s="1"/>
    </row>
    <row r="2452" spans="4:4" x14ac:dyDescent="0.25">
      <c r="D2452" s="1"/>
    </row>
    <row r="2453" spans="4:4" x14ac:dyDescent="0.25">
      <c r="D2453" s="1"/>
    </row>
    <row r="2454" spans="4:4" x14ac:dyDescent="0.25">
      <c r="D2454" s="1"/>
    </row>
    <row r="2455" spans="4:4" x14ac:dyDescent="0.25">
      <c r="D2455" s="1"/>
    </row>
    <row r="2456" spans="4:4" x14ac:dyDescent="0.25">
      <c r="D2456" s="1"/>
    </row>
    <row r="2457" spans="4:4" x14ac:dyDescent="0.25">
      <c r="D2457" s="1"/>
    </row>
    <row r="2458" spans="4:4" x14ac:dyDescent="0.25">
      <c r="D2458" s="1"/>
    </row>
    <row r="2459" spans="4:4" x14ac:dyDescent="0.25">
      <c r="D2459" s="1"/>
    </row>
    <row r="2460" spans="4:4" x14ac:dyDescent="0.25">
      <c r="D2460" s="1"/>
    </row>
    <row r="2461" spans="4:4" x14ac:dyDescent="0.25">
      <c r="D2461" s="1"/>
    </row>
    <row r="2462" spans="4:4" x14ac:dyDescent="0.25">
      <c r="D2462" s="1"/>
    </row>
    <row r="2463" spans="4:4" x14ac:dyDescent="0.25">
      <c r="D2463" s="1"/>
    </row>
    <row r="2464" spans="4:4" x14ac:dyDescent="0.25">
      <c r="D2464" s="1"/>
    </row>
    <row r="2465" spans="4:4" x14ac:dyDescent="0.25">
      <c r="D2465" s="1"/>
    </row>
    <row r="2466" spans="4:4" x14ac:dyDescent="0.25">
      <c r="D2466" s="1"/>
    </row>
    <row r="2467" spans="4:4" x14ac:dyDescent="0.25">
      <c r="D2467" s="1"/>
    </row>
    <row r="2468" spans="4:4" x14ac:dyDescent="0.25">
      <c r="D2468" s="1"/>
    </row>
    <row r="2469" spans="4:4" x14ac:dyDescent="0.25">
      <c r="D2469" s="1"/>
    </row>
    <row r="2470" spans="4:4" x14ac:dyDescent="0.25">
      <c r="D2470" s="1"/>
    </row>
    <row r="2471" spans="4:4" x14ac:dyDescent="0.25">
      <c r="D2471" s="1"/>
    </row>
    <row r="2472" spans="4:4" x14ac:dyDescent="0.25">
      <c r="D2472" s="1"/>
    </row>
    <row r="2473" spans="4:4" x14ac:dyDescent="0.25">
      <c r="D2473" s="1"/>
    </row>
    <row r="2474" spans="4:4" x14ac:dyDescent="0.25">
      <c r="D2474" s="1"/>
    </row>
    <row r="2475" spans="4:4" x14ac:dyDescent="0.25">
      <c r="D2475" s="1"/>
    </row>
    <row r="2476" spans="4:4" x14ac:dyDescent="0.25">
      <c r="D2476" s="1"/>
    </row>
    <row r="2477" spans="4:4" x14ac:dyDescent="0.25">
      <c r="D2477" s="1"/>
    </row>
    <row r="2478" spans="4:4" x14ac:dyDescent="0.25">
      <c r="D2478" s="1"/>
    </row>
    <row r="2479" spans="4:4" x14ac:dyDescent="0.25">
      <c r="D2479" s="1"/>
    </row>
    <row r="2480" spans="4:4" x14ac:dyDescent="0.25">
      <c r="D2480" s="1"/>
    </row>
    <row r="2481" spans="4:4" x14ac:dyDescent="0.25">
      <c r="D2481" s="1"/>
    </row>
    <row r="2482" spans="4:4" x14ac:dyDescent="0.25">
      <c r="D2482" s="1"/>
    </row>
    <row r="2483" spans="4:4" x14ac:dyDescent="0.25">
      <c r="D2483" s="1"/>
    </row>
    <row r="2484" spans="4:4" x14ac:dyDescent="0.25">
      <c r="D2484" s="1"/>
    </row>
    <row r="2485" spans="4:4" x14ac:dyDescent="0.25">
      <c r="D2485" s="1"/>
    </row>
    <row r="2486" spans="4:4" x14ac:dyDescent="0.25">
      <c r="D2486" s="1"/>
    </row>
    <row r="2487" spans="4:4" x14ac:dyDescent="0.25">
      <c r="D2487" s="1"/>
    </row>
    <row r="2488" spans="4:4" x14ac:dyDescent="0.25">
      <c r="D2488" s="1"/>
    </row>
    <row r="2489" spans="4:4" x14ac:dyDescent="0.25">
      <c r="D2489" s="1"/>
    </row>
    <row r="2490" spans="4:4" x14ac:dyDescent="0.25">
      <c r="D2490" s="1"/>
    </row>
    <row r="2491" spans="4:4" x14ac:dyDescent="0.25">
      <c r="D2491" s="1"/>
    </row>
    <row r="2492" spans="4:4" x14ac:dyDescent="0.25">
      <c r="D2492" s="1"/>
    </row>
    <row r="2493" spans="4:4" x14ac:dyDescent="0.25">
      <c r="D2493" s="1"/>
    </row>
    <row r="2494" spans="4:4" x14ac:dyDescent="0.25">
      <c r="D2494" s="1"/>
    </row>
    <row r="2495" spans="4:4" x14ac:dyDescent="0.25">
      <c r="D2495" s="1"/>
    </row>
    <row r="2496" spans="4:4" x14ac:dyDescent="0.25">
      <c r="D2496" s="1"/>
    </row>
    <row r="2497" spans="4:4" x14ac:dyDescent="0.25">
      <c r="D2497" s="1"/>
    </row>
    <row r="2498" spans="4:4" x14ac:dyDescent="0.25">
      <c r="D2498" s="1"/>
    </row>
    <row r="2499" spans="4:4" x14ac:dyDescent="0.25">
      <c r="D2499" s="1"/>
    </row>
    <row r="2500" spans="4:4" x14ac:dyDescent="0.25">
      <c r="D2500" s="1"/>
    </row>
    <row r="2501" spans="4:4" x14ac:dyDescent="0.25">
      <c r="D2501" s="1"/>
    </row>
    <row r="2502" spans="4:4" x14ac:dyDescent="0.25">
      <c r="D2502" s="1"/>
    </row>
    <row r="2503" spans="4:4" x14ac:dyDescent="0.25">
      <c r="D2503" s="1"/>
    </row>
    <row r="2504" spans="4:4" x14ac:dyDescent="0.25">
      <c r="D2504" s="1"/>
    </row>
    <row r="2505" spans="4:4" x14ac:dyDescent="0.25">
      <c r="D2505" s="1"/>
    </row>
    <row r="2506" spans="4:4" x14ac:dyDescent="0.25">
      <c r="D2506" s="1"/>
    </row>
    <row r="2507" spans="4:4" x14ac:dyDescent="0.25">
      <c r="D2507" s="1"/>
    </row>
    <row r="2508" spans="4:4" x14ac:dyDescent="0.25">
      <c r="D2508" s="1"/>
    </row>
    <row r="2509" spans="4:4" x14ac:dyDescent="0.25">
      <c r="D2509" s="1"/>
    </row>
    <row r="2510" spans="4:4" x14ac:dyDescent="0.25">
      <c r="D2510" s="1"/>
    </row>
    <row r="2511" spans="4:4" x14ac:dyDescent="0.25">
      <c r="D2511" s="1"/>
    </row>
    <row r="2512" spans="4:4" x14ac:dyDescent="0.25">
      <c r="D2512" s="1"/>
    </row>
    <row r="2513" spans="4:4" x14ac:dyDescent="0.25">
      <c r="D2513" s="1"/>
    </row>
    <row r="2514" spans="4:4" x14ac:dyDescent="0.25">
      <c r="D2514" s="1"/>
    </row>
    <row r="2515" spans="4:4" x14ac:dyDescent="0.25">
      <c r="D2515" s="1"/>
    </row>
    <row r="2516" spans="4:4" x14ac:dyDescent="0.25">
      <c r="D2516" s="1"/>
    </row>
    <row r="2517" spans="4:4" x14ac:dyDescent="0.25">
      <c r="D2517" s="1"/>
    </row>
    <row r="2518" spans="4:4" x14ac:dyDescent="0.25">
      <c r="D2518" s="1"/>
    </row>
    <row r="2519" spans="4:4" x14ac:dyDescent="0.25">
      <c r="D2519" s="1"/>
    </row>
    <row r="2520" spans="4:4" x14ac:dyDescent="0.25">
      <c r="D2520" s="1"/>
    </row>
    <row r="2521" spans="4:4" x14ac:dyDescent="0.25">
      <c r="D2521" s="1"/>
    </row>
    <row r="2522" spans="4:4" x14ac:dyDescent="0.25">
      <c r="D2522" s="1"/>
    </row>
    <row r="2523" spans="4:4" x14ac:dyDescent="0.25">
      <c r="D2523" s="1"/>
    </row>
    <row r="2524" spans="4:4" x14ac:dyDescent="0.25">
      <c r="D2524" s="1"/>
    </row>
    <row r="2525" spans="4:4" x14ac:dyDescent="0.25">
      <c r="D2525" s="1"/>
    </row>
    <row r="2526" spans="4:4" x14ac:dyDescent="0.25">
      <c r="D2526" s="1"/>
    </row>
    <row r="2527" spans="4:4" x14ac:dyDescent="0.25">
      <c r="D2527" s="1"/>
    </row>
    <row r="2528" spans="4:4" x14ac:dyDescent="0.25">
      <c r="D2528" s="1"/>
    </row>
    <row r="2529" spans="4:4" x14ac:dyDescent="0.25">
      <c r="D2529" s="1"/>
    </row>
    <row r="2530" spans="4:4" x14ac:dyDescent="0.25">
      <c r="D2530" s="1"/>
    </row>
    <row r="2531" spans="4:4" x14ac:dyDescent="0.25">
      <c r="D2531" s="1"/>
    </row>
    <row r="2532" spans="4:4" x14ac:dyDescent="0.25">
      <c r="D2532" s="1"/>
    </row>
    <row r="2533" spans="4:4" x14ac:dyDescent="0.25">
      <c r="D2533" s="1"/>
    </row>
    <row r="2534" spans="4:4" x14ac:dyDescent="0.25">
      <c r="D2534" s="1"/>
    </row>
    <row r="2535" spans="4:4" x14ac:dyDescent="0.25">
      <c r="D2535" s="1"/>
    </row>
    <row r="2536" spans="4:4" x14ac:dyDescent="0.25">
      <c r="D2536" s="1"/>
    </row>
    <row r="2537" spans="4:4" x14ac:dyDescent="0.25">
      <c r="D2537" s="1"/>
    </row>
    <row r="2538" spans="4:4" x14ac:dyDescent="0.25">
      <c r="D2538" s="1"/>
    </row>
    <row r="2539" spans="4:4" x14ac:dyDescent="0.25">
      <c r="D2539" s="1"/>
    </row>
    <row r="2540" spans="4:4" x14ac:dyDescent="0.25">
      <c r="D2540" s="1"/>
    </row>
    <row r="2541" spans="4:4" x14ac:dyDescent="0.25">
      <c r="D2541" s="1"/>
    </row>
    <row r="2542" spans="4:4" x14ac:dyDescent="0.25">
      <c r="D2542" s="1"/>
    </row>
    <row r="2543" spans="4:4" x14ac:dyDescent="0.25">
      <c r="D2543" s="1"/>
    </row>
    <row r="2544" spans="4:4" x14ac:dyDescent="0.25">
      <c r="D2544" s="1"/>
    </row>
    <row r="2545" spans="4:4" x14ac:dyDescent="0.25">
      <c r="D2545" s="1"/>
    </row>
    <row r="2546" spans="4:4" x14ac:dyDescent="0.25">
      <c r="D2546" s="1"/>
    </row>
    <row r="2547" spans="4:4" x14ac:dyDescent="0.25">
      <c r="D2547" s="1"/>
    </row>
    <row r="2548" spans="4:4" x14ac:dyDescent="0.25">
      <c r="D2548" s="1"/>
    </row>
    <row r="2549" spans="4:4" x14ac:dyDescent="0.25">
      <c r="D2549" s="1"/>
    </row>
    <row r="2550" spans="4:4" x14ac:dyDescent="0.25">
      <c r="D2550" s="1"/>
    </row>
    <row r="2551" spans="4:4" x14ac:dyDescent="0.25">
      <c r="D2551" s="1"/>
    </row>
    <row r="2552" spans="4:4" x14ac:dyDescent="0.25">
      <c r="D2552" s="1"/>
    </row>
    <row r="2553" spans="4:4" x14ac:dyDescent="0.25">
      <c r="D2553" s="1"/>
    </row>
    <row r="2554" spans="4:4" x14ac:dyDescent="0.25">
      <c r="D2554" s="1"/>
    </row>
    <row r="2555" spans="4:4" x14ac:dyDescent="0.25">
      <c r="D2555" s="1"/>
    </row>
    <row r="2556" spans="4:4" x14ac:dyDescent="0.25">
      <c r="D2556" s="1"/>
    </row>
    <row r="2557" spans="4:4" x14ac:dyDescent="0.25">
      <c r="D2557" s="1"/>
    </row>
    <row r="2558" spans="4:4" x14ac:dyDescent="0.25">
      <c r="D2558" s="1"/>
    </row>
    <row r="2559" spans="4:4" x14ac:dyDescent="0.25">
      <c r="D2559" s="1"/>
    </row>
    <row r="2560" spans="4:4" x14ac:dyDescent="0.25">
      <c r="D2560" s="1"/>
    </row>
    <row r="2561" spans="4:4" x14ac:dyDescent="0.25">
      <c r="D2561" s="1"/>
    </row>
    <row r="2562" spans="4:4" x14ac:dyDescent="0.25">
      <c r="D2562" s="1"/>
    </row>
    <row r="2563" spans="4:4" x14ac:dyDescent="0.25">
      <c r="D2563" s="1"/>
    </row>
    <row r="2564" spans="4:4" x14ac:dyDescent="0.25">
      <c r="D2564" s="1"/>
    </row>
    <row r="2565" spans="4:4" x14ac:dyDescent="0.25">
      <c r="D2565" s="1"/>
    </row>
    <row r="2566" spans="4:4" x14ac:dyDescent="0.25">
      <c r="D2566" s="1"/>
    </row>
    <row r="2567" spans="4:4" x14ac:dyDescent="0.25">
      <c r="D2567" s="1"/>
    </row>
    <row r="2568" spans="4:4" x14ac:dyDescent="0.25">
      <c r="D2568" s="1"/>
    </row>
    <row r="2569" spans="4:4" x14ac:dyDescent="0.25">
      <c r="D2569" s="1"/>
    </row>
    <row r="2570" spans="4:4" x14ac:dyDescent="0.25">
      <c r="D2570" s="1"/>
    </row>
    <row r="2571" spans="4:4" x14ac:dyDescent="0.25">
      <c r="D2571" s="1"/>
    </row>
    <row r="2572" spans="4:4" x14ac:dyDescent="0.25">
      <c r="D2572" s="1"/>
    </row>
    <row r="2573" spans="4:4" x14ac:dyDescent="0.25">
      <c r="D2573" s="1"/>
    </row>
    <row r="2574" spans="4:4" x14ac:dyDescent="0.25">
      <c r="D2574" s="1"/>
    </row>
    <row r="2575" spans="4:4" x14ac:dyDescent="0.25">
      <c r="D2575" s="1"/>
    </row>
    <row r="2576" spans="4:4" x14ac:dyDescent="0.25">
      <c r="D2576" s="1"/>
    </row>
    <row r="2577" spans="4:4" x14ac:dyDescent="0.25">
      <c r="D2577" s="1"/>
    </row>
    <row r="2578" spans="4:4" x14ac:dyDescent="0.25">
      <c r="D2578" s="1"/>
    </row>
    <row r="2579" spans="4:4" x14ac:dyDescent="0.25">
      <c r="D2579" s="1"/>
    </row>
    <row r="2580" spans="4:4" x14ac:dyDescent="0.25">
      <c r="D2580" s="1"/>
    </row>
    <row r="2581" spans="4:4" x14ac:dyDescent="0.25">
      <c r="D2581" s="1"/>
    </row>
    <row r="2582" spans="4:4" x14ac:dyDescent="0.25">
      <c r="D2582" s="1"/>
    </row>
    <row r="2583" spans="4:4" x14ac:dyDescent="0.25">
      <c r="D2583" s="1"/>
    </row>
    <row r="2584" spans="4:4" x14ac:dyDescent="0.25">
      <c r="D2584" s="1"/>
    </row>
    <row r="2585" spans="4:4" x14ac:dyDescent="0.25">
      <c r="D2585" s="1"/>
    </row>
    <row r="2586" spans="4:4" x14ac:dyDescent="0.25">
      <c r="D2586" s="1"/>
    </row>
    <row r="2587" spans="4:4" x14ac:dyDescent="0.25">
      <c r="D2587" s="1"/>
    </row>
    <row r="2588" spans="4:4" x14ac:dyDescent="0.25">
      <c r="D2588" s="1"/>
    </row>
    <row r="2589" spans="4:4" x14ac:dyDescent="0.25">
      <c r="D2589" s="1"/>
    </row>
    <row r="2590" spans="4:4" x14ac:dyDescent="0.25">
      <c r="D2590" s="1"/>
    </row>
    <row r="2591" spans="4:4" x14ac:dyDescent="0.25">
      <c r="D2591" s="1"/>
    </row>
    <row r="2592" spans="4:4" x14ac:dyDescent="0.25">
      <c r="D2592" s="1"/>
    </row>
    <row r="2593" spans="4:4" x14ac:dyDescent="0.25">
      <c r="D2593" s="1"/>
    </row>
    <row r="2594" spans="4:4" x14ac:dyDescent="0.25">
      <c r="D2594" s="1"/>
    </row>
    <row r="2595" spans="4:4" x14ac:dyDescent="0.25">
      <c r="D2595" s="1"/>
    </row>
    <row r="2596" spans="4:4" x14ac:dyDescent="0.25">
      <c r="D2596" s="1"/>
    </row>
    <row r="2597" spans="4:4" x14ac:dyDescent="0.25">
      <c r="D2597" s="1"/>
    </row>
    <row r="2598" spans="4:4" x14ac:dyDescent="0.25">
      <c r="D2598" s="1"/>
    </row>
    <row r="2599" spans="4:4" x14ac:dyDescent="0.25">
      <c r="D2599" s="1"/>
    </row>
    <row r="2600" spans="4:4" x14ac:dyDescent="0.25">
      <c r="D2600" s="1"/>
    </row>
    <row r="2601" spans="4:4" x14ac:dyDescent="0.25">
      <c r="D2601" s="1"/>
    </row>
    <row r="2602" spans="4:4" x14ac:dyDescent="0.25">
      <c r="D2602" s="1"/>
    </row>
    <row r="2603" spans="4:4" x14ac:dyDescent="0.25">
      <c r="D2603" s="1"/>
    </row>
    <row r="2604" spans="4:4" x14ac:dyDescent="0.25">
      <c r="D2604" s="1"/>
    </row>
    <row r="2605" spans="4:4" x14ac:dyDescent="0.25">
      <c r="D2605" s="1"/>
    </row>
    <row r="2606" spans="4:4" x14ac:dyDescent="0.25">
      <c r="D2606" s="1"/>
    </row>
    <row r="2607" spans="4:4" x14ac:dyDescent="0.25">
      <c r="D2607" s="1"/>
    </row>
    <row r="2608" spans="4:4" x14ac:dyDescent="0.25">
      <c r="D2608" s="1"/>
    </row>
    <row r="2609" spans="4:4" x14ac:dyDescent="0.25">
      <c r="D2609" s="1"/>
    </row>
    <row r="2610" spans="4:4" x14ac:dyDescent="0.25">
      <c r="D2610" s="1"/>
    </row>
    <row r="2611" spans="4:4" x14ac:dyDescent="0.25">
      <c r="D2611" s="1"/>
    </row>
    <row r="2612" spans="4:4" x14ac:dyDescent="0.25">
      <c r="D2612" s="1"/>
    </row>
    <row r="2613" spans="4:4" x14ac:dyDescent="0.25">
      <c r="D2613" s="1"/>
    </row>
    <row r="2614" spans="4:4" x14ac:dyDescent="0.25">
      <c r="D2614" s="1"/>
    </row>
    <row r="2615" spans="4:4" x14ac:dyDescent="0.25">
      <c r="D2615" s="1"/>
    </row>
    <row r="2616" spans="4:4" x14ac:dyDescent="0.25">
      <c r="D2616" s="1"/>
    </row>
    <row r="2617" spans="4:4" x14ac:dyDescent="0.25">
      <c r="D2617" s="1"/>
    </row>
    <row r="2618" spans="4:4" x14ac:dyDescent="0.25">
      <c r="D2618" s="1"/>
    </row>
    <row r="2619" spans="4:4" x14ac:dyDescent="0.25">
      <c r="D2619" s="1"/>
    </row>
    <row r="2620" spans="4:4" x14ac:dyDescent="0.25">
      <c r="D2620" s="1"/>
    </row>
    <row r="2621" spans="4:4" x14ac:dyDescent="0.25">
      <c r="D2621" s="1"/>
    </row>
    <row r="2622" spans="4:4" x14ac:dyDescent="0.25">
      <c r="D2622" s="1"/>
    </row>
    <row r="2623" spans="4:4" x14ac:dyDescent="0.25">
      <c r="D2623" s="1"/>
    </row>
    <row r="2624" spans="4:4" x14ac:dyDescent="0.25">
      <c r="D2624" s="1"/>
    </row>
    <row r="2625" spans="4:4" x14ac:dyDescent="0.25">
      <c r="D2625" s="1"/>
    </row>
    <row r="2626" spans="4:4" x14ac:dyDescent="0.25">
      <c r="D2626" s="1"/>
    </row>
    <row r="2627" spans="4:4" x14ac:dyDescent="0.25">
      <c r="D2627" s="1"/>
    </row>
    <row r="2628" spans="4:4" x14ac:dyDescent="0.25">
      <c r="D2628" s="1"/>
    </row>
    <row r="2629" spans="4:4" x14ac:dyDescent="0.25">
      <c r="D2629" s="1"/>
    </row>
    <row r="2630" spans="4:4" x14ac:dyDescent="0.25">
      <c r="D2630" s="1"/>
    </row>
    <row r="2631" spans="4:4" x14ac:dyDescent="0.25">
      <c r="D2631" s="1"/>
    </row>
    <row r="2632" spans="4:4" x14ac:dyDescent="0.25">
      <c r="D2632" s="1"/>
    </row>
    <row r="2633" spans="4:4" x14ac:dyDescent="0.25">
      <c r="D2633" s="1"/>
    </row>
    <row r="2634" spans="4:4" x14ac:dyDescent="0.25">
      <c r="D2634" s="1"/>
    </row>
    <row r="2635" spans="4:4" x14ac:dyDescent="0.25">
      <c r="D2635" s="1"/>
    </row>
    <row r="2636" spans="4:4" x14ac:dyDescent="0.25">
      <c r="D2636" s="1"/>
    </row>
    <row r="2637" spans="4:4" x14ac:dyDescent="0.25">
      <c r="D2637" s="1"/>
    </row>
    <row r="2638" spans="4:4" x14ac:dyDescent="0.25">
      <c r="D2638" s="1"/>
    </row>
    <row r="2639" spans="4:4" x14ac:dyDescent="0.25">
      <c r="D2639" s="1"/>
    </row>
    <row r="2640" spans="4:4" x14ac:dyDescent="0.25">
      <c r="D2640" s="1"/>
    </row>
    <row r="2641" spans="4:4" x14ac:dyDescent="0.25">
      <c r="D2641" s="1"/>
    </row>
    <row r="2642" spans="4:4" x14ac:dyDescent="0.25">
      <c r="D2642" s="1"/>
    </row>
    <row r="2643" spans="4:4" x14ac:dyDescent="0.25">
      <c r="D2643" s="1"/>
    </row>
    <row r="2644" spans="4:4" x14ac:dyDescent="0.25">
      <c r="D2644" s="1"/>
    </row>
    <row r="2645" spans="4:4" x14ac:dyDescent="0.25">
      <c r="D2645" s="1"/>
    </row>
    <row r="2646" spans="4:4" x14ac:dyDescent="0.25">
      <c r="D2646" s="1"/>
    </row>
    <row r="2647" spans="4:4" x14ac:dyDescent="0.25">
      <c r="D2647" s="1"/>
    </row>
    <row r="2648" spans="4:4" x14ac:dyDescent="0.25">
      <c r="D2648" s="1"/>
    </row>
    <row r="2649" spans="4:4" x14ac:dyDescent="0.25">
      <c r="D2649" s="1"/>
    </row>
    <row r="2650" spans="4:4" x14ac:dyDescent="0.25">
      <c r="D2650" s="1"/>
    </row>
    <row r="2651" spans="4:4" x14ac:dyDescent="0.25">
      <c r="D2651" s="1"/>
    </row>
    <row r="2652" spans="4:4" x14ac:dyDescent="0.25">
      <c r="D2652" s="1"/>
    </row>
    <row r="2653" spans="4:4" x14ac:dyDescent="0.25">
      <c r="D2653" s="1"/>
    </row>
    <row r="2654" spans="4:4" x14ac:dyDescent="0.25">
      <c r="D2654" s="1"/>
    </row>
    <row r="2655" spans="4:4" x14ac:dyDescent="0.25">
      <c r="D2655" s="1"/>
    </row>
    <row r="2656" spans="4:4" x14ac:dyDescent="0.25">
      <c r="D2656" s="1"/>
    </row>
    <row r="2657" spans="4:4" x14ac:dyDescent="0.25">
      <c r="D2657" s="1"/>
    </row>
    <row r="2658" spans="4:4" x14ac:dyDescent="0.25">
      <c r="D2658" s="1"/>
    </row>
    <row r="2659" spans="4:4" x14ac:dyDescent="0.25">
      <c r="D2659" s="1"/>
    </row>
    <row r="2660" spans="4:4" x14ac:dyDescent="0.25">
      <c r="D2660" s="1"/>
    </row>
    <row r="2661" spans="4:4" x14ac:dyDescent="0.25">
      <c r="D2661" s="1"/>
    </row>
    <row r="2662" spans="4:4" x14ac:dyDescent="0.25">
      <c r="D2662" s="1"/>
    </row>
    <row r="2663" spans="4:4" x14ac:dyDescent="0.25">
      <c r="D2663" s="1"/>
    </row>
    <row r="2664" spans="4:4" x14ac:dyDescent="0.25">
      <c r="D2664" s="1"/>
    </row>
    <row r="2665" spans="4:4" x14ac:dyDescent="0.25">
      <c r="D2665" s="1"/>
    </row>
    <row r="2666" spans="4:4" x14ac:dyDescent="0.25">
      <c r="D2666" s="1"/>
    </row>
    <row r="2667" spans="4:4" x14ac:dyDescent="0.25">
      <c r="D2667" s="1"/>
    </row>
    <row r="2668" spans="4:4" x14ac:dyDescent="0.25">
      <c r="D2668" s="1"/>
    </row>
    <row r="2669" spans="4:4" x14ac:dyDescent="0.25">
      <c r="D2669" s="1"/>
    </row>
    <row r="2670" spans="4:4" x14ac:dyDescent="0.25">
      <c r="D2670" s="1"/>
    </row>
    <row r="2671" spans="4:4" x14ac:dyDescent="0.25">
      <c r="D2671" s="1"/>
    </row>
    <row r="2672" spans="4:4" x14ac:dyDescent="0.25">
      <c r="D2672" s="1"/>
    </row>
    <row r="2673" spans="4:4" x14ac:dyDescent="0.25">
      <c r="D2673" s="1"/>
    </row>
    <row r="2674" spans="4:4" x14ac:dyDescent="0.25">
      <c r="D2674" s="1"/>
    </row>
    <row r="2675" spans="4:4" x14ac:dyDescent="0.25">
      <c r="D2675" s="1"/>
    </row>
    <row r="2676" spans="4:4" x14ac:dyDescent="0.25">
      <c r="D2676" s="1"/>
    </row>
    <row r="2677" spans="4:4" x14ac:dyDescent="0.25">
      <c r="D2677" s="1"/>
    </row>
    <row r="2678" spans="4:4" x14ac:dyDescent="0.25">
      <c r="D2678" s="1"/>
    </row>
    <row r="2679" spans="4:4" x14ac:dyDescent="0.25">
      <c r="D2679" s="1"/>
    </row>
    <row r="2680" spans="4:4" x14ac:dyDescent="0.25">
      <c r="D2680" s="1"/>
    </row>
    <row r="2681" spans="4:4" x14ac:dyDescent="0.25">
      <c r="D2681" s="1"/>
    </row>
    <row r="2682" spans="4:4" x14ac:dyDescent="0.25">
      <c r="D2682" s="1"/>
    </row>
    <row r="2683" spans="4:4" x14ac:dyDescent="0.25">
      <c r="D2683" s="1"/>
    </row>
    <row r="2684" spans="4:4" x14ac:dyDescent="0.25">
      <c r="D2684" s="1"/>
    </row>
    <row r="2685" spans="4:4" x14ac:dyDescent="0.25">
      <c r="D2685" s="1"/>
    </row>
    <row r="2686" spans="4:4" x14ac:dyDescent="0.25">
      <c r="D2686" s="1"/>
    </row>
    <row r="2687" spans="4:4" x14ac:dyDescent="0.25">
      <c r="D2687" s="1"/>
    </row>
    <row r="2688" spans="4:4" x14ac:dyDescent="0.25">
      <c r="D2688" s="1"/>
    </row>
    <row r="2689" spans="4:4" x14ac:dyDescent="0.25">
      <c r="D2689" s="1"/>
    </row>
    <row r="2690" spans="4:4" x14ac:dyDescent="0.25">
      <c r="D2690" s="1"/>
    </row>
    <row r="2691" spans="4:4" x14ac:dyDescent="0.25">
      <c r="D2691" s="1"/>
    </row>
    <row r="2692" spans="4:4" x14ac:dyDescent="0.25">
      <c r="D2692" s="1"/>
    </row>
    <row r="2693" spans="4:4" x14ac:dyDescent="0.25">
      <c r="D2693" s="1"/>
    </row>
    <row r="2694" spans="4:4" x14ac:dyDescent="0.25">
      <c r="D2694" s="1"/>
    </row>
    <row r="2695" spans="4:4" x14ac:dyDescent="0.25">
      <c r="D2695" s="1"/>
    </row>
    <row r="2696" spans="4:4" x14ac:dyDescent="0.25">
      <c r="D2696" s="1"/>
    </row>
    <row r="2697" spans="4:4" x14ac:dyDescent="0.25">
      <c r="D2697" s="1"/>
    </row>
    <row r="2698" spans="4:4" x14ac:dyDescent="0.25">
      <c r="D2698" s="1"/>
    </row>
    <row r="2699" spans="4:4" x14ac:dyDescent="0.25">
      <c r="D2699" s="1"/>
    </row>
    <row r="2700" spans="4:4" x14ac:dyDescent="0.25">
      <c r="D2700" s="1"/>
    </row>
    <row r="2701" spans="4:4" x14ac:dyDescent="0.25">
      <c r="D2701" s="1"/>
    </row>
    <row r="2702" spans="4:4" x14ac:dyDescent="0.25">
      <c r="D2702" s="1"/>
    </row>
    <row r="2703" spans="4:4" x14ac:dyDescent="0.25">
      <c r="D2703" s="1"/>
    </row>
    <row r="2704" spans="4:4" x14ac:dyDescent="0.25">
      <c r="D2704" s="1"/>
    </row>
    <row r="2705" spans="4:4" x14ac:dyDescent="0.25">
      <c r="D2705" s="1"/>
    </row>
    <row r="2706" spans="4:4" x14ac:dyDescent="0.25">
      <c r="D2706" s="1"/>
    </row>
    <row r="2707" spans="4:4" x14ac:dyDescent="0.25">
      <c r="D2707" s="1"/>
    </row>
    <row r="2708" spans="4:4" x14ac:dyDescent="0.25">
      <c r="D2708" s="1"/>
    </row>
    <row r="2709" spans="4:4" x14ac:dyDescent="0.25">
      <c r="D2709" s="1"/>
    </row>
    <row r="2710" spans="4:4" x14ac:dyDescent="0.25">
      <c r="D2710" s="1"/>
    </row>
    <row r="2711" spans="4:4" x14ac:dyDescent="0.25">
      <c r="D2711" s="1"/>
    </row>
    <row r="2712" spans="4:4" x14ac:dyDescent="0.25">
      <c r="D2712" s="1"/>
    </row>
    <row r="2713" spans="4:4" x14ac:dyDescent="0.25">
      <c r="D2713" s="1"/>
    </row>
    <row r="2714" spans="4:4" x14ac:dyDescent="0.25">
      <c r="D2714" s="1"/>
    </row>
    <row r="2715" spans="4:4" x14ac:dyDescent="0.25">
      <c r="D2715" s="1"/>
    </row>
    <row r="2716" spans="4:4" x14ac:dyDescent="0.25">
      <c r="D2716" s="1"/>
    </row>
    <row r="2717" spans="4:4" x14ac:dyDescent="0.25">
      <c r="D2717" s="1"/>
    </row>
    <row r="2718" spans="4:4" x14ac:dyDescent="0.25">
      <c r="D2718" s="1"/>
    </row>
    <row r="2719" spans="4:4" x14ac:dyDescent="0.25">
      <c r="D2719" s="1"/>
    </row>
    <row r="2720" spans="4:4" x14ac:dyDescent="0.25">
      <c r="D2720" s="1"/>
    </row>
    <row r="2721" spans="4:4" x14ac:dyDescent="0.25">
      <c r="D2721" s="1"/>
    </row>
    <row r="2722" spans="4:4" x14ac:dyDescent="0.25">
      <c r="D2722" s="1"/>
    </row>
    <row r="2723" spans="4:4" x14ac:dyDescent="0.25">
      <c r="D2723" s="1"/>
    </row>
    <row r="2724" spans="4:4" x14ac:dyDescent="0.25">
      <c r="D2724" s="1"/>
    </row>
    <row r="2725" spans="4:4" x14ac:dyDescent="0.25">
      <c r="D2725" s="1"/>
    </row>
    <row r="2726" spans="4:4" x14ac:dyDescent="0.25">
      <c r="D2726" s="1"/>
    </row>
    <row r="2727" spans="4:4" x14ac:dyDescent="0.25">
      <c r="D2727" s="1"/>
    </row>
    <row r="2728" spans="4:4" x14ac:dyDescent="0.25">
      <c r="D2728" s="1"/>
    </row>
    <row r="2729" spans="4:4" x14ac:dyDescent="0.25">
      <c r="D2729" s="1"/>
    </row>
    <row r="2730" spans="4:4" x14ac:dyDescent="0.25">
      <c r="D2730" s="1"/>
    </row>
    <row r="2731" spans="4:4" x14ac:dyDescent="0.25">
      <c r="D2731" s="1"/>
    </row>
    <row r="2732" spans="4:4" x14ac:dyDescent="0.25">
      <c r="D2732" s="1"/>
    </row>
    <row r="2733" spans="4:4" x14ac:dyDescent="0.25">
      <c r="D2733" s="1"/>
    </row>
    <row r="2734" spans="4:4" x14ac:dyDescent="0.25">
      <c r="D2734" s="1"/>
    </row>
    <row r="2735" spans="4:4" x14ac:dyDescent="0.25">
      <c r="D2735" s="1"/>
    </row>
    <row r="2736" spans="4:4" x14ac:dyDescent="0.25">
      <c r="D2736" s="1"/>
    </row>
    <row r="2737" spans="4:4" x14ac:dyDescent="0.25">
      <c r="D2737" s="1"/>
    </row>
    <row r="2738" spans="4:4" x14ac:dyDescent="0.25">
      <c r="D2738" s="1"/>
    </row>
    <row r="2739" spans="4:4" x14ac:dyDescent="0.25">
      <c r="D2739" s="1"/>
    </row>
    <row r="2740" spans="4:4" x14ac:dyDescent="0.25">
      <c r="D2740" s="1"/>
    </row>
    <row r="2741" spans="4:4" x14ac:dyDescent="0.25">
      <c r="D2741" s="1"/>
    </row>
    <row r="2742" spans="4:4" x14ac:dyDescent="0.25">
      <c r="D2742" s="1"/>
    </row>
    <row r="2743" spans="4:4" x14ac:dyDescent="0.25">
      <c r="D2743" s="1"/>
    </row>
    <row r="2744" spans="4:4" x14ac:dyDescent="0.25">
      <c r="D2744" s="1"/>
    </row>
    <row r="2745" spans="4:4" x14ac:dyDescent="0.25">
      <c r="D2745" s="1"/>
    </row>
    <row r="2746" spans="4:4" x14ac:dyDescent="0.25">
      <c r="D2746" s="1"/>
    </row>
    <row r="2747" spans="4:4" x14ac:dyDescent="0.25">
      <c r="D2747" s="1"/>
    </row>
    <row r="2748" spans="4:4" x14ac:dyDescent="0.25">
      <c r="D2748" s="1"/>
    </row>
    <row r="2749" spans="4:4" x14ac:dyDescent="0.25">
      <c r="D2749" s="1"/>
    </row>
    <row r="2750" spans="4:4" x14ac:dyDescent="0.25">
      <c r="D2750" s="1"/>
    </row>
    <row r="2751" spans="4:4" x14ac:dyDescent="0.25">
      <c r="D2751" s="1"/>
    </row>
    <row r="2752" spans="4:4" x14ac:dyDescent="0.25">
      <c r="D2752" s="1"/>
    </row>
    <row r="2753" spans="4:4" x14ac:dyDescent="0.25">
      <c r="D2753" s="1"/>
    </row>
    <row r="2754" spans="4:4" x14ac:dyDescent="0.25">
      <c r="D2754" s="1"/>
    </row>
    <row r="2755" spans="4:4" x14ac:dyDescent="0.25">
      <c r="D2755" s="1"/>
    </row>
    <row r="2756" spans="4:4" x14ac:dyDescent="0.25">
      <c r="D2756" s="1"/>
    </row>
    <row r="2757" spans="4:4" x14ac:dyDescent="0.25">
      <c r="D2757" s="1"/>
    </row>
    <row r="2758" spans="4:4" x14ac:dyDescent="0.25">
      <c r="D2758" s="1"/>
    </row>
    <row r="2759" spans="4:4" x14ac:dyDescent="0.25">
      <c r="D2759" s="1"/>
    </row>
    <row r="2760" spans="4:4" x14ac:dyDescent="0.25">
      <c r="D2760" s="1"/>
    </row>
    <row r="2761" spans="4:4" x14ac:dyDescent="0.25">
      <c r="D2761" s="1"/>
    </row>
    <row r="2762" spans="4:4" x14ac:dyDescent="0.25">
      <c r="D2762" s="1"/>
    </row>
    <row r="2763" spans="4:4" x14ac:dyDescent="0.25">
      <c r="D2763" s="1"/>
    </row>
    <row r="2764" spans="4:4" x14ac:dyDescent="0.25">
      <c r="D2764" s="1"/>
    </row>
    <row r="2765" spans="4:4" x14ac:dyDescent="0.25">
      <c r="D2765" s="1"/>
    </row>
    <row r="2766" spans="4:4" x14ac:dyDescent="0.25">
      <c r="D2766" s="1"/>
    </row>
    <row r="2767" spans="4:4" x14ac:dyDescent="0.25">
      <c r="D2767" s="1"/>
    </row>
    <row r="2768" spans="4:4" x14ac:dyDescent="0.25">
      <c r="D2768" s="1"/>
    </row>
    <row r="2769" spans="4:4" x14ac:dyDescent="0.25">
      <c r="D2769" s="1"/>
    </row>
    <row r="2770" spans="4:4" x14ac:dyDescent="0.25">
      <c r="D2770" s="1"/>
    </row>
    <row r="2771" spans="4:4" x14ac:dyDescent="0.25">
      <c r="D2771" s="1"/>
    </row>
    <row r="2772" spans="4:4" x14ac:dyDescent="0.25">
      <c r="D2772" s="1"/>
    </row>
    <row r="2773" spans="4:4" x14ac:dyDescent="0.25">
      <c r="D2773" s="1"/>
    </row>
    <row r="2774" spans="4:4" x14ac:dyDescent="0.25">
      <c r="D2774" s="1"/>
    </row>
    <row r="2775" spans="4:4" x14ac:dyDescent="0.25">
      <c r="D2775" s="1"/>
    </row>
    <row r="2776" spans="4:4" x14ac:dyDescent="0.25">
      <c r="D2776" s="1"/>
    </row>
    <row r="2777" spans="4:4" x14ac:dyDescent="0.25">
      <c r="D2777" s="1"/>
    </row>
    <row r="2778" spans="4:4" x14ac:dyDescent="0.25">
      <c r="D2778" s="1"/>
    </row>
    <row r="2779" spans="4:4" x14ac:dyDescent="0.25">
      <c r="D2779" s="1"/>
    </row>
    <row r="2780" spans="4:4" x14ac:dyDescent="0.25">
      <c r="D2780" s="1"/>
    </row>
    <row r="2781" spans="4:4" x14ac:dyDescent="0.25">
      <c r="D2781" s="1"/>
    </row>
    <row r="2782" spans="4:4" x14ac:dyDescent="0.25">
      <c r="D2782" s="1"/>
    </row>
    <row r="2783" spans="4:4" x14ac:dyDescent="0.25">
      <c r="D2783" s="1"/>
    </row>
    <row r="2784" spans="4:4" x14ac:dyDescent="0.25">
      <c r="D2784" s="1"/>
    </row>
    <row r="2785" spans="4:4" x14ac:dyDescent="0.25">
      <c r="D2785" s="1"/>
    </row>
    <row r="2786" spans="4:4" x14ac:dyDescent="0.25">
      <c r="D2786" s="1"/>
    </row>
    <row r="2787" spans="4:4" x14ac:dyDescent="0.25">
      <c r="D2787" s="1"/>
    </row>
    <row r="2788" spans="4:4" x14ac:dyDescent="0.25">
      <c r="D2788" s="1"/>
    </row>
    <row r="2789" spans="4:4" x14ac:dyDescent="0.25">
      <c r="D2789" s="1"/>
    </row>
    <row r="2790" spans="4:4" x14ac:dyDescent="0.25">
      <c r="D2790" s="1"/>
    </row>
    <row r="2791" spans="4:4" x14ac:dyDescent="0.25">
      <c r="D2791" s="1"/>
    </row>
    <row r="2792" spans="4:4" x14ac:dyDescent="0.25">
      <c r="D2792" s="1"/>
    </row>
    <row r="2793" spans="4:4" x14ac:dyDescent="0.25">
      <c r="D2793" s="1"/>
    </row>
    <row r="2794" spans="4:4" x14ac:dyDescent="0.25">
      <c r="D2794" s="1"/>
    </row>
    <row r="2795" spans="4:4" x14ac:dyDescent="0.25">
      <c r="D2795" s="1"/>
    </row>
    <row r="2796" spans="4:4" x14ac:dyDescent="0.25">
      <c r="D2796" s="1"/>
    </row>
    <row r="2797" spans="4:4" x14ac:dyDescent="0.25">
      <c r="D2797" s="1"/>
    </row>
    <row r="2798" spans="4:4" x14ac:dyDescent="0.25">
      <c r="D2798" s="1"/>
    </row>
    <row r="2799" spans="4:4" x14ac:dyDescent="0.25">
      <c r="D2799" s="1"/>
    </row>
    <row r="2800" spans="4:4" x14ac:dyDescent="0.25">
      <c r="D2800" s="1"/>
    </row>
    <row r="2801" spans="4:4" x14ac:dyDescent="0.25">
      <c r="D2801" s="1"/>
    </row>
    <row r="2802" spans="4:4" x14ac:dyDescent="0.25">
      <c r="D2802" s="1"/>
    </row>
    <row r="2803" spans="4:4" x14ac:dyDescent="0.25">
      <c r="D2803" s="1"/>
    </row>
    <row r="2804" spans="4:4" x14ac:dyDescent="0.25">
      <c r="D2804" s="1"/>
    </row>
    <row r="2805" spans="4:4" x14ac:dyDescent="0.25">
      <c r="D2805" s="1"/>
    </row>
    <row r="2806" spans="4:4" x14ac:dyDescent="0.25">
      <c r="D2806" s="1"/>
    </row>
    <row r="2807" spans="4:4" x14ac:dyDescent="0.25">
      <c r="D2807" s="1"/>
    </row>
    <row r="2808" spans="4:4" x14ac:dyDescent="0.25">
      <c r="D2808" s="1"/>
    </row>
    <row r="2809" spans="4:4" x14ac:dyDescent="0.25">
      <c r="D2809" s="1"/>
    </row>
    <row r="2810" spans="4:4" x14ac:dyDescent="0.25">
      <c r="D2810" s="1"/>
    </row>
    <row r="2811" spans="4:4" x14ac:dyDescent="0.25">
      <c r="D2811" s="1"/>
    </row>
    <row r="2812" spans="4:4" x14ac:dyDescent="0.25">
      <c r="D2812" s="1"/>
    </row>
    <row r="2813" spans="4:4" x14ac:dyDescent="0.25">
      <c r="D2813" s="1"/>
    </row>
    <row r="2814" spans="4:4" x14ac:dyDescent="0.25">
      <c r="D2814" s="1"/>
    </row>
    <row r="2815" spans="4:4" x14ac:dyDescent="0.25">
      <c r="D2815" s="1"/>
    </row>
    <row r="2816" spans="4:4" x14ac:dyDescent="0.25">
      <c r="D2816" s="1"/>
    </row>
    <row r="2817" spans="4:4" x14ac:dyDescent="0.25">
      <c r="D2817" s="1"/>
    </row>
    <row r="2818" spans="4:4" x14ac:dyDescent="0.25">
      <c r="D2818" s="1"/>
    </row>
    <row r="2819" spans="4:4" x14ac:dyDescent="0.25">
      <c r="D2819" s="1"/>
    </row>
    <row r="2820" spans="4:4" x14ac:dyDescent="0.25">
      <c r="D2820" s="1"/>
    </row>
    <row r="2821" spans="4:4" x14ac:dyDescent="0.25">
      <c r="D2821" s="1"/>
    </row>
    <row r="2822" spans="4:4" x14ac:dyDescent="0.25">
      <c r="D2822" s="1"/>
    </row>
    <row r="2823" spans="4:4" x14ac:dyDescent="0.25">
      <c r="D2823" s="1"/>
    </row>
    <row r="2824" spans="4:4" x14ac:dyDescent="0.25">
      <c r="D2824" s="1"/>
    </row>
    <row r="2825" spans="4:4" x14ac:dyDescent="0.25">
      <c r="D2825" s="1"/>
    </row>
    <row r="2826" spans="4:4" x14ac:dyDescent="0.25">
      <c r="D2826" s="1"/>
    </row>
    <row r="2827" spans="4:4" x14ac:dyDescent="0.25">
      <c r="D2827" s="1"/>
    </row>
    <row r="2828" spans="4:4" x14ac:dyDescent="0.25">
      <c r="D2828" s="1"/>
    </row>
    <row r="2829" spans="4:4" x14ac:dyDescent="0.25">
      <c r="D2829" s="1"/>
    </row>
    <row r="2830" spans="4:4" x14ac:dyDescent="0.25">
      <c r="D2830" s="1"/>
    </row>
    <row r="2831" spans="4:4" x14ac:dyDescent="0.25">
      <c r="D2831" s="1"/>
    </row>
    <row r="2832" spans="4:4" x14ac:dyDescent="0.25">
      <c r="D2832" s="1"/>
    </row>
    <row r="2833" spans="4:4" x14ac:dyDescent="0.25">
      <c r="D2833" s="1"/>
    </row>
    <row r="2834" spans="4:4" x14ac:dyDescent="0.25">
      <c r="D2834" s="1"/>
    </row>
    <row r="2835" spans="4:4" x14ac:dyDescent="0.25">
      <c r="D2835" s="1"/>
    </row>
    <row r="2836" spans="4:4" x14ac:dyDescent="0.25">
      <c r="D2836" s="1"/>
    </row>
    <row r="2837" spans="4:4" x14ac:dyDescent="0.25">
      <c r="D2837" s="1"/>
    </row>
    <row r="2838" spans="4:4" x14ac:dyDescent="0.25">
      <c r="D2838" s="1"/>
    </row>
    <row r="2839" spans="4:4" x14ac:dyDescent="0.25">
      <c r="D2839" s="1"/>
    </row>
    <row r="2840" spans="4:4" x14ac:dyDescent="0.25">
      <c r="D2840" s="1"/>
    </row>
    <row r="2841" spans="4:4" x14ac:dyDescent="0.25">
      <c r="D2841" s="1"/>
    </row>
    <row r="2842" spans="4:4" x14ac:dyDescent="0.25">
      <c r="D2842" s="1"/>
    </row>
    <row r="2843" spans="4:4" x14ac:dyDescent="0.25">
      <c r="D2843" s="1"/>
    </row>
    <row r="2844" spans="4:4" x14ac:dyDescent="0.25">
      <c r="D2844" s="1"/>
    </row>
    <row r="2845" spans="4:4" x14ac:dyDescent="0.25">
      <c r="D2845" s="1"/>
    </row>
    <row r="2846" spans="4:4" x14ac:dyDescent="0.25">
      <c r="D2846" s="1"/>
    </row>
    <row r="2847" spans="4:4" x14ac:dyDescent="0.25">
      <c r="D2847" s="1"/>
    </row>
    <row r="2848" spans="4:4" x14ac:dyDescent="0.25">
      <c r="D2848" s="1"/>
    </row>
    <row r="2849" spans="4:4" x14ac:dyDescent="0.25">
      <c r="D2849" s="1"/>
    </row>
    <row r="2850" spans="4:4" x14ac:dyDescent="0.25">
      <c r="D2850" s="1"/>
    </row>
    <row r="2851" spans="4:4" x14ac:dyDescent="0.25">
      <c r="D2851" s="1"/>
    </row>
    <row r="2852" spans="4:4" x14ac:dyDescent="0.25">
      <c r="D2852" s="1"/>
    </row>
    <row r="2853" spans="4:4" x14ac:dyDescent="0.25">
      <c r="D2853" s="1"/>
    </row>
    <row r="2854" spans="4:4" x14ac:dyDescent="0.25">
      <c r="D2854" s="1"/>
    </row>
    <row r="2855" spans="4:4" x14ac:dyDescent="0.25">
      <c r="D2855" s="1"/>
    </row>
    <row r="2856" spans="4:4" x14ac:dyDescent="0.25">
      <c r="D2856" s="1"/>
    </row>
    <row r="2857" spans="4:4" x14ac:dyDescent="0.25">
      <c r="D2857" s="1"/>
    </row>
    <row r="2858" spans="4:4" x14ac:dyDescent="0.25">
      <c r="D2858" s="1"/>
    </row>
    <row r="2859" spans="4:4" x14ac:dyDescent="0.25">
      <c r="D2859" s="1"/>
    </row>
    <row r="2860" spans="4:4" x14ac:dyDescent="0.25">
      <c r="D2860" s="1"/>
    </row>
    <row r="2861" spans="4:4" x14ac:dyDescent="0.25">
      <c r="D2861" s="1"/>
    </row>
    <row r="2862" spans="4:4" x14ac:dyDescent="0.25">
      <c r="D2862" s="1"/>
    </row>
    <row r="2863" spans="4:4" x14ac:dyDescent="0.25">
      <c r="D2863" s="1"/>
    </row>
    <row r="2864" spans="4:4" x14ac:dyDescent="0.25">
      <c r="D2864" s="1"/>
    </row>
    <row r="2865" spans="4:4" x14ac:dyDescent="0.25">
      <c r="D2865" s="1"/>
    </row>
    <row r="2866" spans="4:4" x14ac:dyDescent="0.25">
      <c r="D2866" s="1"/>
    </row>
    <row r="2867" spans="4:4" x14ac:dyDescent="0.25">
      <c r="D2867" s="1"/>
    </row>
    <row r="2868" spans="4:4" x14ac:dyDescent="0.25">
      <c r="D2868" s="1"/>
    </row>
    <row r="2869" spans="4:4" x14ac:dyDescent="0.25">
      <c r="D2869" s="1"/>
    </row>
    <row r="2870" spans="4:4" x14ac:dyDescent="0.25">
      <c r="D2870" s="1"/>
    </row>
    <row r="2871" spans="4:4" x14ac:dyDescent="0.25">
      <c r="D2871" s="1"/>
    </row>
    <row r="2872" spans="4:4" x14ac:dyDescent="0.25">
      <c r="D2872" s="1"/>
    </row>
    <row r="2873" spans="4:4" x14ac:dyDescent="0.25">
      <c r="D2873" s="1"/>
    </row>
    <row r="2874" spans="4:4" x14ac:dyDescent="0.25">
      <c r="D2874" s="1"/>
    </row>
    <row r="2875" spans="4:4" x14ac:dyDescent="0.25">
      <c r="D2875" s="1"/>
    </row>
    <row r="2876" spans="4:4" x14ac:dyDescent="0.25">
      <c r="D2876" s="1"/>
    </row>
    <row r="2877" spans="4:4" x14ac:dyDescent="0.25">
      <c r="D2877" s="1"/>
    </row>
    <row r="2878" spans="4:4" x14ac:dyDescent="0.25">
      <c r="D2878" s="1"/>
    </row>
    <row r="2879" spans="4:4" x14ac:dyDescent="0.25">
      <c r="D2879" s="1"/>
    </row>
    <row r="2880" spans="4:4" x14ac:dyDescent="0.25">
      <c r="D2880" s="1"/>
    </row>
    <row r="2881" spans="4:4" x14ac:dyDescent="0.25">
      <c r="D2881" s="1"/>
    </row>
    <row r="2882" spans="4:4" x14ac:dyDescent="0.25">
      <c r="D2882" s="1"/>
    </row>
    <row r="2883" spans="4:4" x14ac:dyDescent="0.25">
      <c r="D2883" s="1"/>
    </row>
    <row r="2884" spans="4:4" x14ac:dyDescent="0.25">
      <c r="D2884" s="1"/>
    </row>
    <row r="2885" spans="4:4" x14ac:dyDescent="0.25">
      <c r="D2885" s="1"/>
    </row>
    <row r="2886" spans="4:4" x14ac:dyDescent="0.25">
      <c r="D2886" s="1"/>
    </row>
    <row r="2887" spans="4:4" x14ac:dyDescent="0.25">
      <c r="D2887" s="1"/>
    </row>
    <row r="2888" spans="4:4" x14ac:dyDescent="0.25">
      <c r="D2888" s="1"/>
    </row>
    <row r="2889" spans="4:4" x14ac:dyDescent="0.25">
      <c r="D2889" s="1"/>
    </row>
    <row r="2890" spans="4:4" x14ac:dyDescent="0.25">
      <c r="D2890" s="1"/>
    </row>
    <row r="2891" spans="4:4" x14ac:dyDescent="0.25">
      <c r="D2891" s="1"/>
    </row>
    <row r="2892" spans="4:4" x14ac:dyDescent="0.25">
      <c r="D2892" s="1"/>
    </row>
    <row r="2893" spans="4:4" x14ac:dyDescent="0.25">
      <c r="D2893" s="1"/>
    </row>
    <row r="2894" spans="4:4" x14ac:dyDescent="0.25">
      <c r="D2894" s="1"/>
    </row>
    <row r="2895" spans="4:4" x14ac:dyDescent="0.25">
      <c r="D2895" s="1"/>
    </row>
    <row r="2896" spans="4:4" x14ac:dyDescent="0.25">
      <c r="D2896" s="1"/>
    </row>
    <row r="2897" spans="4:4" x14ac:dyDescent="0.25">
      <c r="D2897" s="1"/>
    </row>
    <row r="2898" spans="4:4" x14ac:dyDescent="0.25">
      <c r="D2898" s="1"/>
    </row>
    <row r="2899" spans="4:4" x14ac:dyDescent="0.25">
      <c r="D2899" s="1"/>
    </row>
    <row r="2900" spans="4:4" x14ac:dyDescent="0.25">
      <c r="D2900" s="1"/>
    </row>
    <row r="2901" spans="4:4" x14ac:dyDescent="0.25">
      <c r="D2901" s="1"/>
    </row>
    <row r="2902" spans="4:4" x14ac:dyDescent="0.25">
      <c r="D2902" s="1"/>
    </row>
    <row r="2903" spans="4:4" x14ac:dyDescent="0.25">
      <c r="D2903" s="1"/>
    </row>
    <row r="2904" spans="4:4" x14ac:dyDescent="0.25">
      <c r="D2904" s="1"/>
    </row>
    <row r="2905" spans="4:4" x14ac:dyDescent="0.25">
      <c r="D2905" s="1"/>
    </row>
    <row r="2906" spans="4:4" x14ac:dyDescent="0.25">
      <c r="D2906" s="1"/>
    </row>
    <row r="2907" spans="4:4" x14ac:dyDescent="0.25">
      <c r="D2907" s="1"/>
    </row>
    <row r="2908" spans="4:4" x14ac:dyDescent="0.25">
      <c r="D2908" s="1"/>
    </row>
    <row r="2909" spans="4:4" x14ac:dyDescent="0.25">
      <c r="D2909" s="1"/>
    </row>
    <row r="2910" spans="4:4" x14ac:dyDescent="0.25">
      <c r="D2910" s="1"/>
    </row>
    <row r="2911" spans="4:4" x14ac:dyDescent="0.25">
      <c r="D2911" s="1"/>
    </row>
    <row r="2912" spans="4:4" x14ac:dyDescent="0.25">
      <c r="D2912" s="1"/>
    </row>
    <row r="2913" spans="4:4" x14ac:dyDescent="0.25">
      <c r="D2913" s="1"/>
    </row>
    <row r="2914" spans="4:4" x14ac:dyDescent="0.25">
      <c r="D2914" s="1"/>
    </row>
    <row r="2915" spans="4:4" x14ac:dyDescent="0.25">
      <c r="D2915" s="1"/>
    </row>
    <row r="2916" spans="4:4" x14ac:dyDescent="0.25">
      <c r="D2916" s="1"/>
    </row>
    <row r="2917" spans="4:4" x14ac:dyDescent="0.25">
      <c r="D2917" s="1"/>
    </row>
    <row r="2918" spans="4:4" x14ac:dyDescent="0.25">
      <c r="D2918" s="1"/>
    </row>
    <row r="2919" spans="4:4" x14ac:dyDescent="0.25">
      <c r="D2919" s="1"/>
    </row>
    <row r="2920" spans="4:4" x14ac:dyDescent="0.25">
      <c r="D2920" s="1"/>
    </row>
    <row r="2921" spans="4:4" x14ac:dyDescent="0.25">
      <c r="D2921" s="1"/>
    </row>
    <row r="2922" spans="4:4" x14ac:dyDescent="0.25">
      <c r="D2922" s="1"/>
    </row>
    <row r="2923" spans="4:4" x14ac:dyDescent="0.25">
      <c r="D2923" s="1"/>
    </row>
    <row r="2924" spans="4:4" x14ac:dyDescent="0.25">
      <c r="D2924" s="1"/>
    </row>
    <row r="2925" spans="4:4" x14ac:dyDescent="0.25">
      <c r="D2925" s="1"/>
    </row>
    <row r="2926" spans="4:4" x14ac:dyDescent="0.25">
      <c r="D2926" s="1"/>
    </row>
    <row r="2927" spans="4:4" x14ac:dyDescent="0.25">
      <c r="D2927" s="1"/>
    </row>
    <row r="2928" spans="4:4" x14ac:dyDescent="0.25">
      <c r="D2928" s="1"/>
    </row>
    <row r="2929" spans="4:4" x14ac:dyDescent="0.25">
      <c r="D2929" s="1"/>
    </row>
    <row r="2930" spans="4:4" x14ac:dyDescent="0.25">
      <c r="D2930" s="1"/>
    </row>
    <row r="2931" spans="4:4" x14ac:dyDescent="0.25">
      <c r="D2931" s="1"/>
    </row>
    <row r="2932" spans="4:4" x14ac:dyDescent="0.25">
      <c r="D2932" s="1"/>
    </row>
    <row r="2933" spans="4:4" x14ac:dyDescent="0.25">
      <c r="D2933" s="1"/>
    </row>
    <row r="2934" spans="4:4" x14ac:dyDescent="0.25">
      <c r="D2934" s="1"/>
    </row>
    <row r="2935" spans="4:4" x14ac:dyDescent="0.25">
      <c r="D2935" s="1"/>
    </row>
    <row r="2936" spans="4:4" x14ac:dyDescent="0.25">
      <c r="D2936" s="1"/>
    </row>
    <row r="2937" spans="4:4" x14ac:dyDescent="0.25">
      <c r="D2937" s="1"/>
    </row>
    <row r="2938" spans="4:4" x14ac:dyDescent="0.25">
      <c r="D2938" s="1"/>
    </row>
    <row r="2939" spans="4:4" x14ac:dyDescent="0.25">
      <c r="D2939" s="1"/>
    </row>
    <row r="2940" spans="4:4" x14ac:dyDescent="0.25">
      <c r="D2940" s="1"/>
    </row>
    <row r="2941" spans="4:4" x14ac:dyDescent="0.25">
      <c r="D2941" s="1"/>
    </row>
    <row r="2942" spans="4:4" x14ac:dyDescent="0.25">
      <c r="D2942" s="1"/>
    </row>
    <row r="2943" spans="4:4" x14ac:dyDescent="0.25">
      <c r="D2943" s="1"/>
    </row>
    <row r="2944" spans="4:4" x14ac:dyDescent="0.25">
      <c r="D2944" s="1"/>
    </row>
    <row r="2945" spans="4:4" x14ac:dyDescent="0.25">
      <c r="D2945" s="1"/>
    </row>
    <row r="2946" spans="4:4" x14ac:dyDescent="0.25">
      <c r="D2946" s="1"/>
    </row>
    <row r="2947" spans="4:4" x14ac:dyDescent="0.25">
      <c r="D2947" s="1"/>
    </row>
    <row r="2948" spans="4:4" x14ac:dyDescent="0.25">
      <c r="D2948" s="1"/>
    </row>
    <row r="2949" spans="4:4" x14ac:dyDescent="0.25">
      <c r="D2949" s="1"/>
    </row>
    <row r="2950" spans="4:4" x14ac:dyDescent="0.25">
      <c r="D2950" s="1"/>
    </row>
    <row r="2951" spans="4:4" x14ac:dyDescent="0.25">
      <c r="D2951" s="1"/>
    </row>
    <row r="2952" spans="4:4" x14ac:dyDescent="0.25">
      <c r="D2952" s="1"/>
    </row>
    <row r="2953" spans="4:4" x14ac:dyDescent="0.25">
      <c r="D2953" s="1"/>
    </row>
    <row r="2954" spans="4:4" x14ac:dyDescent="0.25">
      <c r="D2954" s="1"/>
    </row>
    <row r="2955" spans="4:4" x14ac:dyDescent="0.25">
      <c r="D2955" s="1"/>
    </row>
    <row r="2956" spans="4:4" x14ac:dyDescent="0.25">
      <c r="D2956" s="1"/>
    </row>
    <row r="2957" spans="4:4" x14ac:dyDescent="0.25">
      <c r="D2957" s="1"/>
    </row>
    <row r="2958" spans="4:4" x14ac:dyDescent="0.25">
      <c r="D2958" s="1"/>
    </row>
    <row r="2959" spans="4:4" x14ac:dyDescent="0.25">
      <c r="D2959" s="1"/>
    </row>
    <row r="2960" spans="4:4" x14ac:dyDescent="0.25">
      <c r="D2960" s="1"/>
    </row>
    <row r="2961" spans="4:4" x14ac:dyDescent="0.25">
      <c r="D2961" s="1"/>
    </row>
    <row r="2962" spans="4:4" x14ac:dyDescent="0.25">
      <c r="D2962" s="1"/>
    </row>
    <row r="2963" spans="4:4" x14ac:dyDescent="0.25">
      <c r="D2963" s="1"/>
    </row>
    <row r="2964" spans="4:4" x14ac:dyDescent="0.25">
      <c r="D2964" s="1"/>
    </row>
    <row r="2965" spans="4:4" x14ac:dyDescent="0.25">
      <c r="D2965" s="1"/>
    </row>
    <row r="2966" spans="4:4" x14ac:dyDescent="0.25">
      <c r="D2966" s="1"/>
    </row>
    <row r="2967" spans="4:4" x14ac:dyDescent="0.25">
      <c r="D2967" s="1"/>
    </row>
    <row r="2968" spans="4:4" x14ac:dyDescent="0.25">
      <c r="D2968" s="1"/>
    </row>
    <row r="2969" spans="4:4" x14ac:dyDescent="0.25">
      <c r="D2969" s="1"/>
    </row>
    <row r="2970" spans="4:4" x14ac:dyDescent="0.25">
      <c r="D2970" s="1"/>
    </row>
    <row r="2971" spans="4:4" x14ac:dyDescent="0.25">
      <c r="D2971" s="1"/>
    </row>
    <row r="2972" spans="4:4" x14ac:dyDescent="0.25">
      <c r="D2972" s="1"/>
    </row>
    <row r="2973" spans="4:4" x14ac:dyDescent="0.25">
      <c r="D2973" s="1"/>
    </row>
    <row r="2974" spans="4:4" x14ac:dyDescent="0.25">
      <c r="D2974" s="1"/>
    </row>
    <row r="2975" spans="4:4" x14ac:dyDescent="0.25">
      <c r="D2975" s="1"/>
    </row>
    <row r="2976" spans="4:4" x14ac:dyDescent="0.25">
      <c r="D2976" s="1"/>
    </row>
    <row r="2977" spans="4:4" x14ac:dyDescent="0.25">
      <c r="D2977" s="1"/>
    </row>
    <row r="2978" spans="4:4" x14ac:dyDescent="0.25">
      <c r="D2978" s="1"/>
    </row>
    <row r="2979" spans="4:4" x14ac:dyDescent="0.25">
      <c r="D2979" s="1"/>
    </row>
    <row r="2980" spans="4:4" x14ac:dyDescent="0.25">
      <c r="D2980" s="1"/>
    </row>
    <row r="2981" spans="4:4" x14ac:dyDescent="0.25">
      <c r="D2981" s="1"/>
    </row>
    <row r="2982" spans="4:4" x14ac:dyDescent="0.25">
      <c r="D2982" s="1"/>
    </row>
    <row r="2983" spans="4:4" x14ac:dyDescent="0.25">
      <c r="D2983" s="1"/>
    </row>
    <row r="2984" spans="4:4" x14ac:dyDescent="0.25">
      <c r="D2984" s="1"/>
    </row>
    <row r="2985" spans="4:4" x14ac:dyDescent="0.25">
      <c r="D2985" s="1"/>
    </row>
    <row r="2986" spans="4:4" x14ac:dyDescent="0.25">
      <c r="D2986" s="1"/>
    </row>
    <row r="2987" spans="4:4" x14ac:dyDescent="0.25">
      <c r="D2987" s="1"/>
    </row>
    <row r="2988" spans="4:4" x14ac:dyDescent="0.25">
      <c r="D2988" s="1"/>
    </row>
    <row r="2989" spans="4:4" x14ac:dyDescent="0.25">
      <c r="D2989" s="1"/>
    </row>
    <row r="2990" spans="4:4" x14ac:dyDescent="0.25">
      <c r="D2990" s="1"/>
    </row>
    <row r="2991" spans="4:4" x14ac:dyDescent="0.25">
      <c r="D2991" s="1"/>
    </row>
    <row r="2992" spans="4:4" x14ac:dyDescent="0.25">
      <c r="D2992" s="1"/>
    </row>
    <row r="2993" spans="4:4" x14ac:dyDescent="0.25">
      <c r="D2993" s="1"/>
    </row>
    <row r="2994" spans="4:4" x14ac:dyDescent="0.25">
      <c r="D2994" s="1"/>
    </row>
    <row r="2995" spans="4:4" x14ac:dyDescent="0.25">
      <c r="D2995" s="1"/>
    </row>
    <row r="2996" spans="4:4" x14ac:dyDescent="0.25">
      <c r="D2996" s="1"/>
    </row>
    <row r="2997" spans="4:4" x14ac:dyDescent="0.25">
      <c r="D2997" s="1"/>
    </row>
    <row r="2998" spans="4:4" x14ac:dyDescent="0.25">
      <c r="D2998" s="1"/>
    </row>
    <row r="2999" spans="4:4" x14ac:dyDescent="0.25">
      <c r="D2999" s="1"/>
    </row>
    <row r="3000" spans="4:4" x14ac:dyDescent="0.25">
      <c r="D3000" s="1"/>
    </row>
    <row r="3001" spans="4:4" x14ac:dyDescent="0.25">
      <c r="D3001" s="1"/>
    </row>
    <row r="3002" spans="4:4" x14ac:dyDescent="0.25">
      <c r="D3002" s="1"/>
    </row>
    <row r="3003" spans="4:4" x14ac:dyDescent="0.25">
      <c r="D3003" s="1"/>
    </row>
    <row r="3004" spans="4:4" x14ac:dyDescent="0.25">
      <c r="D3004" s="1"/>
    </row>
    <row r="3005" spans="4:4" x14ac:dyDescent="0.25">
      <c r="D3005" s="1"/>
    </row>
    <row r="3006" spans="4:4" x14ac:dyDescent="0.25">
      <c r="D3006" s="1"/>
    </row>
    <row r="3007" spans="4:4" x14ac:dyDescent="0.25">
      <c r="D3007" s="1"/>
    </row>
    <row r="3008" spans="4:4" x14ac:dyDescent="0.25">
      <c r="D3008" s="1"/>
    </row>
    <row r="3009" spans="4:4" x14ac:dyDescent="0.25">
      <c r="D3009" s="1"/>
    </row>
    <row r="3010" spans="4:4" x14ac:dyDescent="0.25">
      <c r="D3010" s="1"/>
    </row>
    <row r="3011" spans="4:4" x14ac:dyDescent="0.25">
      <c r="D3011" s="1"/>
    </row>
    <row r="3012" spans="4:4" x14ac:dyDescent="0.25">
      <c r="D3012" s="1"/>
    </row>
    <row r="3013" spans="4:4" x14ac:dyDescent="0.25">
      <c r="D3013" s="1"/>
    </row>
    <row r="3014" spans="4:4" x14ac:dyDescent="0.25">
      <c r="D3014" s="1"/>
    </row>
    <row r="3015" spans="4:4" x14ac:dyDescent="0.25">
      <c r="D3015" s="1"/>
    </row>
    <row r="3016" spans="4:4" x14ac:dyDescent="0.25">
      <c r="D3016" s="1"/>
    </row>
    <row r="3017" spans="4:4" x14ac:dyDescent="0.25">
      <c r="D3017" s="1"/>
    </row>
    <row r="3018" spans="4:4" x14ac:dyDescent="0.25">
      <c r="D3018" s="1"/>
    </row>
    <row r="3019" spans="4:4" x14ac:dyDescent="0.25">
      <c r="D3019" s="1"/>
    </row>
    <row r="3020" spans="4:4" x14ac:dyDescent="0.25">
      <c r="D3020" s="1"/>
    </row>
    <row r="3021" spans="4:4" x14ac:dyDescent="0.25">
      <c r="D3021" s="1"/>
    </row>
    <row r="3022" spans="4:4" x14ac:dyDescent="0.25">
      <c r="D3022" s="1"/>
    </row>
    <row r="3023" spans="4:4" x14ac:dyDescent="0.25">
      <c r="D3023" s="1"/>
    </row>
    <row r="3024" spans="4:4" x14ac:dyDescent="0.25">
      <c r="D3024" s="1"/>
    </row>
    <row r="3025" spans="4:4" x14ac:dyDescent="0.25">
      <c r="D3025" s="1"/>
    </row>
    <row r="3026" spans="4:4" x14ac:dyDescent="0.25">
      <c r="D3026" s="1"/>
    </row>
    <row r="3027" spans="4:4" x14ac:dyDescent="0.25">
      <c r="D3027" s="1"/>
    </row>
    <row r="3028" spans="4:4" x14ac:dyDescent="0.25">
      <c r="D3028" s="1"/>
    </row>
    <row r="3029" spans="4:4" x14ac:dyDescent="0.25">
      <c r="D3029" s="1"/>
    </row>
    <row r="3030" spans="4:4" x14ac:dyDescent="0.25">
      <c r="D3030" s="1"/>
    </row>
    <row r="3031" spans="4:4" x14ac:dyDescent="0.25">
      <c r="D3031" s="1"/>
    </row>
    <row r="3032" spans="4:4" x14ac:dyDescent="0.25">
      <c r="D3032" s="1"/>
    </row>
    <row r="3033" spans="4:4" x14ac:dyDescent="0.25">
      <c r="D3033" s="1"/>
    </row>
    <row r="3034" spans="4:4" x14ac:dyDescent="0.25">
      <c r="D3034" s="1"/>
    </row>
    <row r="3035" spans="4:4" x14ac:dyDescent="0.25">
      <c r="D3035" s="1"/>
    </row>
    <row r="3036" spans="4:4" x14ac:dyDescent="0.25">
      <c r="D3036" s="1"/>
    </row>
    <row r="3037" spans="4:4" x14ac:dyDescent="0.25">
      <c r="D3037" s="1"/>
    </row>
    <row r="3038" spans="4:4" x14ac:dyDescent="0.25">
      <c r="D3038" s="1"/>
    </row>
    <row r="3039" spans="4:4" x14ac:dyDescent="0.25">
      <c r="D3039" s="1"/>
    </row>
    <row r="3040" spans="4:4" x14ac:dyDescent="0.25">
      <c r="D3040" s="1"/>
    </row>
    <row r="3041" spans="4:4" x14ac:dyDescent="0.25">
      <c r="D3041" s="1"/>
    </row>
    <row r="3042" spans="4:4" x14ac:dyDescent="0.25">
      <c r="D3042" s="1"/>
    </row>
    <row r="3043" spans="4:4" x14ac:dyDescent="0.25">
      <c r="D3043" s="1"/>
    </row>
    <row r="3044" spans="4:4" x14ac:dyDescent="0.25">
      <c r="D3044" s="1"/>
    </row>
    <row r="3045" spans="4:4" x14ac:dyDescent="0.25">
      <c r="D3045" s="1"/>
    </row>
    <row r="3046" spans="4:4" x14ac:dyDescent="0.25">
      <c r="D3046" s="1"/>
    </row>
  </sheetData>
  <hyperlinks>
    <hyperlink ref="E2" r:id="rId1" display="https://www.youtube.com/watch?v=RD7JpM4UrUA" xr:uid="{37F6123D-8F7F-40F0-ACA3-B78636695459}"/>
    <hyperlink ref="D2" r:id="rId2" tooltip="&quot;Breaking India&quot; book launch - Swami Dayananda Saraswati - Part 1.wmv" display="https://www.youtube.com/watch?v=RD7JpM4UrUA" xr:uid="{6067F4D5-03D7-4F07-A8AF-50B79CC24A2E}"/>
    <hyperlink ref="E3" r:id="rId3" display="https://www.youtube.com/watch?v=jKuCWHsoXmQ" xr:uid="{8CB40274-013A-4C12-984A-ADC0796DE774}"/>
    <hyperlink ref="D3" r:id="rId4" tooltip="Rajiv Malhotra's Book &quot;Breaking India&quot; Launch by Pujya Swami Dayananda Saraswati - Part 2" display="https://www.youtube.com/watch?v=jKuCWHsoXmQ" xr:uid="{1B24F32F-AACC-47CF-9F82-EF09DC500773}"/>
    <hyperlink ref="E4" r:id="rId5" display="https://www.youtube.com/watch?v=21ZKFBL-Yc0" xr:uid="{584F3541-E0DF-4298-87F7-3C5AC2EF7EA1}"/>
    <hyperlink ref="D4" r:id="rId6" tooltip="&quot;Breaking India&quot; book launch - Admiral Nayyar.wmv" display="https://www.youtube.com/watch?v=21ZKFBL-Yc0" xr:uid="{59F5FAB3-6693-44F9-B1F5-942873FDDE98}"/>
    <hyperlink ref="E5" r:id="rId7" display="https://www.youtube.com/watch?v=FytdS2vMJfU" xr:uid="{100B9D0C-29D1-4A39-A7D8-C484FF70ECD3}"/>
    <hyperlink ref="D5" r:id="rId8" tooltip="Cho Ramaswamy - &quot;Breaking India&quot; Book Launch" display="https://www.youtube.com/watch?v=FytdS2vMJfU" xr:uid="{56D97D7B-A72A-4BB1-9A5F-286C4E39E2ED}"/>
    <hyperlink ref="E6" r:id="rId9" display="https://www.youtube.com/watch?v=7WsGnkGob7A" xr:uid="{522F123C-C056-4977-94DA-083241DCB48B}"/>
    <hyperlink ref="D6" r:id="rId10" tooltip="&quot;Breaking India&quot; Launch Ritual" display="https://www.youtube.com/watch?v=7WsGnkGob7A" xr:uid="{4D4D2498-66E7-472A-BAB0-AA1DAD335072}"/>
    <hyperlink ref="E7" r:id="rId11" display="https://www.youtube.com/watch?v=WU456HIXN5U" xr:uid="{CF7F088C-0D07-4222-8DC4-6933D4A5D822}"/>
    <hyperlink ref="D7" r:id="rId12" tooltip="S. Ramachandran - &quot;Breaking India&quot; Book Launch" display="https://www.youtube.com/watch?v=WU456HIXN5U" xr:uid="{AD75BC96-B015-4EE4-8767-00FB3EFC9D99}"/>
    <hyperlink ref="E8" r:id="rId13" display="https://www.youtube.com/watch?v=PcNDlU0LyJk" xr:uid="{5AA4B916-6CF5-488D-A9BA-DBB54CA62B29}"/>
    <hyperlink ref="D8" r:id="rId14" tooltip="S. Gurumurthy - Chennai Launch of &quot;Breaking India&quot;" display="https://www.youtube.com/watch?v=PcNDlU0LyJk" xr:uid="{419953AB-1698-4DD6-BB23-3937D7730453}"/>
    <hyperlink ref="E9" r:id="rId15" display="https://www.youtube.com/watch?v=mjFek0gF97s" xr:uid="{BB93ADF1-490B-40E3-9368-4D5AEFBDDAB7}"/>
    <hyperlink ref="D9" r:id="rId16" tooltip="The Authors Discuss Breaking India" display="https://www.youtube.com/watch?v=mjFek0gF97s" xr:uid="{886F6318-E06A-42A5-ADA0-C0706425A33B}"/>
    <hyperlink ref="E10" r:id="rId17" display="https://www.youtube.com/watch?v=0_EJXPWJN4E" xr:uid="{ACF500B9-8F15-4F2B-9ADC-9204F3AD5388}"/>
    <hyperlink ref="D10" r:id="rId18" tooltip="&quot;Breaking India&quot; Panel #1" display="https://www.youtube.com/watch?v=0_EJXPWJN4E" xr:uid="{06B91563-B23B-441F-8334-33533A75A523}"/>
    <hyperlink ref="E11" r:id="rId19" display="https://www.youtube.com/watch?v=Kxuiy8OL30w" xr:uid="{4A064D53-F385-483D-AB25-35986AC3E43E}"/>
    <hyperlink ref="D11" r:id="rId20" tooltip="&quot;Breaking India&quot; Panel #6" display="https://www.youtube.com/watch?v=Kxuiy8OL30w" xr:uid="{67FB761D-CCC2-4501-8E64-C7C7A9555FBA}"/>
    <hyperlink ref="E12" r:id="rId21" display="https://www.youtube.com/watch?v=jMgGGixmfus" xr:uid="{99A9C69F-24A9-499F-8A7C-5142E4F05436}"/>
    <hyperlink ref="D12" r:id="rId22" tooltip="&quot;Breaking India&quot; panel # 4" display="https://www.youtube.com/watch?v=jMgGGixmfus" xr:uid="{5C46B597-BE0B-4B5A-B9E1-A8D17C192C51}"/>
    <hyperlink ref="E13" r:id="rId23" display="https://www.youtube.com/watch?v=2UnJMns3fjs" xr:uid="{E34854B0-2F9F-41D4-B154-FC0B892D751C}"/>
    <hyperlink ref="D13" r:id="rId24" tooltip="&quot;Breaking India&quot; panel #8" display="https://www.youtube.com/watch?v=2UnJMns3fjs" xr:uid="{57A8E41F-DD62-4918-9569-C2B51F59820A}"/>
    <hyperlink ref="E14" r:id="rId25" display="https://www.youtube.com/watch?v=KVDRl_wLqdM" xr:uid="{D3316A1C-5A81-4540-9118-46DA036242F6}"/>
    <hyperlink ref="D14" r:id="rId26" tooltip="&quot;Breaking India&quot; panel #5" display="https://www.youtube.com/watch?v=KVDRl_wLqdM" xr:uid="{A66A059A-8876-4857-BF99-0D29046FD6EF}"/>
    <hyperlink ref="E15" r:id="rId27" display="https://www.youtube.com/watch?v=Smd_3o5vtLo" xr:uid="{8060EC5C-F4D7-498C-A5C3-C914CE032DD2}"/>
    <hyperlink ref="D15" r:id="rId28" tooltip="&quot;Breaking India&quot; Panel #2" display="https://www.youtube.com/watch?v=Smd_3o5vtLo" xr:uid="{E9CE7F6B-83CF-4E95-A130-FD66A1C42330}"/>
    <hyperlink ref="E16" r:id="rId29" display="https://www.youtube.com/watch?v=iBwpK4_JtEw" xr:uid="{6CEE97CB-469A-42C0-98D7-C8FE2422D56F}"/>
    <hyperlink ref="D16" r:id="rId30" tooltip="&quot;Breaking India&quot; Panel #3" display="https://www.youtube.com/watch?v=iBwpK4_JtEw" xr:uid="{E94AC99B-77E9-4ACC-83B2-E31A07406FC3}"/>
    <hyperlink ref="E17" r:id="rId31" display="https://www.youtube.com/watch?v=NCOKqHoIW7M" xr:uid="{4CC9401E-3F75-4429-9A9D-500B78B8BC37}"/>
    <hyperlink ref="D17" r:id="rId32" tooltip="&quot;Breaking India&quot; Panel #7" display="https://www.youtube.com/watch?v=NCOKqHoIW7M" xr:uid="{50CAFE63-8872-433C-9955-5E5F55C69F49}"/>
    <hyperlink ref="E18" r:id="rId33" display="https://www.youtube.com/watch?v=tkF_3Ixn02I" xr:uid="{926B5959-2313-4936-97D1-3A2CD00CE642}"/>
    <hyperlink ref="D18" r:id="rId34" tooltip="&quot;Breaking India&quot; Panel #9" display="https://www.youtube.com/watch?v=tkF_3Ixn02I" xr:uid="{BAFCF18A-7C8C-420B-B602-38B1B1547CD2}"/>
    <hyperlink ref="E19" r:id="rId35" display="https://www.youtube.com/watch?v=0Y3z-QStbk8" xr:uid="{13A3D91E-857B-44E9-988F-906C3EA249C5}"/>
    <hyperlink ref="D19" r:id="rId36" tooltip="&quot;Breaking India&quot; panel #11" display="https://www.youtube.com/watch?v=0Y3z-QStbk8" xr:uid="{7C6A2870-454A-4DCD-A81E-9D91AE535C76}"/>
    <hyperlink ref="E20" r:id="rId37" display="https://www.youtube.com/watch?v=Wpkt3HpzBTs" xr:uid="{E1C68F13-8D76-4D09-A3D3-B0921BCCC3E2}"/>
    <hyperlink ref="D20" r:id="rId38" tooltip="&quot;Breaking India&quot; panel #10" display="https://www.youtube.com/watch?v=Wpkt3HpzBTs" xr:uid="{C21DF2FB-2C93-46B9-8038-263E2ECCEFEC}"/>
    <hyperlink ref="E21" r:id="rId39" display="https://www.youtube.com/watch?v=_IcfDP-ezpo" xr:uid="{E6196CFC-2D0C-40A2-B5D2-BE4FEF7B1252}"/>
    <hyperlink ref="D21" r:id="rId40" tooltip="Princeton University: Talk by Rajiv Malhotra  - Part 1" display="https://www.youtube.com/watch?v=_IcfDP-ezpo" xr:uid="{5DEBF7ED-ABA5-4DF5-AB78-3122D195EE03}"/>
    <hyperlink ref="E22" r:id="rId41" display="https://www.youtube.com/watch?v=DMG2XD9_nTI" xr:uid="{7CF37D97-46A2-4990-945A-4932D33F379C}"/>
    <hyperlink ref="D22" r:id="rId42" tooltip="Princeton University: Introduction by Vineet Chander" display="https://www.youtube.com/watch?v=DMG2XD9_nTI" xr:uid="{648FEF3F-B175-4CDC-8C29-7EEE2681F3BC}"/>
    <hyperlink ref="E23" r:id="rId43" display="https://www.youtube.com/watch?v=Uq2PJjcHiqI" xr:uid="{2859417F-D995-4DF9-9889-3ED6F7BF5A32}"/>
    <hyperlink ref="D23" r:id="rId44" tooltip="Princeton University: Talk by Rajiv Malhotra - Part 2" display="https://www.youtube.com/watch?v=Uq2PJjcHiqI" xr:uid="{5B332AA1-03ED-48E1-B23D-95CC3886F04E}"/>
    <hyperlink ref="E24" r:id="rId45" display="https://www.youtube.com/watch?v=5LJPOCxc3E8" xr:uid="{CBC14D75-606C-49EA-9496-DC0C2C07210A}"/>
    <hyperlink ref="D24" r:id="rId46" tooltip="Princeton University: Talk by Rajiv Malhotra - Part 3" display="https://www.youtube.com/watch?v=5LJPOCxc3E8" xr:uid="{8D70A159-86F9-42F3-9CA3-6ABD811BF98C}"/>
    <hyperlink ref="E25" r:id="rId47" display="https://www.youtube.com/watch?v=LdrmgXtd_rs" xr:uid="{5FBAC4DA-1793-4B43-A76B-A5FDF49F3EED}"/>
    <hyperlink ref="D25" r:id="rId48" tooltip="Princeton University: Talk by Reverend Thompson - Part 1" display="https://www.youtube.com/watch?v=LdrmgXtd_rs" xr:uid="{23754274-2437-4D54-A6C8-A18F9E23E13D}"/>
    <hyperlink ref="E26" r:id="rId49" display="https://www.youtube.com/watch?v=gbWoqwJKhbM" xr:uid="{EB7656FE-786E-4726-836B-628310FA6832}"/>
    <hyperlink ref="D26" r:id="rId50" tooltip="Princeton University: Talk by Reverend Thompson - Part 2" display="https://www.youtube.com/watch?v=gbWoqwJKhbM" xr:uid="{760FEA3D-0008-4372-95EB-86518629E27E}"/>
    <hyperlink ref="E27" r:id="rId51" display="https://www.youtube.com/watch?v=RdBz1kIwrqo" xr:uid="{78B6051F-38C5-484E-B0AD-5D4371BDB1AE}"/>
    <hyperlink ref="D27" r:id="rId52" tooltip="Princeton University: Questions and Answers - Part 1" display="https://www.youtube.com/watch?v=RdBz1kIwrqo" xr:uid="{BF45A93C-8370-4C66-9D05-8BFE94950B87}"/>
    <hyperlink ref="E28" r:id="rId53" display="https://www.youtube.com/watch?v=WsjxXfklatk" xr:uid="{43F2BE4B-3B3A-435E-8EFF-DD906F0921EE}"/>
    <hyperlink ref="D28" r:id="rId54" tooltip="Princeton University: Questions and Answers Unfortunate Incident" display="https://www.youtube.com/watch?v=WsjxXfklatk" xr:uid="{C04CFCC7-F7AF-4E49-886D-03EF4897B7D3}"/>
    <hyperlink ref="E29" r:id="rId55" display="https://www.youtube.com/watch?v=N0PD3TuLvoo" xr:uid="{A3D9F633-A98A-496B-92F8-783D2B6209BA}"/>
    <hyperlink ref="D29" r:id="rId56" tooltip="Princeton University: Questions and Answers - Part 2" display="https://www.youtube.com/watch?v=N0PD3TuLvoo" xr:uid="{172D69B2-BD2D-4994-88D6-40ABCBF85983}"/>
    <hyperlink ref="E30" r:id="rId57" display="https://www.youtube.com/watch?v=C3_6Ub1GnfA" xr:uid="{B9FDA7A7-E3AA-45B9-911C-27C55755A97E}"/>
    <hyperlink ref="D30" r:id="rId58" tooltip="Princeton University: Response by Rajiv Malhotra to Reverend Thompson" display="https://www.youtube.com/watch?v=C3_6Ub1GnfA" xr:uid="{EDEBD221-3443-4FC2-8D6F-B66710E42647}"/>
    <hyperlink ref="E31" r:id="rId59" display="https://www.youtube.com/watch?v=dp7l5qmLHJI" xr:uid="{3ECBFAC5-291A-465C-8BF8-EB1460DF3BE6}"/>
    <hyperlink ref="D31" r:id="rId60" tooltip="Princeton University: Reactions After Event" display="https://www.youtube.com/watch?v=dp7l5qmLHJI" xr:uid="{628B36CD-41EE-406D-A2A1-00A563CF32F7}"/>
    <hyperlink ref="E32" r:id="rId61" display="https://www.youtube.com/watch?v=elqL0Sr_sVU" xr:uid="{950A19A7-BFEB-4901-93ED-033A4D3CAB6D}"/>
    <hyperlink ref="D32" r:id="rId62" tooltip="Atlanta April 23rd, 2011: Introduction by Krishna Kirti Das, President, The Samprajyna Institute" display="https://www.youtube.com/watch?v=elqL0Sr_sVU" xr:uid="{AA413498-24A3-47C4-B730-50A043B4AC80}"/>
    <hyperlink ref="E33" r:id="rId63" display="https://www.youtube.com/watch?v=ryQMb29oX3s" xr:uid="{08B4712F-8F7E-44E3-B1A1-F570CFD3C3FB}"/>
    <hyperlink ref="D33" r:id="rId64" tooltip="Atlanta April 23rd, 2011: Introduction by Dr. Basant K. Tariyal" display="https://www.youtube.com/watch?v=ryQMb29oX3s" xr:uid="{27491175-9DF8-40A2-BA8C-453B75A94E69}"/>
    <hyperlink ref="E34" r:id="rId65" display="https://www.youtube.com/watch?v=BEz8X5SUwjY" xr:uid="{977E3FE0-E48A-4CD1-A56A-A97B208BD939}"/>
    <hyperlink ref="D34" r:id="rId66" tooltip="Atlanta April 23rd, 2011: Talk by Rajiv Malhotra -  Part 1" display="https://www.youtube.com/watch?v=BEz8X5SUwjY" xr:uid="{0B376223-9583-4F01-8D9C-B3156709BA2F}"/>
    <hyperlink ref="E35" r:id="rId67" display="https://www.youtube.com/watch?v=lzMEDrUFlpw" xr:uid="{C6FFB954-DF6F-4935-B805-BE0738B98470}"/>
    <hyperlink ref="D35" r:id="rId68" tooltip="Atlanta April 23rd, 2011: Talk by Rajiv Malhotra -  Part 2" display="https://www.youtube.com/watch?v=lzMEDrUFlpw" xr:uid="{CC74D3C7-1522-47D7-B7C0-596513632023}"/>
    <hyperlink ref="E36" r:id="rId69" display="https://www.youtube.com/watch?v=qCG2vqnaUx4" xr:uid="{61AB86AA-230B-4294-9AD6-2E40E810B07A}"/>
    <hyperlink ref="D36" r:id="rId70" tooltip="Atlanta April 23rd, 2011: Talk by Rajiv Malhotra -  Part 3" display="https://www.youtube.com/watch?v=qCG2vqnaUx4" xr:uid="{9CEDBFCA-9461-4125-9FF8-D66DA147E88C}"/>
    <hyperlink ref="E37" r:id="rId71" display="https://www.youtube.com/watch?v=ycnvyB8pDEM" xr:uid="{9E1AC71B-9504-449A-8C56-7B1A13104C9F}"/>
    <hyperlink ref="D37" r:id="rId72" tooltip="Atlanta April 23rd, 2011: Questions and Answers - Part 1" display="https://www.youtube.com/watch?v=ycnvyB8pDEM" xr:uid="{A007FA6C-E835-4BAA-B378-897C98633113}"/>
    <hyperlink ref="E38" r:id="rId73" display="https://www.youtube.com/watch?v=xANxZaCCD70" xr:uid="{3FB63C37-C6DB-47BF-AE5F-60DF7AAB6BD2}"/>
    <hyperlink ref="D38" r:id="rId74" tooltip="Atlanta April 23rd, 2011: Questions and Answers - Part 2" display="https://www.youtube.com/watch?v=xANxZaCCD70" xr:uid="{B46DE28A-B8EA-47DB-A78C-67073B2CD057}"/>
    <hyperlink ref="E39" r:id="rId75" display="https://www.youtube.com/watch?v=VeR7IhIkDk0" xr:uid="{F50DB8B6-9864-4DB2-B042-E46095EBA43D}"/>
    <hyperlink ref="D39" r:id="rId76" tooltip="Atlanta April 23rd, 2011: Conclusion by Gokul Kunnath" display="https://www.youtube.com/watch?v=VeR7IhIkDk0" xr:uid="{16C328C9-DA73-41F2-B2DA-D1E2345E1AE3}"/>
    <hyperlink ref="E40" r:id="rId77" display="https://www.youtube.com/watch?v=iS7CE9mrtI4" xr:uid="{6E8143FA-ABAC-46C2-9ADA-D306A1627C32}"/>
    <hyperlink ref="D40" r:id="rId78" tooltip="God and Identity: Rajiv Malhotra &amp; Joshua Stanton #1" display="https://www.youtube.com/watch?v=iS7CE9mrtI4" xr:uid="{CE5AB186-E6D6-4919-82AC-CC8F3B250A43}"/>
    <hyperlink ref="E41" r:id="rId79" display="https://www.youtube.com/watch?v=THua8SMPtK4" xr:uid="{50EB0CEB-B8F0-4013-803E-F843D3F573C6}"/>
    <hyperlink ref="D41" r:id="rId80" tooltip="Brahman and Karma: Rajiv Malhotra &amp; Joshua Stanton  #2" display="https://www.youtube.com/watch?v=THua8SMPtK4" xr:uid="{8DD19F53-25FB-4F9E-8443-30A9B003955B}"/>
    <hyperlink ref="E42" r:id="rId81" display="https://www.youtube.com/watch?v=6_9IYK6ZlyY" xr:uid="{1BD1CC08-D4B0-45E2-8CF8-186E925CFD48}"/>
    <hyperlink ref="D42" r:id="rId82" tooltip="Why Reincarnation: Rajiv Malhotra &amp; Joshua Stanton #3" display="https://www.youtube.com/watch?v=6_9IYK6ZlyY" xr:uid="{DA1E2F84-BE79-42E2-B937-02E94AF4BDCF}"/>
    <hyperlink ref="E43" r:id="rId83" display="https://www.youtube.com/watch?v=LXrKKz7Mld8" xr:uid="{90C29652-1446-4F4C-860F-1CBB2845D894}"/>
    <hyperlink ref="D43" r:id="rId84" tooltip="Limits &amp; Possibilities of Self: Rajiv Malhotra &amp; Joshua Stanton #4" display="https://www.youtube.com/watch?v=LXrKKz7Mld8" xr:uid="{3DD98195-310D-431E-84C8-E6949497C6F4}"/>
    <hyperlink ref="E44" r:id="rId85" display="https://www.youtube.com/watch?v=ufZ1BZcZzKI" xr:uid="{8B2AC342-8691-492D-9E62-893005BF7784}"/>
    <hyperlink ref="D44" r:id="rId86" tooltip="History &amp; Dharmic Traditions: Rajiv Malhotra &amp; Joshua Stanton #8" display="https://www.youtube.com/watch?v=ufZ1BZcZzKI" xr:uid="{77F36DE1-C7FC-404D-9AB1-6236A80A1818}"/>
    <hyperlink ref="E45" r:id="rId87" display="https://www.youtube.com/watch?v=rNhQIKC2jPM" xr:uid="{DB912BB7-5FB3-486E-940E-6C13768BE5B6}"/>
    <hyperlink ref="D45" r:id="rId88" tooltip="Personal Motivations: Rajiv Malhotra &amp; Joshua Stanton #5" display="https://www.youtube.com/watch?v=rNhQIKC2jPM" xr:uid="{7CB8B374-F86D-4CB4-BFEC-27C6810BAAF9}"/>
    <hyperlink ref="E46" r:id="rId89" display="https://www.youtube.com/watch?v=FndfcBhZklU" xr:uid="{C7495BEE-F8A5-44AB-8969-1488BEF10645}"/>
    <hyperlink ref="D46" r:id="rId90" tooltip="Dharma &amp; Modern India: Rajiv Malhotra &amp; Joshua Stanton #9" display="https://www.youtube.com/watch?v=FndfcBhZklU" xr:uid="{6770E607-B769-4865-B2D8-707E33CF1270}"/>
    <hyperlink ref="E47" r:id="rId91" display="https://www.youtube.com/watch?v=20u8yHim1tM" xr:uid="{76AE4260-BF78-45D5-9E92-530E72860268}"/>
    <hyperlink ref="D47" r:id="rId92" tooltip="Educating the Next Generation: Rajiv Malhotra &amp; Joshua Stanton #11" display="https://www.youtube.com/watch?v=20u8yHim1tM" xr:uid="{0DFB3103-1A24-48B3-8081-166F05407318}"/>
    <hyperlink ref="E48" r:id="rId93" display="https://www.youtube.com/watch?v=K9s433rQloA" xr:uid="{B38DA258-C7E9-410B-ABA0-7991FA6E5CD4}"/>
    <hyperlink ref="D48" r:id="rId94" tooltip="Dharmic Framework for Dialogue: Rajiv Malhotra &amp; Joshua Stanton #10" display="https://www.youtube.com/watch?v=K9s433rQloA" xr:uid="{C61D0AFC-0F47-4815-A93C-AED7D5AFB33B}"/>
    <hyperlink ref="E49" r:id="rId95" display="https://www.youtube.com/watch?v=QEUeYDEFtsE" xr:uid="{D23C1347-F25C-416C-B51B-8092FE4486E0}"/>
    <hyperlink ref="D49" r:id="rId96" tooltip="Language and Difference: Rajiv Malhotra &amp; Joshua Stanton #6" display="https://www.youtube.com/watch?v=QEUeYDEFtsE" xr:uid="{85243375-F5CD-4538-8A59-41F55739FB7D}"/>
    <hyperlink ref="E50" r:id="rId97" display="https://www.youtube.com/watch?v=Yhp3rFuo5Cw" xr:uid="{02ADD36D-3E59-4BD5-BE7C-3132C9B9615B}"/>
    <hyperlink ref="D50" r:id="rId98" tooltip="History Centrism As the Problem: Rajiv Malhotra and Joshua Stanton #7" display="https://www.youtube.com/watch?v=Yhp3rFuo5Cw" xr:uid="{745E5D3B-DC8D-4911-9DBD-DF4541A24ACC}"/>
    <hyperlink ref="E51" r:id="rId99" display="https://www.youtube.com/watch?v=8qjQH_-WzyE" xr:uid="{8F4F9921-06E2-4DB6-942F-534A0B66DC5B}"/>
    <hyperlink ref="D51" r:id="rId100" tooltip="Rajiv Malhotra California June 2011 - 1: Importance of Managing our Civilization Discourse" display="https://www.youtube.com/watch?v=8qjQH_-WzyE" xr:uid="{F6DB1A6F-F67A-4660-9FD4-BDA05A86397D}"/>
    <hyperlink ref="E52" r:id="rId101" display="https://www.youtube.com/watch?v=vHWsmGyjOk0" xr:uid="{2BD35F9E-FE7C-42EC-8FD1-CDEA4EE9AF45}"/>
    <hyperlink ref="D52" r:id="rId102" tooltip="Rajiv Malhotra California June 2011 - 2: Changing the Game through Non-Ignorable Interventions" display="https://www.youtube.com/watch?v=vHWsmGyjOk0" xr:uid="{73D96070-444D-485B-84A3-88FD0C4CAF61}"/>
    <hyperlink ref="E53" r:id="rId103" display="https://www.youtube.com/watch?v=-udb2VYB5uo" xr:uid="{EE400C99-85CB-491F-B770-08D0660840D7}"/>
    <hyperlink ref="D53" r:id="rId104" tooltip="Rajiv Malhotra California June 2011 - 3: Anti-India Nexuses" display="https://www.youtube.com/watch?v=-udb2VYB5uo" xr:uid="{75EEC19C-4383-4D3D-9CCA-AC63349FEEAF}"/>
    <hyperlink ref="E54" r:id="rId105" display="https://www.youtube.com/watch?v=f-MLHIb4dFU" xr:uid="{B68E4818-6931-4559-B838-324CE7FDDF07}"/>
    <hyperlink ref="D54" r:id="rId106" tooltip="Rajiv Malhotra California: #4  Exploiting India's Minorities" display="https://www.youtube.com/watch?v=f-MLHIb4dFU" xr:uid="{E0F18081-4840-4494-8EB8-E18283FF4A92}"/>
    <hyperlink ref="E55" r:id="rId107" display="https://www.youtube.com/watch?v=m3jwqSSyVkg" xr:uid="{858E4585-B6EB-4B96-A0AB-265CFBE52348}"/>
    <hyperlink ref="D55" r:id="rId108" tooltip="Rajiv Malhotra California June 2011 - 5: Q &amp; A (Los Angeles) 1" display="https://www.youtube.com/watch?v=m3jwqSSyVkg" xr:uid="{787764DE-C8D6-492C-82A3-4F2FB767A4BB}"/>
    <hyperlink ref="E56" r:id="rId109" display="https://www.youtube.com/watch?v=QWaXqmcxm94" xr:uid="{42E0ACE4-44BD-4651-B070-1090A364ED8E}"/>
    <hyperlink ref="D56" r:id="rId110" tooltip="Rajiv Malhotra California June 2011 - 6: Q &amp; A (Los Angeles) 2" display="https://www.youtube.com/watch?v=QWaXqmcxm94" xr:uid="{25F51F0D-8A02-4AAB-9894-705BD08F1908}"/>
    <hyperlink ref="E57" r:id="rId111" display="https://www.youtube.com/watch?v=JXjMYvGqqDE" xr:uid="{7A5CCDF1-6FA9-4463-A275-BFF093A43922}"/>
    <hyperlink ref="D57" r:id="rId112" tooltip="Rajiv Malhotra California June 2011 - 7: Q &amp; A (Los Angeles)  3" display="https://www.youtube.com/watch?v=JXjMYvGqqDE" xr:uid="{28B271DC-D482-4A7F-82EB-D2D835829FD3}"/>
    <hyperlink ref="E58" r:id="rId113" display="https://www.youtube.com/watch?v=TGgYE0Ui0co" xr:uid="{3AE1E0CC-F1B6-4A78-ACE4-ABAB6168DB63}"/>
    <hyperlink ref="D58" r:id="rId114" tooltip="Rajiv Malhotra California June 2011 - 8: Q &amp; A (Bay Area)  4" display="https://www.youtube.com/watch?v=TGgYE0Ui0co" xr:uid="{6EE4B2C4-4E51-4B99-834B-7C83011A209B}"/>
    <hyperlink ref="E59" r:id="rId115" display="https://www.youtube.com/watch?v=xtHzknvaS7s" xr:uid="{CF31BD90-7D03-4518-A1BF-D6614A2D52AE}"/>
    <hyperlink ref="D59" r:id="rId116" tooltip="Rajiv Malhotra California June 2011 - 9: Q &amp; A (Bay Area)  5" display="https://www.youtube.com/watch?v=xtHzknvaS7s" xr:uid="{41BAE79B-EDB7-4CBA-8179-82FFB90412DE}"/>
    <hyperlink ref="E60" r:id="rId117" display="https://www.youtube.com/watch?v=ByaheAphduQ" xr:uid="{CC14A918-D95D-43FF-8EFD-5ECB6D61141F}"/>
    <hyperlink ref="D60" r:id="rId118" tooltip="Hindu Unity Day: Dallas August, 2011" display="https://www.youtube.com/watch?v=ByaheAphduQ" xr:uid="{4A55A4E5-311E-4BF5-AB23-DC359DF61044}"/>
    <hyperlink ref="E61" r:id="rId119" display="https://www.youtube.com/watch?v=sc4OOSLMiQQ" xr:uid="{7874949D-9D29-481B-A4C9-6A37E3FDFCC1}"/>
    <hyperlink ref="D61" r:id="rId120" tooltip="Rajiv Malhotra: #1 Seminar in Houston, Book: Breaking India" display="https://www.youtube.com/watch?v=sc4OOSLMiQQ" xr:uid="{F69C9C0A-A71D-495E-9F5D-3A7522ACEAF9}"/>
    <hyperlink ref="E62" r:id="rId121" display="https://www.youtube.com/watch?v=QZxRsM9xvK4" xr:uid="{53436C7C-F22E-4B19-AE52-41F1001DFC3D}"/>
    <hyperlink ref="D62" r:id="rId122" tooltip="Rajiv Malhotra: #3  Seminar in Houston, Book: Breaking India" display="https://www.youtube.com/watch?v=QZxRsM9xvK4" xr:uid="{51B1F4C1-0FFB-48CA-9FC6-3C2F81C1FA31}"/>
    <hyperlink ref="E63" r:id="rId123" display="https://www.youtube.com/watch?v=s3LVHHEe2vc" xr:uid="{0FE83504-1425-42A9-BA07-D57836ADD5E1}"/>
    <hyperlink ref="D63" r:id="rId124" tooltip="Rajiv Malhotra: #2 Seminar in Houston, Book: Breaking India" display="https://www.youtube.com/watch?v=s3LVHHEe2vc" xr:uid="{ABA498D2-7808-4508-8B12-2775AB1F261F}"/>
    <hyperlink ref="E64" r:id="rId125" display="https://www.youtube.com/watch?v=-3rtVbNkNNQ" xr:uid="{F3CB97FB-EC71-4F38-B3C1-DA2E292EAF87}"/>
    <hyperlink ref="D64" r:id="rId126" tooltip="Rajiv Malhotra: #4  Seminar in Houston, Book: Breaking India" display="https://www.youtube.com/watch?v=-3rtVbNkNNQ" xr:uid="{B28B2901-C641-47CA-BBD3-68B26C25CB63}"/>
    <hyperlink ref="E65" r:id="rId127" display="https://www.youtube.com/watch?v=ytrFjytVgtk" xr:uid="{D8D898E6-57DE-4219-8727-545AF0F6D5E2}"/>
    <hyperlink ref="D65" r:id="rId128" tooltip="Seminar in Houston, Book: Breaking India #5" display="https://www.youtube.com/watch?v=ytrFjytVgtk" xr:uid="{FC361CB1-D8D4-4A48-90C8-A68E27D38C27}"/>
    <hyperlink ref="E66" r:id="rId129" display="https://www.youtube.com/watch?v=28dLjjiriJA" xr:uid="{F60C4E07-FC09-47B2-A539-B3D85F250A88}"/>
    <hyperlink ref="D66" r:id="rId130" tooltip="Seminar in Houston, Book: Breaking India  #6" display="https://www.youtube.com/watch?v=28dLjjiriJA" xr:uid="{45CE0713-7546-4082-BE53-75B70D998491}"/>
    <hyperlink ref="E67" r:id="rId131" display="https://www.youtube.com/watch?v=mhHQNrL_bkM" xr:uid="{F7683280-D157-422E-8E18-24C571B0613A}"/>
    <hyperlink ref="D67" r:id="rId132" tooltip="Houston Seminar on Breaking India: September 11, 2011 - Audience Q &amp; A with Rajiv Malhotra Vid 7" display="https://www.youtube.com/watch?v=mhHQNrL_bkM" xr:uid="{12DFD506-5377-470C-8BC3-17987E34DDF9}"/>
    <hyperlink ref="E68" r:id="rId133" display="https://www.youtube.com/watch?v=HZ6X5Xt1nS8" xr:uid="{576C640B-7606-4DBE-82EB-6A640A9B6F2E}"/>
    <hyperlink ref="D68" r:id="rId134" tooltip="Houston Seminar on Breaking India: September 11, 2011 - Jayakumar (Chief Organizer) Vid 8" display="https://www.youtube.com/watch?v=HZ6X5Xt1nS8" xr:uid="{80901E3D-FADA-46F2-B75D-A68EB75DAB42}"/>
    <hyperlink ref="E69" r:id="rId135" display="https://www.youtube.com/watch?v=IAmXafhUmYc" xr:uid="{3AD2F6CF-6025-496F-BB37-9E786C4E136E}"/>
    <hyperlink ref="D69" r:id="rId136" tooltip="Introductory talk at Uberoi Foundation -  Oct 1st, 2011" display="https://www.youtube.com/watch?v=IAmXafhUmYc" xr:uid="{D0066BC4-26AF-4C44-B557-610D90F16864}"/>
    <hyperlink ref="E70" r:id="rId137" display="https://www.youtube.com/watch?v=M-zdPqtp9Kk" xr:uid="{10E32548-C345-4EA7-A09F-73732C3B7643}"/>
    <hyperlink ref="D70" r:id="rId138" tooltip="Rajiv Malhotra at Univ. of Delhi, Psychology Department, presenting BEING DIFFERENT" display="https://www.youtube.com/watch?v=M-zdPqtp9Kk" xr:uid="{D55AAD16-EFAC-4D00-B359-9C25807562F5}"/>
    <hyperlink ref="E71" r:id="rId139" display="https://www.youtube.com/watch?v=J5mYtIH7Pho" xr:uid="{BF349C49-52E5-4A2A-9219-E3C084093E38}"/>
    <hyperlink ref="D71" r:id="rId140" tooltip="HarperCollins launch of BEING DIFFERENT by Rajiv Malhotra - Part 1 - Preliminaries" display="https://www.youtube.com/watch?v=J5mYtIH7Pho" xr:uid="{460C3156-B77C-4B0B-98D9-C52C64D8363E}"/>
    <hyperlink ref="E72" r:id="rId141" display="https://www.youtube.com/watch?v=OpsoPcAUMbw" xr:uid="{92406BB9-E52A-43C1-88B0-C778EAB2DB2E}"/>
    <hyperlink ref="D72" r:id="rId142" tooltip="HarperCollins launch of BEING DIFFERENT - Pt 2  Pavan Verma Indian Ambassador to Bhutan" display="https://www.youtube.com/watch?v=OpsoPcAUMbw" xr:uid="{E9124BA7-56E3-46AE-8F58-E55CAEB087AC}"/>
    <hyperlink ref="E73" r:id="rId143" display="https://www.youtube.com/watch?v=MlTxtaiX1xI" xr:uid="{48DE683E-BE64-4FA2-B836-26F0359068F3}"/>
    <hyperlink ref="D73" r:id="rId144" tooltip="HarperCollins launch of BEING DIFFERENT by Rajiv Malhotra Part 3 - Madhu Khanna, Prof of Religion" display="https://www.youtube.com/watch?v=MlTxtaiX1xI" xr:uid="{ACB505CD-4FDE-43EB-9507-2C8DEA3F4B1F}"/>
    <hyperlink ref="E74" r:id="rId145" display="https://www.youtube.com/watch?v=4yz6ZL-TC94" xr:uid="{CD6C42D4-7084-4458-875A-9A5B7D40396C}"/>
    <hyperlink ref="D74" r:id="rId146" tooltip="Mark Tully Discusses Rajiv Malhotra's Book BEING DIFFERENT" display="https://www.youtube.com/watch?v=4yz6ZL-TC94" xr:uid="{7E54AAB2-62DE-43E2-A53D-C006751A9EB4}"/>
    <hyperlink ref="E75" r:id="rId147" display="https://www.youtube.com/watch?v=YFmL65VsWdk" xr:uid="{E641F2FA-7FCB-4F5F-8346-3212F0FB8118}"/>
    <hyperlink ref="D75" r:id="rId148" tooltip="Rajiv Malhotra's Book &quot;Being Different&quot; Event with Swami Dayananda Saraswati" display="https://www.youtube.com/watch?v=YFmL65VsWdk" xr:uid="{5DEBF39C-4082-4A72-B0D2-0720EBD2C6AB}"/>
    <hyperlink ref="E76" r:id="rId149" display="https://www.youtube.com/watch?v=29-xoooHPaw" xr:uid="{CACC3833-D899-48E5-A474-ABF191E596F2}"/>
    <hyperlink ref="D76" r:id="rId150" tooltip="Being Different at YPO/WPO, Madras: Rajiv Malhotra's Talk" display="https://www.youtube.com/watch?v=29-xoooHPaw" xr:uid="{51E9987F-8F4D-435E-9BFE-1DFBF6E1FAC9}"/>
    <hyperlink ref="E77" r:id="rId151" display="https://www.youtube.com/watch?v=y1fdkGgCt64" xr:uid="{1F6B9A33-D9D3-4C8A-912C-1CA49BFD6A21}"/>
    <hyperlink ref="D77" r:id="rId152" tooltip="IIT Madras: Rajiv Malhotra talk on &quot;Being Different&quot; Part 1" display="https://www.youtube.com/watch?v=y1fdkGgCt64" xr:uid="{67A75154-2136-4365-BF8A-1663A5F7FBF9}"/>
    <hyperlink ref="E78" r:id="rId153" display="https://www.youtube.com/watch?v=FNqQxPkLmPI" xr:uid="{E0E629CC-21D3-47F1-9164-4564F0D29D49}"/>
    <hyperlink ref="D78" r:id="rId154" tooltip="Being Different: IIT Madras Part 3 - Q&amp;A" display="https://www.youtube.com/watch?v=FNqQxPkLmPI" xr:uid="{932802A8-2910-490C-BE2F-277DEB97B68F}"/>
    <hyperlink ref="E79" r:id="rId155" display="https://www.youtube.com/watch?v=54lSHTtU68A" xr:uid="{464D7C92-2E11-4EAB-9E74-770807D209A2}"/>
    <hyperlink ref="D79" r:id="rId156" tooltip="Rajiv Malhotra's Opening Remarks- His Discussion with Prof Francis Clooney of Harvard: UMass 1" display="https://www.youtube.com/watch?v=54lSHTtU68A" xr:uid="{9F609A42-1015-48DA-9EE4-EBF4E7127363}"/>
    <hyperlink ref="E80" r:id="rId157" display="https://www.youtube.com/watch?v=uDANJcQm-So" xr:uid="{C4FF13A7-22BE-4B29-8038-4C7C5ED78B71}"/>
    <hyperlink ref="D80" r:id="rId158" tooltip="Response to BEING DIFFERENT by Prof Francis Clooney of Harvard: UMass 2" display="https://www.youtube.com/watch?v=uDANJcQm-So" xr:uid="{DB937CA1-F89B-4221-900A-7AC9497BA192}"/>
    <hyperlink ref="E81" r:id="rId159" display="https://www.youtube.com/watch?v=aXm-YqwVmbs" xr:uid="{13BA38A3-FB0D-42E4-8E72-636D433F5410}"/>
    <hyperlink ref="D81" r:id="rId160" tooltip="Rajiv Malhotra's Response to Francis Clooney on BEING DIFFERENT: UMass 3" display="https://www.youtube.com/watch?v=aXm-YqwVmbs" xr:uid="{F233F9C9-7FA9-49CF-B8A2-3D5C6B5A4020}"/>
    <hyperlink ref="E82" r:id="rId161" display="https://www.youtube.com/watch?v=4eM5V0OXNNU" xr:uid="{07B39637-126D-4147-A9F6-A5B22B11CBDE}"/>
    <hyperlink ref="D82" r:id="rId162" tooltip="Being Different —Rajiv &amp; Francis Clooney's Q&amp;A with Students of UMass: 4" display="https://www.youtube.com/watch?v=4eM5V0OXNNU" xr:uid="{58552FC5-47AE-4E39-AD8E-0BECD9BB0793}"/>
    <hyperlink ref="E83" r:id="rId163" display="https://www.youtube.com/watch?v=knJJGEYwaZw" xr:uid="{B769E674-C2FE-4CA8-BA47-06ACB54FEA73}"/>
    <hyperlink ref="D83" r:id="rId164" tooltip="IIT Madras Part 2 - Comments on BEING DIFFERENT by Prof. Nellickappilly &amp; Prof. Venkatakrishnan" display="https://www.youtube.com/watch?v=knJJGEYwaZw" xr:uid="{443969C4-A9B0-49AA-8621-CD60C0D336AF}"/>
    <hyperlink ref="E84" r:id="rId165" display="https://www.youtube.com/watch?v=3pxgnl2fHZg" xr:uid="{292EC6D6-789B-4266-A6EE-FCD99337E58D}"/>
    <hyperlink ref="D84" r:id="rId166" tooltip="Part 2- Mata Amritanandamayi's Univ: Ann Berliner, Prof. CA State Univ. Comments on BEING DIFFERENT" display="https://www.youtube.com/watch?v=3pxgnl2fHZg" xr:uid="{AF7E4E41-10C7-449E-AA71-617905DBC37C}"/>
    <hyperlink ref="E85" r:id="rId167" display="https://www.youtube.com/watch?v=TEUt7CVuFbI" xr:uid="{E7BAC5EB-4DE5-4CC1-8C81-77B59C9FEF92}"/>
    <hyperlink ref="D85" r:id="rId168" tooltip="Being Different: India's Challenge to Western Universalism_Full Talk" display="https://www.youtube.com/watch?v=TEUt7CVuFbI" xr:uid="{04A4E511-E24A-4EE7-8162-A2F751FD3D65}"/>
    <hyperlink ref="E86" r:id="rId169" display="https://www.youtube.com/watch?v=z1wT-GurohQ" xr:uid="{552083C4-2AA5-4C06-863C-7906D4715A72}"/>
    <hyperlink ref="D86" r:id="rId170" tooltip="IISc Video 2 - Comments by T.V. Mohandas Pai, Former Board member of Infosys" display="https://www.youtube.com/watch?v=z1wT-GurohQ" xr:uid="{27EA368E-16CE-4D4E-99A4-303DFA865274}"/>
    <hyperlink ref="E87" r:id="rId171" display="https://www.youtube.com/watch?v=f-XdG6v-RWk" xr:uid="{AA0256E2-0679-4711-9938-78B90A7F582D}"/>
    <hyperlink ref="D87" r:id="rId172" tooltip="Rajiv Malhotra explains his Systems Model of History Centrism at IISc" display="https://www.youtube.com/watch?v=f-XdG6v-RWk" xr:uid="{5E7D59D2-F85C-4D08-8156-9E68138B51E4}"/>
    <hyperlink ref="E88" r:id="rId173" display="https://www.youtube.com/watch?v=BcDC-Op1hJc" xr:uid="{E46D6FF0-8DE6-41FF-9724-B8C7B2E4558D}"/>
    <hyperlink ref="D88" r:id="rId174" tooltip="IISc Video 3 - Comments by Roddam Narasimha, Scientist" display="https://www.youtube.com/watch?v=BcDC-Op1hJc" xr:uid="{487ECBEF-C7D5-4557-82F1-DC31272FFF96}"/>
    <hyperlink ref="E89" r:id="rId175" display="https://www.youtube.com/watch?v=lXmhJr1LDyI" xr:uid="{760C458B-50C6-41B4-8CA2-DC8F2D6112AC}"/>
    <hyperlink ref="D89" r:id="rId176" tooltip="IISc Video 4 - Q &amp; A" display="https://www.youtube.com/watch?v=lXmhJr1LDyI" xr:uid="{89DECD85-C03A-490E-87C1-878F05F031FA}"/>
    <hyperlink ref="E90" r:id="rId177" display="https://www.youtube.com/watch?v=Wrs0XEoFHAM" xr:uid="{42CCF6CA-FE72-4F00-AEA4-EED01EB1AE74}"/>
    <hyperlink ref="D90" r:id="rId178" tooltip="Rajiv Malhotra's TV Interview with Prof. Thakur of Jawaharlal Nehru University" display="https://www.youtube.com/watch?v=Wrs0XEoFHAM" xr:uid="{6152BECB-7877-4144-AADD-A92E17F10267}"/>
    <hyperlink ref="E91" r:id="rId179" display="https://www.youtube.com/watch?v=O0wEzvYOTJw" xr:uid="{5F5F3C2F-8099-4C9C-BB25-BD6429AEA37F}"/>
    <hyperlink ref="D91" r:id="rId180" tooltip="Breaking India book by Rajiv Malhotra Bangalore_ Intro by TS Mohan #1" display="https://www.youtube.com/watch?v=O0wEzvYOTJw" xr:uid="{FBBABF2F-94B7-4484-AFCD-DFB142C5EB8F}"/>
    <hyperlink ref="E92" r:id="rId181" display="https://www.youtube.com/watch?v=G3NpQQMh8jQ" xr:uid="{C357A7FD-0421-477E-9EB7-27372994B422}"/>
    <hyperlink ref="D92" r:id="rId182" tooltip="Breaking India book by Rajiv Malhotra: Talk by Dr Swamy Part 2" display="https://www.youtube.com/watch?v=G3NpQQMh8jQ" xr:uid="{7E85979D-9F00-41B9-90C0-83D482BF63A6}"/>
    <hyperlink ref="E93" r:id="rId183" display="https://www.youtube.com/watch?v=VP5gPVW3XDM" xr:uid="{8CEFE6F2-745B-4D1E-A264-02C1D7AE04E4}"/>
    <hyperlink ref="D93" r:id="rId184" tooltip="Being Different or Being Digested - Univ of Massachusetts" display="https://www.youtube.com/watch?v=VP5gPVW3XDM" xr:uid="{8CA24932-EC5E-4C6D-8953-3732CF970712}"/>
    <hyperlink ref="E94" r:id="rId185" display="https://www.youtube.com/watch?v=0uPW7Jf9y7o" xr:uid="{D42A86CF-9309-4BCA-908F-B538354CB0DB}"/>
    <hyperlink ref="D94" r:id="rId186" tooltip="Rajiv Malhotra's Talk at Kitab Khana, Mumbai's Premier Bookstore" display="https://www.youtube.com/watch?v=0uPW7Jf9y7o" xr:uid="{85E0768E-E02D-4F22-A2C2-8038F33D3FCA}"/>
    <hyperlink ref="E95" r:id="rId187" display="https://www.youtube.com/watch?v=fjD9BVlmPoA" xr:uid="{A38098EB-5B8C-449F-914A-4779B22543EC}"/>
    <hyperlink ref="D95" r:id="rId188" tooltip="Rajiv Malhotra's Keynote Address at Institute of Social &amp; Economical Change, Bangalore" display="https://www.youtube.com/watch?v=fjD9BVlmPoA" xr:uid="{6C1D92C7-C74D-4AE6-A5C7-2F80C9A84333}"/>
    <hyperlink ref="E96" r:id="rId189" display="https://www.youtube.com/watch?v=iGpYgqX-p8c" xr:uid="{CFC2CE84-C5AB-42F4-BDB7-51356D3627D3}"/>
    <hyperlink ref="D96" r:id="rId190" tooltip="Rajiv Malhotra at Somaiya Institutes, Mumbai - Part 1: Introduction (in Sanskrit &amp; English)" display="https://www.youtube.com/watch?v=iGpYgqX-p8c" xr:uid="{45B5D155-03CA-4E22-A5A9-F940A9C88752}"/>
    <hyperlink ref="E97" r:id="rId191" display="https://www.youtube.com/watch?v=schP-IZS5Sw" xr:uid="{1F3A93D8-8F97-4FA0-9DE8-B71552DF2AE6}"/>
    <hyperlink ref="D97" r:id="rId192" tooltip="Rajiv Malhotra at Somaiya Institute, Mumbai: #3 Hindi Q&amp;A" display="https://www.youtube.com/watch?v=schP-IZS5Sw" xr:uid="{3022EE2A-1100-4E7E-BB0A-FCEA0B4ACE48}"/>
    <hyperlink ref="E98" r:id="rId193" display="https://www.youtube.com/watch?v=gmu_fBglk-A" xr:uid="{AD422AD8-315B-4179-93B5-98CF1D46440D}"/>
    <hyperlink ref="D98" r:id="rId194" tooltip="Rajiv Malhotra at Somaiya Institutes, Mumbai - Part 4: English Q&amp;A" display="https://www.youtube.com/watch?v=gmu_fBglk-A" xr:uid="{2FB96571-5733-464D-AE97-E4483D5D3A2E}"/>
    <hyperlink ref="E99" r:id="rId195" display="https://www.youtube.com/watch?v=-WPYCv8jdJc" xr:uid="{D3515C1D-D3B5-4B89-A95D-FF7CDD327DA2}"/>
    <hyperlink ref="D99" r:id="rId196" tooltip="Rajiv Malhotra at Somaiya Institutes, Mumbai - Part 2: Lecture" display="https://www.youtube.com/watch?v=-WPYCv8jdJc" xr:uid="{53725FD1-B7D2-47A2-A434-F85B4C742B70}"/>
    <hyperlink ref="E100" r:id="rId197" display="https://www.youtube.com/watch?v=91dtNzk71IA" xr:uid="{1383D2C6-DB5B-498D-AB80-0B5C6011EF90}"/>
    <hyperlink ref="D100" r:id="rId198" tooltip="Rajiv Malhotra Lecture at Young Presidents' Organization, Kolkata" display="https://www.youtube.com/watch?v=91dtNzk71IA" xr:uid="{26663B58-7D22-42CE-AD01-B80BA8C7FC08}"/>
    <hyperlink ref="E101" r:id="rId199" display="https://www.youtube.com/watch?v=SrCfhdoTLfg" xr:uid="{3D23A244-B7EE-4D65-A629-71D8AC4325CD}"/>
    <hyperlink ref="D101" r:id="rId200" tooltip="Keynote at Spirituality &amp; Management Conference, IIM B" display="https://www.youtube.com/watch?v=SrCfhdoTLfg" xr:uid="{1B91A20B-A300-446C-BBB1-23921C12D755}"/>
    <hyperlink ref="E102" r:id="rId201" display="https://www.youtube.com/watch?v=nmbYnYYpa6g" xr:uid="{ABD249E2-7A21-4E98-9F64-F2C50961EDD5}"/>
    <hyperlink ref="D102" r:id="rId202" tooltip="Talk at Bhabha Atomic Research Center, Mumbai: Rajiv Malhotra" display="https://www.youtube.com/watch?v=nmbYnYYpa6g" xr:uid="{864921F4-290D-48D3-902D-B746222BFEB6}"/>
    <hyperlink ref="E103" r:id="rId203" display="https://www.youtube.com/watch?v=NPNImjeRrF8" xr:uid="{96FAE108-C47F-4632-B137-577E95847A36}"/>
    <hyperlink ref="D103" r:id="rId204" tooltip="Rajiv Malhotra talk at Arsha Vidya" display="https://www.youtube.com/watch?v=NPNImjeRrF8" xr:uid="{DC59AFDE-CDC9-4E02-96A2-E066FE90B1BA}"/>
    <hyperlink ref="E104" r:id="rId205" display="https://www.youtube.com/watch?v=8RSu4ymCgp4" xr:uid="{C9EAE8FE-DD1B-465B-AD09-7F94976F832C}"/>
    <hyperlink ref="D104" r:id="rId206" tooltip="Rajiv Malhotra's Lecture on U-Turn Theory, Lady Sri Ram College, Delhi" display="https://www.youtube.com/watch?v=8RSu4ymCgp4" xr:uid="{2BF2F97B-7618-4DD4-B616-87DF36A5742C}"/>
    <hyperlink ref="E105" r:id="rId207" display="https://www.youtube.com/watch?v=MOkWSa69NKA" xr:uid="{F62F0356-A749-4EAE-8B8C-0B60A6470FC9}"/>
    <hyperlink ref="D105" r:id="rId208" tooltip="Tsunami: The Untold Story by Rajiv Malhotra, 2005" display="https://www.youtube.com/watch?v=MOkWSa69NKA" xr:uid="{C865FA27-4A7A-4AC8-BC1A-B7048044DF20}"/>
    <hyperlink ref="E106" r:id="rId209" display="https://www.youtube.com/watch?v=k_PhmmAyLFg" xr:uid="{E516A535-8ECA-4FD1-A6B3-9D632D92DB59}"/>
    <hyperlink ref="D106" r:id="rId210" tooltip="Rajiv Malhotra:  Globalization &amp; World Peace, Asian Indian Chamber of Commerce, Nov 16 2008" display="https://www.youtube.com/watch?v=k_PhmmAyLFg" xr:uid="{742F341D-E938-46CA-8FDB-779254C204AB}"/>
    <hyperlink ref="E107" r:id="rId211" display="https://www.youtube.com/watch?v=tUBrwCmKx8s" xr:uid="{33662567-1279-48DE-8861-1AB736ECF933}"/>
    <hyperlink ref="D107" r:id="rId212" tooltip="Rajiv Malhotra's Where is India in the Eagle's Eye?" display="https://www.youtube.com/watch?v=tUBrwCmKx8s" xr:uid="{129CEFB5-2C60-4F55-85B7-1EDC92C60665}"/>
    <hyperlink ref="E108" r:id="rId213" display="https://www.youtube.com/watch?v=Vf5BOYF0S3Y" xr:uid="{BBAD76FC-3CA0-414B-8BF9-33341E04FCA4}"/>
    <hyperlink ref="D108" r:id="rId214" tooltip="American Theory-Making on India: &quot;Saving Indians from India&quot; by Rajiv Malhotra 2005 at IIC Delhi" display="https://www.youtube.com/watch?v=Vf5BOYF0S3Y" xr:uid="{F1DD1621-3483-4832-BA22-BFC3A4B5A382}"/>
    <hyperlink ref="E109" r:id="rId215" display="https://www.youtube.com/watch?v=WMf0Mau2TzE" xr:uid="{405ED871-6F7A-4236-996C-E6A130424151}"/>
    <hyperlink ref="D109" r:id="rId216" tooltip="Where is India in the Encounter of Civilizations? by Rajiv Malhotra, 2009" display="https://www.youtube.com/watch?v=WMf0Mau2TzE" xr:uid="{FEA200BA-BE17-4272-8401-D0712A692E51}"/>
    <hyperlink ref="E110" r:id="rId217" display="https://www.youtube.com/watch?v=apOba1F4MT4" xr:uid="{55655CDF-44D0-4077-A19B-A4C7E475FCCF}"/>
    <hyperlink ref="D110" r:id="rId218" tooltip="Rajiv Malhotra's Lecture on Academic Colonization Delivered at Uberoi Foundation 2010" display="https://www.youtube.com/watch?v=apOba1F4MT4" xr:uid="{91F8AA34-6ABC-46A9-A4B8-BE4F89FA77C1}"/>
    <hyperlink ref="E111" r:id="rId219" display="https://www.youtube.com/watch?v=CtiARMXwI0Q" xr:uid="{8E9F0678-4EE1-483D-B75C-2FDFA46BC4CE}"/>
    <hyperlink ref="D111" r:id="rId220" tooltip="Rajiv Malhotra Invading the Sacred Book Launch Best of Mumbai &amp; Delhi July 1st &amp; 2nd, 2007" display="https://www.youtube.com/watch?v=CtiARMXwI0Q" xr:uid="{2202E3AC-A0BF-40AF-8C04-800635AFD3BA}"/>
    <hyperlink ref="E112" r:id="rId221" display="https://www.youtube.com/watch?v=61LvuBJ6Ojs" xr:uid="{19B6C08A-09D5-4BC6-8A8C-49E06145CD04}"/>
    <hyperlink ref="D112" r:id="rId222" tooltip="Seminar on BEING DIFFERENT at Banaras Hindu University: Vid 1 - Introductions" display="https://www.youtube.com/watch?v=61LvuBJ6Ojs" xr:uid="{CDE83CBA-2980-4FBD-92C1-DD09C46C5C71}"/>
    <hyperlink ref="E113" r:id="rId223" display="https://www.youtube.com/watch?v=nQhpJFt2KG8" xr:uid="{7117E01F-2DCE-481C-9D06-7670691344A7}"/>
    <hyperlink ref="D113" r:id="rId224" tooltip="Seminar on BEING DIFFERENT at BHU: Vid 3 - Indranath Chaudhuri, Ex-Director, Sahitya Academy" display="https://www.youtube.com/watch?v=nQhpJFt2KG8" xr:uid="{4525B312-E090-4D47-901C-C781051036D8}"/>
    <hyperlink ref="E114" r:id="rId225" display="https://www.youtube.com/watch?v=myZqody8PTw" xr:uid="{7FD13883-5CF4-4322-B601-DF46216B8AA3}"/>
    <hyperlink ref="D114" r:id="rId226" tooltip="Seminar on BEING DIFFERENT at Banaras Hindu University #2" display="https://www.youtube.com/watch?v=myZqody8PTw" xr:uid="{AC1670EF-82DC-44F6-961A-D09A9069A7F1}"/>
    <hyperlink ref="E115" r:id="rId227" display="https://www.youtube.com/watch?v=iFLc0n8RSAA" xr:uid="{97BBB0EC-484B-49E1-9B2B-1575710BB9DF}"/>
    <hyperlink ref="D115" r:id="rId228" tooltip="Seminar on BEING DIFFERENT at Banaras Hindu University: Vid 5 - Bettina Baumer, Indologist, Varanasi" display="https://www.youtube.com/watch?v=iFLc0n8RSAA" xr:uid="{11285CC1-E787-4D5E-A0DB-8EBC92EF504D}"/>
    <hyperlink ref="E116" r:id="rId229" display="https://www.youtube.com/watch?v=eKtCOiQbVX0" xr:uid="{784221F0-82C1-4C4C-B6FC-EF7B5A1F2617}"/>
    <hyperlink ref="D116" r:id="rId230" tooltip="Seminar on BEING DIFFERENT at BHU: Vid 4 - Oscar Pujol, Director Institute Cervates, Delhi" display="https://www.youtube.com/watch?v=eKtCOiQbVX0" xr:uid="{81E34E75-FA8A-4221-91DC-467745DFD416}"/>
    <hyperlink ref="E117" r:id="rId231" display="https://www.youtube.com/watch?v=vnw9dW2QgYk" xr:uid="{392088C5-1DBB-4E17-A94D-CEAD70F107D0}"/>
    <hyperlink ref="D117" r:id="rId232" tooltip="Seminar on BEING DIFFERENT at Banaras Hindu University: Vid 6 - Kamal Datt Tripathi, IGNCA, Varanasi" display="https://www.youtube.com/watch?v=vnw9dW2QgYk" xr:uid="{37DE1204-1428-4F3B-9CE4-0DF87CE3D43A}"/>
    <hyperlink ref="E118" r:id="rId233" display="https://www.youtube.com/watch?v=TxC_8Xllf-M" xr:uid="{9B004E92-B13E-4A83-A777-0A0668980ED4}"/>
    <hyperlink ref="D118" r:id="rId234" tooltip="Seminar on BEING DIFFERENT at Banaras Hindu University: 7 - Rajiv Malhotra" display="https://www.youtube.com/watch?v=TxC_8Xllf-M" xr:uid="{26E9F10E-3CF9-49C0-8697-7EA2F7EBAC7F}"/>
    <hyperlink ref="E119" r:id="rId235" display="https://www.youtube.com/watch?v=nbZhVwfCRMU" xr:uid="{A61D4529-8EAD-4780-AC61-2D33D956C55D}"/>
    <hyperlink ref="D119" r:id="rId236" tooltip="Seminar on BEING DIFFERENT at Banaras Hindu University: Vid 8 - Audience Q&amp;A, Comments" display="https://www.youtube.com/watch?v=nbZhVwfCRMU" xr:uid="{0EBF1D6C-93C2-46E8-8ACE-70538A974BEA}"/>
    <hyperlink ref="E120" r:id="rId237" display="https://www.youtube.com/watch?v=rdyZwjy8Wko" xr:uid="{7E728916-CC08-4431-8E7F-BC72B051A014}"/>
    <hyperlink ref="D120" r:id="rId238" tooltip="Manindra Thakur Event Jan 2012  Vid 3 -  Debating Western Universalism, Digestion, &amp; U-Turns" display="https://www.youtube.com/watch?v=rdyZwjy8Wko" xr:uid="{B8155820-C39A-4DBC-BAF1-BC8F6BE58C21}"/>
    <hyperlink ref="E121" r:id="rId239" display="https://www.youtube.com/watch?v=v6It_CJ27bg" xr:uid="{FF694746-D5D7-4F75-B613-C4251A49FED1}"/>
    <hyperlink ref="D121" r:id="rId240" tooltip="Manindra Thakur Event Jan 2012  Vid 4 - Book Project: Indian Approach to Social Sciences" display="https://www.youtube.com/watch?v=v6It_CJ27bg" xr:uid="{D8985C90-3D49-4FC5-9799-70C52638577E}"/>
    <hyperlink ref="E122" r:id="rId241" display="https://www.youtube.com/watch?v=vSLKEwGRgbY" xr:uid="{8EEC5DF5-CBC1-4FD9-806E-BDD6725593C3}"/>
    <hyperlink ref="D122" r:id="rId242" tooltip="Manindra Thakur Event Jan 2012 Vid 2 - Participants remarks on Decolonizing the Social Sciences" display="https://www.youtube.com/watch?v=vSLKEwGRgbY" xr:uid="{FE07C304-CD9B-4833-A061-93D2E43210AD}"/>
    <hyperlink ref="E123" r:id="rId243" display="https://www.youtube.com/watch?v=67Y76FPHZ-g" xr:uid="{B630DF13-BE73-41A0-B92D-F4B690645891}"/>
    <hyperlink ref="D123" r:id="rId244" tooltip="Rajiv Malhotra Lecture on Gandhi &quot;US-India Relations at the Crossroads&quot; UMASS Dartmouth Oct 8, 2009" display="https://www.youtube.com/watch?v=67Y76FPHZ-g" xr:uid="{86731835-E85A-4944-86DE-AB40651E5CB4}"/>
    <hyperlink ref="E124" r:id="rId245" display="https://www.youtube.com/watch?v=qDcBHNXLxdc" xr:uid="{80E4174E-573E-49E0-8596-36E3629BE830}"/>
    <hyperlink ref="D124" r:id="rId246" tooltip="Rajiv Malhotra Lecture on Gandhi &quot;Using Gandhi's Lens Today&quot; UMASS Dartmouth Oct 9, 2009" display="https://www.youtube.com/watch?v=qDcBHNXLxdc" xr:uid="{44AF437D-6E76-4AD9-8799-1D12E18F1345}"/>
    <hyperlink ref="E125" r:id="rId247" display="https://www.youtube.com/watch?v=BF7tCmPOjs4" xr:uid="{EF0AC7F5-E77C-4AFE-A570-D3D1F53DC77B}"/>
    <hyperlink ref="D125" r:id="rId248" tooltip="Manindra Thakur Event Jan 2012 Vid 1 - Introduction by Prof. Thakur (JNU) &amp; Rajiv Malhotra" display="https://www.youtube.com/watch?v=BF7tCmPOjs4" xr:uid="{BDFA89D3-12C5-4F27-A664-7AA46959A104}"/>
    <hyperlink ref="E126" r:id="rId249" display="https://www.youtube.com/watch?v=UrWQfScMALY" xr:uid="{F46AD677-5F2A-4B97-B4C1-F42699150872}"/>
    <hyperlink ref="D126" r:id="rId250" tooltip="Rajiv Malhotra Talk at Auroville  Video 1 - Differences in Philosophy" display="https://www.youtube.com/watch?v=UrWQfScMALY" xr:uid="{EE2D4635-3154-4F20-A6D8-904A9ADA6E33}"/>
    <hyperlink ref="E127" r:id="rId251" display="https://www.youtube.com/watch?v=6LOxjxiZ3NQ" xr:uid="{B8662F28-0AF3-46FA-B8D0-217199FE9C52}"/>
    <hyperlink ref="D127" r:id="rId252" tooltip="Rajiv Malhotra at Auroville Video 2 - Q&amp;A with Audience" display="https://www.youtube.com/watch?v=6LOxjxiZ3NQ" xr:uid="{25C590F6-0FD9-4A7D-BC49-65A57F715435}"/>
    <hyperlink ref="E128" r:id="rId253" display="https://www.youtube.com/watch?v=08Xwx9vsy6w" xr:uid="{80A21068-1B45-49DA-A9EA-0552D785114E}"/>
    <hyperlink ref="D128" r:id="rId254" tooltip="Rajiv Malhotra Keynote Address at JNU on: Science &amp; Indian Traditions" display="https://www.youtube.com/watch?v=08Xwx9vsy6w" xr:uid="{B6654F39-2329-45D1-A473-E977A75EFA91}"/>
    <hyperlink ref="E129" r:id="rId255" display="https://www.youtube.com/watch?v=JErwMUETzvU" xr:uid="{166181AE-D69B-4C78-ADB6-45E85E801B5B}"/>
    <hyperlink ref="D129" r:id="rId256" tooltip="Pondy Event Vid 4 - Comments by five prominent scholars of Sri Aurobindo" display="https://www.youtube.com/watch?v=JErwMUETzvU" xr:uid="{D7BEF7D7-6F4A-4EB9-9863-E54A07A8F5BB}"/>
    <hyperlink ref="E130" r:id="rId257" display="https://www.youtube.com/watch?v=SS0UQNsxhus" xr:uid="{622E8102-5CAA-4675-8E25-A9B20D65978A}"/>
    <hyperlink ref="D130" r:id="rId258" tooltip="Rajiv Malhotra Debates a German U-Turner who returned to Christ from Sri Aurobindo" display="https://www.youtube.com/watch?v=SS0UQNsxhus" xr:uid="{57FFC1F1-8ABA-43B3-BBFB-BAAB2779B376}"/>
    <hyperlink ref="E131" r:id="rId259" display="https://www.youtube.com/watch?v=g-xyM5pVESg" xr:uid="{BF5F78E2-4304-4394-A2FB-72FA28590434}"/>
    <hyperlink ref="D131" r:id="rId260" tooltip="Pondy Event Vid 1 - Introduction by Anand Reddy, SACAR" display="https://www.youtube.com/watch?v=g-xyM5pVESg" xr:uid="{F63CD29B-3185-4701-8EE0-1FD8CEA909B6}"/>
    <hyperlink ref="E132" r:id="rId261" display="https://www.youtube.com/watch?v=vHGejHQUoio" xr:uid="{85F99F76-B527-417F-92AE-06A62C52EC3E}"/>
    <hyperlink ref="D132" r:id="rId262" tooltip="Pondy Event Vid 7 - Q&amp;A - New Western religions that are not history centric" display="https://www.youtube.com/watch?v=vHGejHQUoio" xr:uid="{0B1063C3-5A1B-4FD2-B651-DFA73DC0A17B}"/>
    <hyperlink ref="E133" r:id="rId263" display="https://www.youtube.com/watch?v=3f7b_ZE5B1Y" xr:uid="{F2F15D80-5BC9-4FCA-815A-FB0F66687BC7}"/>
    <hyperlink ref="D133" r:id="rId264" tooltip="Pondy Event Vid 8 - Q&amp;A - Relevance to Modern Youth" display="https://www.youtube.com/watch?v=3f7b_ZE5B1Y" xr:uid="{3FBC2874-01F1-4279-86BB-8B380FF216CA}"/>
    <hyperlink ref="E134" r:id="rId265" display="https://www.youtube.com/watch?v=kQP4pUPNjqs" xr:uid="{2F3F2D0D-BF56-4556-B18D-EAE9D45FA341}"/>
    <hyperlink ref="D134" r:id="rId266" tooltip="Pondicherry Event Vid 2_Rajiv Malhotra's Talk Part 1 - U Turn Theory" display="https://www.youtube.com/watch?v=kQP4pUPNjqs" xr:uid="{3611687D-DE9A-4065-833D-CCC46D923C29}"/>
    <hyperlink ref="E135" r:id="rId267" display="https://www.youtube.com/watch?v=hWBzG7eVqVg" xr:uid="{935757E1-8B77-4C23-A33B-4DC1B641A8A3}"/>
    <hyperlink ref="D135" r:id="rId268" tooltip="Pondy Event Vid 3 - Rajiv Malhotra Talk  Part 2: BEING DIFFERENT book" display="https://www.youtube.com/watch?v=hWBzG7eVqVg" xr:uid="{28210CE8-54B9-4645-B723-6C7C8B99AD96}"/>
    <hyperlink ref="E136" r:id="rId269" display="https://www.youtube.com/watch?v=7jIfpSOnmK8" xr:uid="{CD80ED79-E8DB-4712-9D1D-09EA400A21B2}"/>
    <hyperlink ref="D136" r:id="rId270" tooltip="Pondy Event Vid 5 - Rajiv Malhotra's Response to the Expert Comments" display="https://www.youtube.com/watch?v=7jIfpSOnmK8" xr:uid="{A45876F7-EBBB-4778-8C1E-5FD47CA27D98}"/>
    <hyperlink ref="E137" r:id="rId271" display="https://www.youtube.com/watch?v=qd7yTtTb_Fc" xr:uid="{7DAF3EC5-34A8-4E5E-8F1B-0439DC474AE1}"/>
    <hyperlink ref="D137" r:id="rId272" tooltip="Pondy Event Vid 9 - Director's Concluding Remarks" display="https://www.youtube.com/watch?v=qd7yTtTb_Fc" xr:uid="{F37E4C49-DE60-4427-95CB-C3D9E2B706A3}"/>
    <hyperlink ref="E138" r:id="rId273" display="https://www.youtube.com/watch?v=2WYZtS_LLog" xr:uid="{D2E52851-492E-4671-8492-332B164D4352}"/>
    <hyperlink ref="D138" r:id="rId274" tooltip="Indian Knowledge Systems: IIT Alumni Event, Washington DC  #1" display="https://www.youtube.com/watch?v=2WYZtS_LLog" xr:uid="{6B306EB8-283D-4A1C-B35F-D97B47DB1F88}"/>
    <hyperlink ref="E139" r:id="rId275" display="https://www.youtube.com/watch?v=agP31XI_FxA" xr:uid="{1D74D3A0-A8F9-408D-B91F-8FCC0D06B1DB}"/>
    <hyperlink ref="D139" r:id="rId276" tooltip="Chinmaya Mission Washington, DC  Vid 1 - Introduction" display="https://www.youtube.com/watch?v=agP31XI_FxA" xr:uid="{71F046FD-E25C-4875-B7DE-73028171B7B0}"/>
    <hyperlink ref="E140" r:id="rId277" display="https://www.youtube.com/watch?v=7ZD3D4mAoaE" xr:uid="{7C6DF21A-CA15-4AA7-BBCB-9045F9BC77DD}"/>
    <hyperlink ref="D140" r:id="rId278" tooltip="Indian Knowledge Systems Vid 2 - Rajiv Malhotra  Q &amp; A" display="https://www.youtube.com/watch?v=7ZD3D4mAoaE" xr:uid="{35DFFD27-CCD2-4EFE-9260-CEB6025B269F}"/>
    <hyperlink ref="E141" r:id="rId279" display="https://www.youtube.com/watch?v=ANSSQQ6ZauM" xr:uid="{ED4E9E62-B040-49FD-AB4F-05CA0C69757B}"/>
    <hyperlink ref="D141" r:id="rId280" tooltip="Chinmaya Mission Washington, DC  Vid 2 - Difference &amp; Related Issues" display="https://www.youtube.com/watch?v=ANSSQQ6ZauM" xr:uid="{8F904A31-D22A-4921-B312-6256A68E4EF8}"/>
    <hyperlink ref="E142" r:id="rId281" display="https://www.youtube.com/watch?v=OBViSvvLu-s" xr:uid="{2C29FD00-9215-4B18-832B-82074BA7340C}"/>
    <hyperlink ref="D142" r:id="rId282" tooltip="Chinmaya Mission Washington, DC  Vid 3 - Digestion: What, Why, How" display="https://www.youtube.com/watch?v=OBViSvvLu-s" xr:uid="{14EF37FA-A2AD-4EB0-A0D4-135BA093A919}"/>
    <hyperlink ref="E143" r:id="rId283" display="https://www.youtube.com/watch?v=k54XQ5I1Nzo" xr:uid="{35662F12-D1C8-4889-8EE3-BF431D9E92DF}"/>
    <hyperlink ref="D143" r:id="rId284" tooltip="Chinmaya Mission Washington, DC  Vid 4 - History Centrism &amp; Identity Issues" display="https://www.youtube.com/watch?v=k54XQ5I1Nzo" xr:uid="{7BC05703-8FDD-4680-9551-0E6066005EEE}"/>
    <hyperlink ref="E144" r:id="rId285" display="https://www.youtube.com/watch?v=vdwHHPZwNEo" xr:uid="{9EFA71DC-4B25-49F6-AE25-1BD07A6583D9}"/>
    <hyperlink ref="D144" r:id="rId286" tooltip="Chinmaya Mission Washington, DC  Vid 5 - Integral Unity, Chaos, Self-Organization" display="https://www.youtube.com/watch?v=vdwHHPZwNEo" xr:uid="{825506D2-F262-4F6C-946D-9AB2ECEC43C0}"/>
    <hyperlink ref="E145" r:id="rId287" display="https://www.youtube.com/watch?v=q1K9wPDzMjU" xr:uid="{BF9E93A2-70E5-4662-9620-AB3936DB7390}"/>
    <hyperlink ref="D145" r:id="rId288" tooltip="Chinmaya Mission Washington, DC  Vid 6 - Indian Contributions Define our Difference" display="https://www.youtube.com/watch?v=q1K9wPDzMjU" xr:uid="{4DA53203-707E-4DBC-9352-F5C267E6C371}"/>
    <hyperlink ref="E146" r:id="rId289" display="https://www.youtube.com/watch?v=75OFJ9IX4tI" xr:uid="{664DB0D4-CD80-4EE1-B004-36B3CD7E197C}"/>
    <hyperlink ref="D146" r:id="rId290" tooltip="Chinmaya Mission Washington, DC Vid 7 - Other Q &amp; A" display="https://www.youtube.com/watch?v=75OFJ9IX4tI" xr:uid="{7E478646-95EB-48A8-A6C7-7282F5A1D8FD}"/>
    <hyperlink ref="E147" r:id="rId291" display="https://www.youtube.com/watch?v=p6HgGSKj2m8" xr:uid="{6982A070-0E7D-44C6-A5D2-6F435C232325}"/>
    <hyperlink ref="D147" r:id="rId292" tooltip="Chinmaya Mission Washington, DC Vid 8  -Book Signing" display="https://www.youtube.com/watch?v=p6HgGSKj2m8" xr:uid="{33C23F76-30E7-49CE-B775-3BA8736FBAA0}"/>
    <hyperlink ref="E148" r:id="rId293" display="https://www.youtube.com/watch?v=cKIAV15AZcI" xr:uid="{8A288948-7D60-4D51-87C6-E6D9AC3B31A1}"/>
    <hyperlink ref="D148" r:id="rId294" tooltip="University of Toronto - Q&amp;A with Rajiv Malhotra" display="https://www.youtube.com/watch?v=cKIAV15AZcI" xr:uid="{0522E780-A0D5-4FBA-8796-FA626F616152}"/>
    <hyperlink ref="E149" r:id="rId295" display="https://www.youtube.com/watch?v=sdhISUDYvX4" xr:uid="{465994A7-FF12-44CD-830C-7435599390FF}"/>
    <hyperlink ref="D149" r:id="rId296" tooltip="Toronto Civic Center, March 17, 2012 - Q&amp;A" display="https://www.youtube.com/watch?v=sdhISUDYvX4" xr:uid="{6C95F2B4-9C16-476F-B157-159B67396CE1}"/>
    <hyperlink ref="E150" r:id="rId297" display="https://www.youtube.com/watch?v=T0iutxik1Eg" xr:uid="{074D2A93-F8A2-4EB0-AA6D-5263EF0E145F}"/>
    <hyperlink ref="D150" r:id="rId298" tooltip="Vedic Culture Center, March 18, 2012" display="https://www.youtube.com/watch?v=T0iutxik1Eg" xr:uid="{0C6E6DB6-C7B5-45F8-AFE4-5122FF7C1B21}"/>
    <hyperlink ref="E151" r:id="rId299" display="https://www.youtube.com/watch?v=PjvzuUMMZs4" xr:uid="{28C0DF60-1A33-44C2-ABDB-E9968DD8F952}"/>
    <hyperlink ref="D151" r:id="rId300" tooltip="U of Toronto - Talks" display="https://www.youtube.com/watch?v=PjvzuUMMZs4" xr:uid="{D6277453-289A-4FB2-B4E2-B83AC1D596E5}"/>
    <hyperlink ref="E152" r:id="rId301" display="https://www.youtube.com/watch?v=HdBCunbR_jE" xr:uid="{0C31E9EB-F985-4B8F-BB85-7E3FCE601513}"/>
    <hyperlink ref="D152" r:id="rId302" tooltip="Toronto Civic Center, March 17, 2012 - Lecture" display="https://www.youtube.com/watch?v=HdBCunbR_jE" xr:uid="{2D064296-294E-44CE-92C0-654589F48178}"/>
    <hyperlink ref="E153" r:id="rId303" display="https://www.youtube.com/watch?v=vKGL9b0x_K8" xr:uid="{B0E4D354-A4A5-4E98-A424-F36B088E71FF}"/>
    <hyperlink ref="D153" r:id="rId304" tooltip="U Ontario - Lecture March 19, 2012" display="https://www.youtube.com/watch?v=vKGL9b0x_K8" xr:uid="{B5DD3818-D7E6-441F-9674-F3241D1CE2AE}"/>
    <hyperlink ref="E154" r:id="rId305" display="https://www.youtube.com/watch?v=5K-nmVDwXW0" xr:uid="{BE070C1E-570E-4986-BB4F-E65092BB1092}"/>
    <hyperlink ref="D154" r:id="rId306" tooltip="U Ontario - Q and A, March 19, 2012" display="https://www.youtube.com/watch?v=5K-nmVDwXW0" xr:uid="{23D3FA41-122F-4AD4-9D8F-F456C6E0713C}"/>
    <hyperlink ref="E155" r:id="rId307" display="https://www.youtube.com/watch?v=R7mzbp-9vbk" xr:uid="{2581ED2F-2EA1-4075-94CC-C53C4330AED7}"/>
    <hyperlink ref="D155" r:id="rId308" tooltip="Hindi Mahaotsav May 12, 2012" display="https://www.youtube.com/watch?v=R7mzbp-9vbk" xr:uid="{8B20F01A-2C53-450C-BD5A-ED4A3D63D4B4}"/>
    <hyperlink ref="E156" r:id="rId309" display="https://www.youtube.com/watch?v=ucgD3lqwZX0" xr:uid="{8E8E7624-0F5A-4AB3-9806-0C0D009B269D}"/>
    <hyperlink ref="D156" r:id="rId310" tooltip="Rajiv Malhotra on the Need of Academic Study of Hinduism at WAVES 2008 - Vid 1" display="https://www.youtube.com/watch?v=ucgD3lqwZX0" xr:uid="{C5DD1754-FC89-41E9-BEB2-A3EB73CBFD64}"/>
    <hyperlink ref="E157" r:id="rId311" display="https://www.youtube.com/watch?v=5bAuJCTjg8s" xr:uid="{17D9E663-164E-468A-B5DC-A3F578E7D9DE}"/>
    <hyperlink ref="D157" r:id="rId312" tooltip="Rajiv Malhotra on Challenges facing Hinduism in USA at WAVES 2008 - Vid 2" display="https://www.youtube.com/watch?v=5bAuJCTjg8s" xr:uid="{49BE504B-43F4-43C0-BC7A-BDE2327B3877}"/>
    <hyperlink ref="E158" r:id="rId313" display="https://www.youtube.com/watch?v=d9KgrM48iGg" xr:uid="{60438403-1861-4426-88F4-0750FA66E1C1}"/>
    <hyperlink ref="D158" r:id="rId314" tooltip="Rajiv Malhotra on Challenges for Hindus in Academics at Waves 2008 - Vid 3" display="https://www.youtube.com/watch?v=d9KgrM48iGg" xr:uid="{5D2C9753-0E29-4C01-A8A5-37103BBF5710}"/>
    <hyperlink ref="E159" r:id="rId315" display="https://www.youtube.com/watch?v=4h6drLmYTr8" xr:uid="{84764F47-07A1-406B-950B-81FD1F033F9A}"/>
    <hyperlink ref="D159" r:id="rId316" tooltip="Rajiv Malhotra on European race theory and conversion of Jatis into Castes at Waves 2008 - Vid 4" display="https://www.youtube.com/watch?v=4h6drLmYTr8" xr:uid="{001F9ACF-76A1-4145-A49B-FE285DDCB235}"/>
    <hyperlink ref="E160" r:id="rId317" display="https://www.youtube.com/watch?v=2uOiM67vK6A" xr:uid="{F2E7497C-7B10-45BF-991D-446D26DC9C1B}"/>
    <hyperlink ref="D160" r:id="rId318" tooltip="Rajiv Malhotra on Creation of Dravidian Identity among Indians at Waves 2008 - Vid 5" display="https://www.youtube.com/watch?v=2uOiM67vK6A" xr:uid="{6BB9F146-FC90-43C2-93A9-0BD429DBF251}"/>
    <hyperlink ref="E161" r:id="rId319" display="https://www.youtube.com/watch?v=Y1SUVA0PU1o" xr:uid="{900FEC1C-29CA-4AFF-AC93-71992423C65C}"/>
    <hyperlink ref="D161" r:id="rId320" tooltip="Rajiv Malhotra on Mapping of India onto European framework at Waves 2008 - Vid 6" display="https://www.youtube.com/watch?v=Y1SUVA0PU1o" xr:uid="{E5ADE4F0-EFB7-4272-BDAE-761E36A17A5A}"/>
    <hyperlink ref="E162" r:id="rId321" display="https://www.youtube.com/watch?v=yaOVnZ7W-Qc" xr:uid="{26FEBC24-CFE6-488D-99C5-3CB1146C5F55}"/>
    <hyperlink ref="D162" r:id="rId322" tooltip="Rajiv Malhotra on Colonial Institutional infrastructure in India at Waves 2008 - Vid 7" display="https://www.youtube.com/watch?v=yaOVnZ7W-Qc" xr:uid="{26AB5AC2-4B9D-4D01-BC44-42D2AA9F5977}"/>
    <hyperlink ref="E163" r:id="rId323" display="https://www.youtube.com/watch?v=hgdVPIrlSPU" xr:uid="{5D805638-EBEB-4534-8878-B289DF4BBA0B}"/>
    <hyperlink ref="D163" r:id="rId324" tooltip="Rajiv Malhotra on British justification for colonizing India at Waves 2008 - Vid 8" display="https://www.youtube.com/watch?v=hgdVPIrlSPU" xr:uid="{23B9F74F-ACA8-43C7-AAA0-44155803C417}"/>
    <hyperlink ref="E164" r:id="rId325" display="https://www.youtube.com/watch?v=8iuVX1AkV_0" xr:uid="{8D01256A-65EA-434E-9D63-5290DD32C388}"/>
    <hyperlink ref="D164" r:id="rId326" tooltip="Rajiv Malhotra on 'Good Cop Bad Cop' method and expansion of West in India at Waves 2008 - Vid 9" display="https://www.youtube.com/watch?v=8iuVX1AkV_0" xr:uid="{F244BC3B-5D4F-4AF0-8D17-FE28870D297C}"/>
    <hyperlink ref="E165" r:id="rId327" display="https://www.youtube.com/watch?v=wH8I0vSB-Os" xr:uid="{525EC774-538E-4E60-82AD-E38E5B8C97EE}"/>
    <hyperlink ref="D165" r:id="rId328" tooltip="Rajiv Malhotra on Origin of Liberalism in India at Waves 2008 - Vid 10" display="https://www.youtube.com/watch?v=wH8I0vSB-Os" xr:uid="{7711370B-A01B-4FD4-9B59-D902FEC07B20}"/>
    <hyperlink ref="E166" r:id="rId329" display="https://www.youtube.com/watch?v=Um1LJAfSPoo" xr:uid="{D9FF1970-77D9-4255-B1F7-84E8541DD9B0}"/>
    <hyperlink ref="D166" r:id="rId330" tooltip="Why Tibet is Important to People Everywhere: Rajiv Malhotra" display="https://www.youtube.com/watch?v=Um1LJAfSPoo" xr:uid="{06056846-FDEA-45FC-AF7D-9991106EDE90}"/>
    <hyperlink ref="E167" r:id="rId331" display="https://www.youtube.com/watch?v=itgdRwuvtN0" xr:uid="{D09549CB-FD1B-4E7F-B48D-2748A3666560}"/>
    <hyperlink ref="D167" r:id="rId332" tooltip="Chicago June 2nd 2012" display="https://www.youtube.com/watch?v=itgdRwuvtN0" xr:uid="{5AB81F23-0E7B-4DE6-801D-9248FD021FEB}"/>
    <hyperlink ref="E168" r:id="rId333" display="https://www.youtube.com/watch?v=Z7B5IZZhoAI" xr:uid="{C08C37CC-B3BA-468F-B121-EA1848F8291E}"/>
    <hyperlink ref="D168" r:id="rId334" tooltip="Q&amp;A at two Chicago temples, June 3, 2012" display="https://www.youtube.com/watch?v=Z7B5IZZhoAI" xr:uid="{ABA00878-E2AE-46B4-9E40-D7D87C9EA0F6}"/>
    <hyperlink ref="E169" r:id="rId335" display="https://www.youtube.com/watch?v=UuJzHq-Ont4" xr:uid="{03CA54C4-9E43-4838-B8C2-5FC75D0E2687}"/>
    <hyperlink ref="D169" r:id="rId336" tooltip="Lecture on BEING DIFFERENT, June 3, 2012" display="https://www.youtube.com/watch?v=UuJzHq-Ont4" xr:uid="{E590F2C9-B5DA-49AD-8109-98232FE5621B}"/>
    <hyperlink ref="E170" r:id="rId337" display="https://www.youtube.com/watch?v=fQxUVyFqzpA" xr:uid="{19501DAF-F39D-4120-9A00-9BAAED0D3993}"/>
    <hyperlink ref="D170" r:id="rId338" tooltip="Introduction by head of Chinmaya Mission, Toronto May 2012" display="https://www.youtube.com/watch?v=fQxUVyFqzpA" xr:uid="{0BA613CD-1482-433E-A0D3-0E1DB262DC05}"/>
    <hyperlink ref="E171" r:id="rId339" display="https://www.youtube.com/watch?v=wgud4Fi47XA" xr:uid="{352B1A73-21BE-4DD1-859E-1BCEC8A08AA8}"/>
    <hyperlink ref="D171" r:id="rId340" tooltip="Q&amp;A at Chinmaya Mission, Toronto, May 2012" display="https://www.youtube.com/watch?v=wgud4Fi47XA" xr:uid="{8D9B5A39-BFC9-41CA-B65A-C9E4F79927FF}"/>
    <hyperlink ref="E172" r:id="rId341" display="https://www.youtube.com/watch?v=2Ew9deAuPwU" xr:uid="{C161CAF0-659F-422D-90F0-CABA9A9ADFE2}"/>
    <hyperlink ref="D172" r:id="rId342" tooltip="Talk at Chinmaya Mission, Toronto, May 2012" display="https://www.youtube.com/watch?v=2Ew9deAuPwU" xr:uid="{708AB939-EA0E-4328-A3E1-0FD352AB3DCF}"/>
    <hyperlink ref="E173" r:id="rId343" display="https://www.youtube.com/watch?v=Au_HvuB2IQc" xr:uid="{C67140F6-49C1-4E96-A09F-5C1DB4F0E94C}"/>
    <hyperlink ref="D173" r:id="rId344" tooltip="Christianity Explained by Rajiv Malhotra" display="https://www.youtube.com/watch?v=Au_HvuB2IQc" xr:uid="{66AECB1E-0434-4E5E-91B1-06F214A4AE78}"/>
    <hyperlink ref="E174" r:id="rId345" display="https://www.youtube.com/watch?v=t_J24YUQNK4" xr:uid="{3170D355-8DDE-4FE5-9E94-EFA84DB25425}"/>
    <hyperlink ref="D174" r:id="rId346" tooltip="Talk at Lakshmi Narayan Mandir, Toronto, May 25, 2012" display="https://www.youtube.com/watch?v=t_J24YUQNK4" xr:uid="{601D97AC-CBA0-4EF0-B3E5-AD4DD3E464DC}"/>
    <hyperlink ref="E175" r:id="rId347" display="https://www.youtube.com/watch?v=MfzPrOKKZVo" xr:uid="{939F22E5-4517-491D-8413-B00E62FBDDE0}"/>
    <hyperlink ref="D175" r:id="rId348" tooltip="Keynote address at 14th annual Indian heritage day, toronto, May 26, 2012" display="https://www.youtube.com/watch?v=MfzPrOKKZVo" xr:uid="{E17B0D83-7EC0-450C-8078-EBFBA37ADC6C}"/>
    <hyperlink ref="E176" r:id="rId349" display="https://www.youtube.com/watch?v=57-MHC42i7g" xr:uid="{5A315150-C8A8-44D0-8B26-832E98C35776}"/>
    <hyperlink ref="D176" r:id="rId350" tooltip="Toronto Public Discussions on Dharma Civilization, May 26 - 29, 2012" display="https://www.youtube.com/watch?v=57-MHC42i7g" xr:uid="{3A76A095-49A3-405F-9FA1-C94BD8E7C31A}"/>
    <hyperlink ref="E177" r:id="rId351" display="https://www.youtube.com/watch?v=pO9qCeA640E" xr:uid="{80802B7B-6400-49B8-A99C-A29CC923E87D}"/>
    <hyperlink ref="D177" r:id="rId352" tooltip="Lecture-Duscussion at Vidya Bharati Foundation of Canada, May 27, 2012" display="https://www.youtube.com/watch?v=pO9qCeA640E" xr:uid="{D64F4FD6-2761-45C4-9D4C-B0CE6EAAE6D8}"/>
    <hyperlink ref="E178" r:id="rId353" display="https://www.youtube.com/watch?v=17Jnr2hr0ro" xr:uid="{665682CA-2AD3-495E-9731-D89C5F80C1A4}"/>
    <hyperlink ref="D178" r:id="rId354" tooltip="Swami Dayanand Saraswati introduces Rajiv Malhotra at The Hindu Dharma Acharya Sabha, 07 Nov 2012" display="https://www.youtube.com/watch?v=17Jnr2hr0ro" xr:uid="{4E026CE2-65FD-47F6-A8D6-8182C172FCBD}"/>
    <hyperlink ref="E179" r:id="rId355" display="https://www.youtube.com/watch?v=cpZPvFvzNlc" xr:uid="{1282E9A8-9822-4798-A43F-2CA458FE7254}"/>
    <hyperlink ref="D179" r:id="rId356" tooltip="Rajiv Malhotra: Debating Identity with NRI Youths" display="https://www.youtube.com/watch?v=cpZPvFvzNlc" xr:uid="{AEE435A1-CF73-46E0-AB61-60C0A60A39D6}"/>
    <hyperlink ref="E180" r:id="rId357" display="https://www.youtube.com/watch?v=MBzty84VgRo" xr:uid="{0D6A5C6A-53F9-49D5-BEAC-71FFAF59198C}"/>
    <hyperlink ref="D180" r:id="rId358" tooltip="Interview on Sudarshan TV, April 2013" display="https://www.youtube.com/watch?v=MBzty84VgRo" xr:uid="{720C0F6C-2EF2-4046-A43B-98E142AE70E9}"/>
    <hyperlink ref="E181" r:id="rId359" display="https://www.youtube.com/watch?v=nCmJgIvSqfU" xr:uid="{EAFE4538-102A-4D37-BC06-D255356E7155}"/>
    <hyperlink ref="D181" r:id="rId360" tooltip="Brand India &amp; Narayan Murthy: Rajiv Malhotra #1" display="https://www.youtube.com/watch?v=nCmJgIvSqfU" xr:uid="{25136983-85E4-461E-9301-C2661984D566}"/>
    <hyperlink ref="E182" r:id="rId361" display="https://www.youtube.com/watch?v=qsCWK-TQVsk" xr:uid="{0E693131-F062-4AE3-AE17-E3B2A386C167}"/>
    <hyperlink ref="D182" r:id="rId362" tooltip="Are Indians Buying Back Their Knowledge From the West  #5" display="https://www.youtube.com/watch?v=qsCWK-TQVsk" xr:uid="{678009ED-9047-4B55-B7EB-8305B4741A68}"/>
    <hyperlink ref="E183" r:id="rId363" display="https://www.youtube.com/watch?v=r5r1yU9O2ag" xr:uid="{2AB207DB-7DAE-4204-9B2A-5FD830761848}"/>
    <hyperlink ref="D183" r:id="rId364" tooltip="Is Written Evidence Needed to Authenticate a Source #2" display="https://www.youtube.com/watch?v=r5r1yU9O2ag" xr:uid="{44EA583D-E445-41F1-A6E7-AEA006B47F39}"/>
    <hyperlink ref="E184" r:id="rId365" display="https://www.youtube.com/watch?v=MFVzVjuj90E" xr:uid="{AE0B2846-6CE0-419B-BE5D-BC480EA7E326}"/>
    <hyperlink ref="D184" r:id="rId366" tooltip="Argument with a Social Scientist at IIT Bombay: Rajiv Malhotra #3" display="https://www.youtube.com/watch?v=MFVzVjuj90E" xr:uid="{C5A9EEC7-3719-4675-9F01-E5D206C8C0A7}"/>
    <hyperlink ref="E185" r:id="rId367" display="https://www.youtube.com/watch?v=Wu9WbgwxgjI" xr:uid="{C280796A-4675-498A-A6CA-24CF04129518}"/>
    <hyperlink ref="D185" r:id="rId368" tooltip="How &amp; Why Rajiv Malhotra Got Involved In These Activities #4" display="https://www.youtube.com/watch?v=Wu9WbgwxgjI" xr:uid="{A1C21084-4015-4440-9D56-DAFACAA8BCCB}"/>
    <hyperlink ref="E186" r:id="rId369" display="https://www.youtube.com/watch?v=zqnotAbf-Cc" xr:uid="{1D2C789F-8A21-4335-9E86-132EC8F9C693}"/>
    <hyperlink ref="D186" r:id="rId370" tooltip="Chaos, Decentralization, Self Organization - Pros &amp; Cons  #10" display="https://www.youtube.com/watch?v=zqnotAbf-Cc" xr:uid="{9D77E8E1-D10C-4462-B1ED-9DEC7F64FA77}"/>
    <hyperlink ref="E187" r:id="rId371" display="https://www.youtube.com/watch?v=oeFU8Lk35BI" xr:uid="{DF1C75BF-EB04-41F8-8482-4D52289FA6B1}"/>
    <hyperlink ref="D187" r:id="rId372" tooltip="U-Turns Caused By Our Neglect  #6" display="https://www.youtube.com/watch?v=oeFU8Lk35BI" xr:uid="{5C08B3CC-9118-4CBA-ACCE-82B6D109A393}"/>
    <hyperlink ref="E188" r:id="rId373" display="https://www.youtube.com/watch?v=NfO_yqDrGWs" xr:uid="{828B098A-A014-40D3-8479-D3FBDA38A4EF}"/>
    <hyperlink ref="D188" r:id="rId374" tooltip="Loss of Purva-paksha Tradition and Consequences #7" display="https://www.youtube.com/watch?v=NfO_yqDrGWs" xr:uid="{C3511FBE-216E-431C-A71B-E62237F5170F}"/>
    <hyperlink ref="E189" r:id="rId375" display="https://www.youtube.com/watch?v=uNPifASaoFM" xr:uid="{D6A3EE5D-CDCD-4138-8045-03E9980E8BE6}"/>
    <hyperlink ref="D189" r:id="rId376" tooltip="Social Sciences In Indian Colleges is Modelled On Western Social Constructs #9" display="https://www.youtube.com/watch?v=uNPifASaoFM" xr:uid="{9E6700C9-EEB1-4FA7-A9C6-EB1185ABD38C}"/>
    <hyperlink ref="E190" r:id="rId377" display="https://www.youtube.com/watch?v=0-LZkVdXTnc" xr:uid="{B3F977E5-D0D0-4D81-8197-FA99EF0A4A0C}"/>
    <hyperlink ref="D190" r:id="rId378" tooltip="Decolonization, Purvapaksha, Secularism, Indian Identity   #8" display="https://www.youtube.com/watch?v=0-LZkVdXTnc" xr:uid="{99F305E6-DC71-441A-B37B-52F9FDCC9A12}"/>
    <hyperlink ref="E191" r:id="rId379" display="https://www.youtube.com/watch?v=yIUwgFjMrg8" xr:uid="{561FC471-7696-4E7E-8C96-C3A565839107}"/>
    <hyperlink ref="D191" r:id="rId380" tooltip="Relevance of Indian Knowledge Systems: Rajiv Malhotra" display="https://www.youtube.com/watch?v=yIUwgFjMrg8" xr:uid="{8C4812AF-A09D-4600-943E-900965907B3E}"/>
    <hyperlink ref="E192" r:id="rId381" display="https://www.youtube.com/watch?v=pAHRrR6eeDU" xr:uid="{E60EE177-D844-4CB7-BD2F-AD54C21A85E4}"/>
    <hyperlink ref="D192" r:id="rId382" tooltip="History of Indian Science Technology, SIES Mgt School, Mumbai: Rajiv Malhotra" display="https://www.youtube.com/watch?v=pAHRrR6eeDU" xr:uid="{7E384DDB-5B17-4065-9504-1AA5572968A1}"/>
    <hyperlink ref="E193" r:id="rId383" display="https://www.youtube.com/watch?v=EWnc9FdyP7s" xr:uid="{A847B0CC-4AD9-4A6F-85D6-63471AD0114D}"/>
    <hyperlink ref="D193" r:id="rId384" tooltip="Commerce College 2013 1. Introduction" display="https://www.youtube.com/watch?v=EWnc9FdyP7s" xr:uid="{84F98CBD-41E9-4B15-B4F8-EDBCFB3D97E6}"/>
    <hyperlink ref="E194" r:id="rId385" display="https://www.youtube.com/watch?v=LI3VwCn-0WI" xr:uid="{987CFB82-D966-4558-B680-ACB6BAB5130E}"/>
    <hyperlink ref="D194" r:id="rId386" tooltip="Commerce College . 13 3.Discussion: We Understand the Americans better than we Understand Ourselves" display="https://www.youtube.com/watch?v=LI3VwCn-0WI" xr:uid="{4EB8FF95-ECB0-4E36-BAB2-B275F1E23C07}"/>
    <hyperlink ref="E195" r:id="rId387" display="https://www.youtube.com/watch?v=yVdcSMOWtxM" xr:uid="{762C20AF-480A-435C-B6FE-9114989BF99C}"/>
    <hyperlink ref="D195" r:id="rId388" tooltip="Commerce College 2013 2. - Lecture: My journey; the Indian crisis; Sensex economy and modern shudras" display="https://www.youtube.com/watch?v=yVdcSMOWtxM" xr:uid="{F11F3FCD-3AD6-4344-A960-0D4A6EC311FF}"/>
    <hyperlink ref="E196" r:id="rId389" display="https://www.youtube.com/watch?v=Yf6-fJ-LcU8" xr:uid="{D1702C39-AB66-4E70-8973-691A81A60696}"/>
    <hyperlink ref="D196" r:id="rId390" tooltip="Commerce College 2013 4. Discussion: Assimilation and retaining Civilizational Distinctiveness" display="https://www.youtube.com/watch?v=Yf6-fJ-LcU8" xr:uid="{23AA0562-C461-41C1-8608-4B94DCD477E7}"/>
    <hyperlink ref="E197" r:id="rId391" display="https://www.youtube.com/watch?v=L2rJctVLi3M" xr:uid="{ECA04A6F-A43E-4684-B868-E0D7B9F127F6}"/>
    <hyperlink ref="D197" r:id="rId392" tooltip="Commerce College 2013 5. Discussion: What inspired me and the role of my sadhana" display="https://www.youtube.com/watch?v=L2rJctVLi3M" xr:uid="{303C1FCF-73C3-45C5-80C5-DC1C19885FD7}"/>
    <hyperlink ref="E198" r:id="rId393" display="https://www.youtube.com/watch?v=wm8QHjKcDf8" xr:uid="{F84E92F4-75FD-4B9D-ACCA-2953868683EB}"/>
    <hyperlink ref="D198" r:id="rId394" tooltip="Commerce College 2013 6. Discussion: What should be goal of students - career or serve the culture" display="https://www.youtube.com/watch?v=wm8QHjKcDf8" xr:uid="{3E8F3128-CD9D-4140-B06C-6C5C7005CF2A}"/>
    <hyperlink ref="E199" r:id="rId395" display="https://www.youtube.com/watch?v=U37L8EPVc5s" xr:uid="{D4E5A55E-EB97-422F-AA69-C536010B0D1F}"/>
    <hyperlink ref="D199" r:id="rId396" tooltip="Commerce College 2013 7. Role of Indian languages, control of global standards discourse, &amp; power" display="https://www.youtube.com/watch?v=U37L8EPVc5s" xr:uid="{AFB8F3DB-0699-484C-B60F-095DFE79E64F}"/>
    <hyperlink ref="E200" r:id="rId397" display="https://www.youtube.com/watch?v=ja-cxuo3ugc" xr:uid="{78949D76-D347-49FC-AE40-5E2D4CA0B994}"/>
    <hyperlink ref="D200" r:id="rId398" tooltip="Commerce College 2013 8. Discussion: Causes of youth disconnect from deep knowledge of roots" display="https://www.youtube.com/watch?v=ja-cxuo3ugc" xr:uid="{7C45CA63-F2DF-4023-8347-4F6C8DD84D33}"/>
    <hyperlink ref="E201" r:id="rId399" display="https://www.youtube.com/watch?v=F95dqGlnggo" xr:uid="{1DD41501-58E2-49D8-8E76-CC63FAC58C3B}"/>
    <hyperlink ref="D201" r:id="rId400" tooltip="Indian Qualities that are Special &amp; Exportable_Commerce College 2013 #9" display="https://www.youtube.com/watch?v=F95dqGlnggo" xr:uid="{99E93BFD-D3A1-4E31-B8C9-D45841412C1F}"/>
    <hyperlink ref="E202" r:id="rId401" display="https://www.youtube.com/watch?v=9IzjjqFO5c8" xr:uid="{C545A7AF-3E83-4389-92BC-11D7FB02C5F8}"/>
    <hyperlink ref="D202" r:id="rId402" tooltip="Baba Ramdev's Ashram: A Welcome Hug &amp; Discussion on Reversing the Gaze #1" display="https://www.youtube.com/watch?v=9IzjjqFO5c8" xr:uid="{D3F8B439-C901-4042-9A89-8F0BFB99E060}"/>
    <hyperlink ref="E203" r:id="rId403" display="https://www.youtube.com/watch?v=5YuNKvTZtdM" xr:uid="{7CFC538C-D49D-4C1D-B275-FDEBA3EE9020}"/>
    <hyperlink ref="D203" r:id="rId404" tooltip="Baba Ramdev's Ashram Vid 11: How to Name &amp; Position Hindi Edition of Breaking India" display="https://www.youtube.com/watch?v=5YuNKvTZtdM" xr:uid="{6BB6556B-6F6E-4286-8A3F-25D10FE5A2D4}"/>
    <hyperlink ref="E204" r:id="rId405" display="https://www.youtube.com/watch?v=XeCuvEX-tow" xr:uid="{06D1804C-E5D7-4BCE-897B-5FA264021E3A}"/>
    <hyperlink ref="D204" r:id="rId406" tooltip="Baba Ramdev's Ashram: Rajiv &amp; Baba Brainstorm #14" display="https://www.youtube.com/watch?v=XeCuvEX-tow" xr:uid="{79B8F486-CE70-44F0-B845-365ACD748E83}"/>
    <hyperlink ref="E205" r:id="rId407" display="https://www.youtube.com/watch?v=182HueOxCaU" xr:uid="{DC73A33A-4008-474F-A709-EEA461DFB989}"/>
    <hyperlink ref="D205" r:id="rId408" tooltip="Baba Ramdev Introduces Rajiv Malhotra to his Ashram Audience #2" display="https://www.youtube.com/watch?v=182HueOxCaU" xr:uid="{A2FB3015-66F6-4313-AB66-C2D08CD6C5CB}"/>
    <hyperlink ref="E206" r:id="rId409" display="https://www.youtube.com/watch?v=t63m6GCrKbw" xr:uid="{1BACB39D-0143-47D3-9872-C67DD3633714}"/>
    <hyperlink ref="D206" r:id="rId410" tooltip="How Ayurveda Got Plagiarized by the Aveda Brand  #5" display="https://www.youtube.com/watch?v=t63m6GCrKbw" xr:uid="{E97534AB-FB0E-4BC2-AF6D-EFB7718E5FC3}"/>
    <hyperlink ref="E207" r:id="rId411" display="https://www.youtube.com/watch?v=Dymxd9hAemA" xr:uid="{FA93FF9D-2FC3-4B6D-AA28-B4F1709DA4FB}"/>
    <hyperlink ref="D207" r:id="rId412" tooltip="Rajiv Malhotra Exposes How Foreign Nexuses Operate in India #4" display="https://www.youtube.com/watch?v=Dymxd9hAemA" xr:uid="{FA928F7B-DA55-4A6A-833D-07A6B57179A6}"/>
    <hyperlink ref="E208" r:id="rId413" display="https://www.youtube.com/watch?v=RKYffxIB9EM" xr:uid="{047B2363-7FDC-4AFF-BB91-38011BE2B791}"/>
    <hyperlink ref="D208" r:id="rId414" tooltip="Baba Ramdev's Ashram Vid 3: Rajiv &amp; Baba Ramdev Discuss Long Range Forces Breaking India" display="https://www.youtube.com/watch?v=RKYffxIB9EM" xr:uid="{DD3D8B08-F5F9-4F89-9B43-F6881A2E5302}"/>
    <hyperlink ref="E209" r:id="rId415" display="https://www.youtube.com/watch?v=gU4jkSa9phY" xr:uid="{754AF9FA-953F-425E-999A-EEDCBE8CB3AD}"/>
    <hyperlink ref="D209" r:id="rId416" tooltip="Overview of Rajiv's Mission to Decolonize India Studies #6" display="https://www.youtube.com/watch?v=gU4jkSa9phY" xr:uid="{DBDF5157-1B74-4485-9F2B-AA05D281027A}"/>
    <hyperlink ref="E210" r:id="rId417" display="https://www.youtube.com/watch?v=y-v-Ijc7W3Y" xr:uid="{32F8ED04-91BF-4509-95DC-24A822A4EAAA}"/>
    <hyperlink ref="D210" r:id="rId418" tooltip="Baba Ramdev's Ashram Vid 10: What inspired Rajiv to Research &amp; Write" display="https://www.youtube.com/watch?v=y-v-Ijc7W3Y" xr:uid="{83CC8A8E-96D9-4A8B-A2F9-9EF204F5600A}"/>
    <hyperlink ref="E211" r:id="rId419" display="https://www.youtube.com/watch?v=zVH1ZOi2_yk" xr:uid="{B4F305A0-E262-4D8C-85CE-F0568BC7D1AD}"/>
    <hyperlink ref="D211" r:id="rId420" tooltip="Baba Ramdev's Ashram Vid 12: Baba Ramdev's Comments on Rajiv's Talk &amp; Work" display="https://www.youtube.com/watch?v=zVH1ZOi2_yk" xr:uid="{978A359E-0CE4-41BE-A810-B138342F523F}"/>
    <hyperlink ref="E212" r:id="rId421" display="https://www.youtube.com/watch?v=F-ZzB9uBQNs" xr:uid="{79AEED77-BDAD-4525-A554-0079DEEF42B5}"/>
    <hyperlink ref="D212" r:id="rId422" tooltip="Why People of India did not get Genocided like Native Americans: Rajiv Malhotra #9" display="https://www.youtube.com/watch?v=F-ZzB9uBQNs" xr:uid="{5B61D294-1F10-45CC-89E9-56ECB5D1581F}"/>
    <hyperlink ref="E213" r:id="rId423" display="https://www.youtube.com/watch?v=AOQPqjRx-0c" xr:uid="{52678084-BAAB-40B0-BAB2-64C01AF9F92C}"/>
    <hyperlink ref="D213" r:id="rId424" tooltip="Baba Ramdev's Ashram Vid 8: Indian Civilization Spread by Different Means than Others" display="https://www.youtube.com/watch?v=AOQPqjRx-0c" xr:uid="{640900BE-211C-43E8-B525-16942C18E1F9}"/>
    <hyperlink ref="E214" r:id="rId425" display="https://www.youtube.com/watch?v=8ZJ9Ubv74Fc" xr:uid="{40729972-DFE9-4494-88A6-08C10A769981}"/>
    <hyperlink ref="D214" r:id="rId426" tooltip="Why Rajiv Malhotra Endorses Baba Ramdev as President of India #7" display="https://www.youtube.com/watch?v=8ZJ9Ubv74Fc" xr:uid="{760418A3-77F2-402F-AC46-2A3A97F8D0A8}"/>
    <hyperlink ref="E215" r:id="rId427" display="https://www.youtube.com/watch?v=9ScY3DQ8lnM" xr:uid="{EAFDD3A9-74F8-4640-9F56-1C742A669AE6}"/>
    <hyperlink ref="D215" r:id="rId428" tooltip="Rajiv Malhotra's Google Hangout for a Better India" display="https://www.youtube.com/watch?v=9ScY3DQ8lnM" xr:uid="{CA7568A2-E13B-4B2F-BB83-0986CDF521FE}"/>
    <hyperlink ref="E216" r:id="rId429" display="https://www.youtube.com/watch?v=gKt4SG-pAmw" xr:uid="{CF1A001B-9E46-4D64-872A-EFBBF36099E3}"/>
    <hyperlink ref="D216" r:id="rId430" tooltip="Introduction by the Director of Vivekananda Int'l Foundation" display="https://www.youtube.com/watch?v=gKt4SG-pAmw" xr:uid="{09C4AF42-4084-4C27-ADD8-49B6971C4721}"/>
    <hyperlink ref="E217" r:id="rId431" display="https://www.youtube.com/watch?v=2p91-Fy5A6Q" xr:uid="{DBB1192A-752A-4135-A3D9-5D55E4BFC070}"/>
    <hyperlink ref="D217" r:id="rId432" tooltip="Arun Shourie quotes Indra's Net to clarify 'vasudhaiva kutumbakam'" display="https://www.youtube.com/watch?v=2p91-Fy5A6Q" xr:uid="{76DD4BA1-5D7A-4EB9-8258-8CF44ABB118E}"/>
    <hyperlink ref="E218" r:id="rId433" display="https://www.youtube.com/watch?v=30958J1ez4k" xr:uid="{CF638DD2-37B2-48CE-A4F6-392CD432A0CE}"/>
    <hyperlink ref="D218" r:id="rId434" tooltip="Conclusion and Book Signing" display="https://www.youtube.com/watch?v=30958J1ez4k" xr:uid="{2823BB80-4DD8-4CFA-AB7F-C5F9BF5EBE19}"/>
    <hyperlink ref="E219" r:id="rId435" display="https://www.youtube.com/watch?v=nEEhdprZ-EE" xr:uid="{AD0209B3-0F8C-4B0E-BDBF-0E055302E043}"/>
    <hyperlink ref="D219" r:id="rId436" tooltip="Arun Shourie's Lecture on Rajiv Malhotra's Book &quot;Indra's Net&quot;" display="https://www.youtube.com/watch?v=nEEhdprZ-EE" xr:uid="{51DC0611-3216-46CD-9F45-D4F029F2183F}"/>
    <hyperlink ref="E220" r:id="rId437" display="https://www.youtube.com/watch?v=dXkhbNnOMy0" xr:uid="{7A1197BD-5133-4238-95A9-237703F2BBE9}"/>
    <hyperlink ref="D220" r:id="rId438" tooltip="Rajiv Malhotra's Lecture on Indra's Net" display="https://www.youtube.com/watch?v=dXkhbNnOMy0" xr:uid="{C836EA09-688D-4B1F-AA4B-0E6CB357EFE5}"/>
    <hyperlink ref="E221" r:id="rId439" display="https://www.youtube.com/watch?v=YD-IKZbbHeU" xr:uid="{663D8987-8AD4-4E72-9A3C-AADF1468049F}"/>
    <hyperlink ref="D221" r:id="rId440" tooltip="Public Meeting &amp; Talk on 'Indra's Net' in Bangalore, 19 Jan 2014: Opening Ceremonies" display="https://www.youtube.com/watch?v=YD-IKZbbHeU" xr:uid="{EE50444C-45FA-47DD-A626-1D1E2935A81E}"/>
    <hyperlink ref="E222" r:id="rId441" display="https://www.youtube.com/watch?v=mLEhBqCBBYE" xr:uid="{55984261-6532-4C12-8A24-A52AA87E0009}"/>
    <hyperlink ref="D222" r:id="rId442" tooltip="Public Meeting &amp; Talk on 'Indra's Net' Bangalore, 1/19/2014: Is Hinduism defined as a way of life?" display="https://www.youtube.com/watch?v=mLEhBqCBBYE" xr:uid="{7B601405-0654-4292-82C3-24C055677D9C}"/>
    <hyperlink ref="E223" r:id="rId443" display="https://www.youtube.com/watch?v=cshbkDak_p0" xr:uid="{9B6AE198-FB08-4EDB-9965-EA934A4F55F0}"/>
    <hyperlink ref="D223" r:id="rId444" tooltip="Public Meeting &amp; Talk on 'Indra's Net' Bangalore, 1/19/2014: Why is the book titled 'Indra's Net'?" display="https://www.youtube.com/watch?v=cshbkDak_p0" xr:uid="{7AE164ED-BB7B-42EC-8F0A-5A0C24D6E36E}"/>
    <hyperlink ref="E224" r:id="rId445" display="https://www.youtube.com/watch?v=kmJLZRzZhUA" xr:uid="{961F5023-E548-4A6A-97EA-96D02F73C83A}"/>
    <hyperlink ref="D224" r:id="rId446" tooltip="Rajiv Malhotra Talk on new Book 'Indra's Net' Bengaluru: What should we do about media biases" display="https://www.youtube.com/watch?v=kmJLZRzZhUA" xr:uid="{B3089F9C-F09C-4C00-A519-E5D65EF1E470}"/>
    <hyperlink ref="E225" r:id="rId447" display="https://www.youtube.com/watch?v=myyrtrylWQs" xr:uid="{33129332-778E-47C9-AC11-EAAE42D9AFF5}"/>
    <hyperlink ref="D225" r:id="rId448" tooltip="Public Meeting &amp; Talk on &quot;Indra's Net&quot; Bangalore 1/19/14: Where do you see India in the year 2020?" display="https://www.youtube.com/watch?v=myyrtrylWQs" xr:uid="{09143547-2055-4AEC-9BBF-4F12C31BCD69}"/>
    <hyperlink ref="E226" r:id="rId449" display="https://www.youtube.com/watch?v=v6x52noLJOo" xr:uid="{FA2104C8-AF8B-4D04-A11F-FDF3049DCA52}"/>
    <hyperlink ref="D226" r:id="rId450" tooltip="Talk on 'Indra's Net': Clarification on Mutual Respect" display="https://www.youtube.com/watch?v=v6x52noLJOo" xr:uid="{22AF994C-F8EF-491C-81CC-480BBFC437CC}"/>
    <hyperlink ref="E227" r:id="rId451" display="https://www.youtube.com/watch?v=7zvf9bnLgs8" xr:uid="{F3914A69-003E-46F6-8BEC-F90E5D70ACB9}"/>
    <hyperlink ref="D227" r:id="rId452" tooltip="What is wrong with Ford Foundation: Rajiv Malhotra" display="https://www.youtube.com/watch?v=7zvf9bnLgs8" xr:uid="{632D88EF-3204-4739-821A-4EE67EEFDD7C}"/>
    <hyperlink ref="E228" r:id="rId453" display="https://www.youtube.com/watch?v=7RTlRYpr7o8" xr:uid="{9CE820C1-A24F-412D-9F83-6314EF33ECF6}"/>
    <hyperlink ref="D228" r:id="rId454" tooltip="Public Meeting &amp; Talk on 'Indra's Net' in Bangalore 1/19/14: Description of Rajiv's Bangalore trip" display="https://www.youtube.com/watch?v=7RTlRYpr7o8" xr:uid="{C7923B96-72DB-44AB-90FF-69FD21D0E186}"/>
    <hyperlink ref="E229" r:id="rId455" display="https://www.youtube.com/watch?v=Th1s8XrKhnk" xr:uid="{860DD8EE-CADA-4319-888C-8E58163FA1DD}"/>
    <hyperlink ref="D229" r:id="rId456" tooltip="Public Meeting/Talk on 'Indra's Net' Bangalore 1/19/14: Release Kannada edition of Being Different" display="https://www.youtube.com/watch?v=Th1s8XrKhnk" xr:uid="{048631CC-C12C-40CB-BD5E-0ABD422472F6}"/>
    <hyperlink ref="E230" r:id="rId457" display="https://www.youtube.com/watch?v=oYXPvuD_ejM" xr:uid="{6226482A-6E19-451B-A8CE-8936C5FB4ADC}"/>
    <hyperlink ref="D230" r:id="rId458" tooltip="Talk on his The Book 'Indra's Net' by Rajiv Malhotra in Bangalore" display="https://www.youtube.com/watch?v=oYXPvuD_ejM" xr:uid="{03C4BA87-8961-475B-93C5-0CD67B75F07E}"/>
    <hyperlink ref="E231" r:id="rId459" display="https://www.youtube.com/watch?v=Cs9JbmZ0poM" xr:uid="{2C0D44D1-313F-4F83-BF93-29A5A6FB68CF}"/>
    <hyperlink ref="D231" r:id="rId460" tooltip="'Indra's Net': Sri Sri Sri Nirmalanandanath Swamy's Address" display="https://www.youtube.com/watch?v=Cs9JbmZ0poM" xr:uid="{9946C78C-3973-4E88-B111-CAC0A1AF32BA}"/>
    <hyperlink ref="E232" r:id="rId461" display="https://www.youtube.com/watch?v=xGvABG6vfLg" xr:uid="{5266C212-6856-4AA9-815F-6CDEA1E981C6}"/>
    <hyperlink ref="D232" r:id="rId462" tooltip="Public Meeting/Talk Indra's Net, Bangalore 1/19/14: N Kumar-Justice of Karnataka High Court Address" display="https://www.youtube.com/watch?v=xGvABG6vfLg" xr:uid="{8668E5F6-6AEE-4217-9E93-AAEFA494DCCB}"/>
    <hyperlink ref="E233" r:id="rId463" display="https://www.youtube.com/watch?v=QfYz6BBYpWg" xr:uid="{11EEBAAA-955B-42FA-9057-EE62B8956789}"/>
    <hyperlink ref="D233" r:id="rId464" tooltip="Public Meeting &amp; Talk on 'Indra's Net' Bangalore 1/19/14: Conclusion of the event" display="https://www.youtube.com/watch?v=QfYz6BBYpWg" xr:uid="{320AFAE0-07E3-47B4-AB13-66A7A004385C}"/>
    <hyperlink ref="E234" r:id="rId465" display="https://www.youtube.com/watch?v=-rJtFWVJpjA" xr:uid="{0BAA1737-4A19-4A4D-85D1-5AF17FA91F17}"/>
    <hyperlink ref="D234" r:id="rId466" tooltip="Ramakrishna Mission's Institute of Culture, Kolkata: Relationship between spirituality &amp; science?" display="https://www.youtube.com/watch?v=-rJtFWVJpjA" xr:uid="{4574F27E-3E0D-4222-BC6A-4AC43DBC5C1A}"/>
    <hyperlink ref="E235" r:id="rId467" display="https://www.youtube.com/watch?v=iY88UCitwGY" xr:uid="{FB2413B5-7438-42B6-AC5F-93BF7CFAFEC2}"/>
    <hyperlink ref="D235" r:id="rId468" tooltip="Ramakrishna Mission's Institute of Culture, Kolkata: Q&amp;A - Concerning the use of the word &quot;Hindu&quot;" display="https://www.youtube.com/watch?v=iY88UCitwGY" xr:uid="{9EBBFB01-00CF-4B61-B475-5E3DE9916A1E}"/>
    <hyperlink ref="E236" r:id="rId469" display="https://www.youtube.com/watch?v=KBA7GLExw3o" xr:uid="{9A400FAF-B127-4753-80AE-97F0F7C2C973}"/>
    <hyperlink ref="D236" r:id="rId470" tooltip="Ramakrishna Mission's Institute of Culture, Kolkata: Q&amp;A - Who composes a Grand Narrative?" display="https://www.youtube.com/watch?v=KBA7GLExw3o" xr:uid="{61F2B23F-6B25-477A-B85D-FCFDD6BE4CC3}"/>
    <hyperlink ref="E237" r:id="rId471" display="https://www.youtube.com/watch?v=DoYL7K2djDY" xr:uid="{3957487A-9ADC-4C91-B68D-EF12C80E7FD1}"/>
    <hyperlink ref="D237" r:id="rId472" tooltip="Is The Grand Narrative Divisive? How To Protect Our Openness?" display="https://www.youtube.com/watch?v=DoYL7K2djDY" xr:uid="{DFF2BF4E-3FC2-4324-8169-BEF3AEC3CD38}"/>
    <hyperlink ref="E238" r:id="rId473" display="https://www.youtube.com/watch?v=GajqTVRZzfE" xr:uid="{850F515B-1417-4B2F-9037-CCCDCD509802}"/>
    <hyperlink ref="D238" r:id="rId474" tooltip="Ramakrishna Mission's Institute of Culture, Kolkata: Rajiv Malhotra's Lecture" display="https://www.youtube.com/watch?v=GajqTVRZzfE" xr:uid="{70147932-6380-4925-8A1D-5420186B4A11}"/>
    <hyperlink ref="E239" r:id="rId475" display="https://www.youtube.com/watch?v=QPVDHJcsv5U" xr:uid="{B092AB1E-A774-44D5-BB53-909B59427DDC}"/>
    <hyperlink ref="D239" r:id="rId476" tooltip="Let's Protect Our Adhyatmic (Inner) Sciences From Quackery: Rajiv Malhotra" display="https://www.youtube.com/watch?v=QPVDHJcsv5U" xr:uid="{96450329-BFB0-474B-A503-3794C923B359}"/>
    <hyperlink ref="E240" r:id="rId477" display="https://www.youtube.com/watch?v=pfw-rEK12IA" xr:uid="{73F6015C-FC96-4C6E-93F5-F48AF0C7BEC3}"/>
    <hyperlink ref="D240" r:id="rId478" tooltip="IITK Indian Mind Sciences &amp; Their Importance Today:Loss of Liberal Arts &amp; Creativity in Indian Univ" display="https://www.youtube.com/watch?v=pfw-rEK12IA" xr:uid="{728163F3-0321-4F96-B395-64EEB9BD0C2F}"/>
    <hyperlink ref="E241" r:id="rId479" display="https://www.youtube.com/watch?v=4H5piNrmsCU" xr:uid="{1F11BF45-C173-4DD9-B117-4D9824E11433}"/>
    <hyperlink ref="D241" r:id="rId480" tooltip="IIT Kharagpur Indian Mind Sciences &amp; Their Importance Today: Rajiv's Guest Lecture" display="https://www.youtube.com/watch?v=4H5piNrmsCU" xr:uid="{8E5459AC-8EF1-46A8-BA76-C51F4DCF7482}"/>
    <hyperlink ref="E242" r:id="rId481" display="https://www.youtube.com/watch?v=bEc29vVNLOc" xr:uid="{2530CD8A-9890-4925-AF5F-F5DD6934FD01}"/>
    <hyperlink ref="D242" r:id="rId482" tooltip="IITK Indian Mind Sciences &amp; Their Importance Today: correct histories to pursue inner sciences" display="https://www.youtube.com/watch?v=bEc29vVNLOc" xr:uid="{06AC7168-BAC7-4474-98AB-75BFF10617CD}"/>
    <hyperlink ref="E243" r:id="rId483" display="https://www.youtube.com/watch?v=7WA-8QBd5Tk" xr:uid="{B1CDA51E-C405-496B-8EB0-D0FB03D45E18}"/>
    <hyperlink ref="D243" r:id="rId484" tooltip="IIT Kharagpur Indian Mind Sciences &amp; Their Importance Today: Inner Sciences &amp; Simple Living" display="https://www.youtube.com/watch?v=7WA-8QBd5Tk" xr:uid="{040AA3CC-D4CD-4365-AEBF-6ABBDA829066}"/>
    <hyperlink ref="E244" r:id="rId485" display="https://www.youtube.com/watch?v=3asYCknfoMo" xr:uid="{F6DEAAC7-6E6F-45D1-A62A-81BC270EEBB0}"/>
    <hyperlink ref="D244" r:id="rId486" tooltip="IITK Indian Mind Sciences &amp; Their Importance Today: Advance Indian Ed Beyond Supplying Tech Coolies" display="https://www.youtube.com/watch?v=3asYCknfoMo" xr:uid="{BB129956-486A-4BB6-8F32-C4661B5CBB47}"/>
    <hyperlink ref="E245" r:id="rId487" display="https://www.youtube.com/watch?v=4gAHt9ki2xY" xr:uid="{7993EA42-64A2-4104-811E-F3DD76E5E9F2}"/>
    <hyperlink ref="D245" r:id="rId488" tooltip="Dr. Deepika Kothari introduces her film at launch of 'History of Yoga' film, Mumbai 1/26/2014" display="https://www.youtube.com/watch?v=4gAHt9ki2xY" xr:uid="{2EC6BE5B-28D9-4052-9C2E-484C0CDF4ED8}"/>
    <hyperlink ref="E246" r:id="rId489" display="https://www.youtube.com/watch?v=TbQkh6axHEM" xr:uid="{21C6234F-1A6F-477F-BCE6-2185853A49E4}"/>
    <hyperlink ref="D246" r:id="rId490" tooltip="Rajiv Malhotra Lecture as Chief Guest at launch of 'History of Yoga' film, Mumbai 1/26/2014" display="https://www.youtube.com/watch?v=TbQkh6axHEM" xr:uid="{D5AD3607-8FCD-465B-A557-F731B4A40B56}"/>
    <hyperlink ref="E247" r:id="rId491" display="https://www.youtube.com/watch?v=1_8y5fSSOlE" xr:uid="{9643A0F4-C9C1-454B-9160-95C2461D313A}"/>
    <hyperlink ref="D247" r:id="rId492" tooltip="Rajiv Malhotra's Endorsement of the Film, &quot;History of Yoga&quot;" display="https://www.youtube.com/watch?v=1_8y5fSSOlE" xr:uid="{D8F9603A-B917-494E-8397-F7BCC7DCCC0E}"/>
    <hyperlink ref="E248" r:id="rId493" display="https://www.youtube.com/watch?v=jaw4U_s24zo" xr:uid="{BE1716AE-9506-46A1-9B7F-8B5A02490B35}"/>
    <hyperlink ref="D248" r:id="rId494" tooltip="Event Introduction - Indus University Release of Indra's Net Jan 29 2014" display="https://www.youtube.com/watch?v=jaw4U_s24zo" xr:uid="{B1F4EDDD-D36F-4BE2-B74F-6DDF669E622D}"/>
    <hyperlink ref="E249" r:id="rId495" display="https://www.youtube.com/watch?v=R2XPp4eJXLk" xr:uid="{4F87C3D2-C640-4288-90FE-E4193E12E5F1}"/>
    <hyperlink ref="D249" r:id="rId496" tooltip="Indus University Release of The Book Indra's Net_Q&amp;A" display="https://www.youtube.com/watch?v=R2XPp4eJXLk" xr:uid="{66B6ABA8-043B-48FA-92CB-80AC8940DF99}"/>
    <hyperlink ref="E250" r:id="rId497" display="https://www.youtube.com/watch?v=d9iObjKR5yI" xr:uid="{E8D7C24A-22BC-49BE-A88D-8C449BCDCD57}"/>
    <hyperlink ref="D250" r:id="rId498" tooltip="India's Grand Narrative &amp; Talk on The Book 'Indra's Net' at Indus Uniersity" display="https://www.youtube.com/watch?v=d9iObjKR5yI" xr:uid="{9815F9EB-3DFA-4586-992C-472415B465FF}"/>
    <hyperlink ref="E251" r:id="rId499" display="https://www.youtube.com/watch?v=Ow3nJA8fhhQ" xr:uid="{4AA25E63-073E-440D-B910-671048ABF639}"/>
    <hyperlink ref="D251" r:id="rId500" tooltip="Rajiv Malhotra in Conversation with Mohandas Pai - Bangalore Literary Festival" display="https://www.youtube.com/watch?v=Ow3nJA8fhhQ" xr:uid="{FF974229-A484-42E7-91F4-EB61B0210B8E}"/>
    <hyperlink ref="E252" r:id="rId501" display="https://www.youtube.com/watch?v=yr_-UHm07rM" xr:uid="{5393AF4B-83CF-4BBE-AC79-D51FD2BDEE8F}"/>
    <hyperlink ref="D252" r:id="rId502" tooltip="Rajiv Malhotra Panel Bangalore Literature Festival Sept, 2014" display="https://www.youtube.com/watch?v=yr_-UHm07rM" xr:uid="{2FFCB1EE-54B1-4BAB-B672-73175FFE8FAD}"/>
    <hyperlink ref="E253" r:id="rId503" display="https://www.youtube.com/watch?v=JNg9hu1QURw" xr:uid="{668967AA-3AB6-49A3-B595-16DA388B3646}"/>
    <hyperlink ref="D253" r:id="rId504" tooltip="Rajiv in conversation w/ Rajendra Pawar Chairman &amp; Harpal Singh Trustee, NIIT" display="https://www.youtube.com/watch?v=JNg9hu1QURw" xr:uid="{06B80702-DE34-4528-A464-56AA3BE91466}"/>
    <hyperlink ref="E254" r:id="rId505" display="https://www.youtube.com/watch?v=11Ben3IvDQ0" xr:uid="{4FE03E75-9403-4DBE-97BC-1E39AF81FCCC}"/>
    <hyperlink ref="D254" r:id="rId506" tooltip="Rajiv Malhotra's inaugural message at the launch of the ASIAN LENS initiative by NIIT University" display="https://www.youtube.com/watch?v=11Ben3IvDQ0" xr:uid="{A81F6C0B-E8FD-484F-8E70-19B3C8C07494}"/>
    <hyperlink ref="E255" r:id="rId507" display="https://www.youtube.com/watch?v=xjZO-uNelDI" xr:uid="{72AA8F41-D2EE-40F2-848A-218B64DB0216}"/>
    <hyperlink ref="D255" r:id="rId508" tooltip="1. Introduction to Q&amp;A session in Washington DC" display="https://www.youtube.com/watch?v=xjZO-uNelDI" xr:uid="{F36536FA-4BCF-41BF-9D51-8C7D9BF5A1CC}"/>
    <hyperlink ref="E256" r:id="rId509" display="https://www.youtube.com/watch?v=6oKx_bFPSSA" xr:uid="{0638D014-12AA-463D-9BD2-508A2CAE3672}"/>
    <hyperlink ref="D256" r:id="rId510" tooltip="2. Rajiv describes the stages of his own journey over the past 20 years" display="https://www.youtube.com/watch?v=6oKx_bFPSSA" xr:uid="{C9B2E153-D87C-4B4D-A45F-C0FFDA2EEEE6}"/>
    <hyperlink ref="E257" r:id="rId511" display="https://www.youtube.com/watch?v=_Anq0CTYGt8" xr:uid="{CB6ADE9D-CD94-4A1A-B624-C99C5669E06C}"/>
    <hyperlink ref="D257" r:id="rId512" tooltip="3. Who is Rajiv's guru" display="https://www.youtube.com/watch?v=_Anq0CTYGt8" xr:uid="{AC6A3A3B-7DC6-4EBC-B371-3FDBCB6309F9}"/>
    <hyperlink ref="E258" r:id="rId513" display="https://www.youtube.com/watch?v=_xIbCmTtK8s" xr:uid="{CD02E45F-54DC-461C-A7BB-DA07F0D8688B}"/>
    <hyperlink ref="D258" r:id="rId514" tooltip="4. What are the four books Rajiv has published thus far" display="https://www.youtube.com/watch?v=_xIbCmTtK8s" xr:uid="{A152FB7F-BE24-4F26-B043-87113809F7C5}"/>
    <hyperlink ref="E259" r:id="rId515" display="https://www.youtube.com/watch?v=qGie_-i1j6o" xr:uid="{D817F0D7-CB75-4634-8D2C-84B89D612732}"/>
    <hyperlink ref="D259" r:id="rId516" tooltip="What is Neo Hinduism &amp; Why Our Opponents Want to Propagate it #5" display="https://www.youtube.com/watch?v=qGie_-i1j6o" xr:uid="{021D4ECA-13C7-4DA8-9214-6E9B00F58904}"/>
    <hyperlink ref="E260" r:id="rId517" display="https://www.youtube.com/watch?v=VwTbkm1NN4Y" xr:uid="{E1C68480-CF4F-483B-8A75-BE4B8BCACCDA}"/>
    <hyperlink ref="D260" r:id="rId518" tooltip="Why is Namaz Practice in Islam Not 'Embodied' in the Dharma Sense #6" display="https://www.youtube.com/watch?v=VwTbkm1NN4Y" xr:uid="{9E55E5E2-2FAA-496D-8E40-2597B676FAB5}"/>
    <hyperlink ref="E261" r:id="rId519" display="https://www.youtube.com/watch?v=WQObFfIG62Q" xr:uid="{0D755C39-55B4-438A-87E7-AD54D5FCBB6E}"/>
    <hyperlink ref="D261" r:id="rId520" tooltip="7. Explain your goal of being non ignorable" display="https://www.youtube.com/watch?v=WQObFfIG62Q" xr:uid="{960C8EA3-CB03-4B6A-A7C6-CFEA307B5745}"/>
    <hyperlink ref="E262" r:id="rId521" display="https://www.youtube.com/watch?v=CouNRYMLDmY" xr:uid="{29548521-6DF5-4079-96C9-8722CEC24D9E}"/>
    <hyperlink ref="D262" r:id="rId522" tooltip="8. What are your issues with funding India related chairs in the West" display="https://www.youtube.com/watch?v=CouNRYMLDmY" xr:uid="{F606F8CB-D3D2-4258-8D9E-C587CB99CAAD}"/>
    <hyperlink ref="E263" r:id="rId523" display="https://www.youtube.com/watch?v=ZWkU2WQv4mM" xr:uid="{A8519844-95CD-4585-AB79-4F08B9A3FF3B}"/>
    <hyperlink ref="D263" r:id="rId524" tooltip="9. How should we infiltrate the Western academy" display="https://www.youtube.com/watch?v=ZWkU2WQv4mM" xr:uid="{CB14A5C6-0917-41A3-9DD8-5861F9F0C708}"/>
    <hyperlink ref="E264" r:id="rId525" display="https://www.youtube.com/watch?v=ziCW-l-SXRM" xr:uid="{5F62B570-F56F-4E71-A85A-55A1F3920C56}"/>
    <hyperlink ref="D264" r:id="rId526" tooltip="What Should Hindus do to Compete Against Church Seminaries Producing Research #10" display="https://www.youtube.com/watch?v=ziCW-l-SXRM" xr:uid="{5679DA22-4203-4485-A36D-9814A04C316F}"/>
    <hyperlink ref="E265" r:id="rId527" display="https://www.youtube.com/watch?v=mNRX-8C-RmY" xr:uid="{67FBC9BE-768F-4259-8A34-FCAE2F306FE3}"/>
    <hyperlink ref="D265" r:id="rId528" tooltip="11. How to scale up Rajiv's work to become like a research seminary" display="https://www.youtube.com/watch?v=mNRX-8C-RmY" xr:uid="{5C9888C1-C533-4C3D-8C50-CC823E473BA5}"/>
    <hyperlink ref="E266" r:id="rId529" display="https://www.youtube.com/watch?v=hH3jbt-s4aY" xr:uid="{0F381FB1-1EF6-4BAE-9974-067EAA6932A9}"/>
    <hyperlink ref="D266" r:id="rId530" tooltip="Rajiv Malhotra in conversation with Aam Admi Party leaders just before election" display="https://www.youtube.com/watch?v=hH3jbt-s4aY" xr:uid="{3D4B0901-C5D9-4963-A9AE-3D1994D79ED2}"/>
    <hyperlink ref="E267" r:id="rId531" display="https://www.youtube.com/watch?v=zyTsxv3NJzA" xr:uid="{3940495C-1236-4993-B9F7-C40FF2A1861F}"/>
    <hyperlink ref="D267" r:id="rId532" tooltip="Rajiv Malhotra: Chief Guest Manipal Univ_Intl Conf on Language &amp; Literature" display="https://www.youtube.com/watch?v=zyTsxv3NJzA" xr:uid="{6BCE6B97-CFD9-4F27-BAA5-0578E0AF074E}"/>
    <hyperlink ref="E268" r:id="rId533" display="https://www.youtube.com/watch?v=yYhGJH2NjBA" xr:uid="{04C1FC49-A983-4BD6-820F-B6008C64CF39}"/>
    <hyperlink ref="D268" r:id="rId534" tooltip="Western Dichotomies towards Dharma - Rajiv Malhotra Lecture at India House, Houston Dec 13 2014" display="https://www.youtube.com/watch?v=yYhGJH2NjBA" xr:uid="{9EE1F071-D4A5-4FDE-97F8-8D3EDDB9D8C4}"/>
    <hyperlink ref="E269" r:id="rId535" display="https://www.youtube.com/watch?v=R_G2Gd70LiY" xr:uid="{2549FA93-6611-4C70-8156-B9DBC983B8FE}"/>
    <hyperlink ref="D269" r:id="rId536" tooltip="Hindu-Christian Debate Between Rajiv Malhotra &amp; Christian Eberhart" display="https://www.youtube.com/watch?v=R_G2Gd70LiY" xr:uid="{7FD1BCFF-14AE-45F8-BCB6-BD5DACD2CF0A}"/>
    <hyperlink ref="E270" r:id="rId537" display="https://www.youtube.com/watch?v=k6dsew1B6SE" xr:uid="{D5C6A9DE-D468-49B3-8F57-5D7316A0FA0A}"/>
    <hyperlink ref="D270" r:id="rId538" tooltip="Indian Americans &amp; Indian Grand Narrative - Rajiv Malhotra Lecture/Q&amp;A Woodlands Temple Dec 14 2014" display="https://www.youtube.com/watch?v=k6dsew1B6SE" xr:uid="{28587F01-9B36-4D48-B1EB-C2F0E62349A0}"/>
    <hyperlink ref="E271" r:id="rId539" display="https://www.youtube.com/watch?v=X4TDNzwe3s4" xr:uid="{AA97D06A-5F5F-44BF-B423-50B53F911FE0}"/>
    <hyperlink ref="D271" r:id="rId540" tooltip="John Dayal - Debating foreign funded NGOs with John Dayal and others" display="https://www.youtube.com/watch?v=X4TDNzwe3s4" xr:uid="{44A497B5-30FE-4DAE-8489-03B7A090601B}"/>
    <hyperlink ref="E272" r:id="rId541" display="https://www.youtube.com/watch?v=_OWY_haNDNI" xr:uid="{45F8F98F-7564-4965-B082-1D7944334B6E}"/>
    <hyperlink ref="D272" r:id="rId542" tooltip="Rajiv Malhotra: Debating Foreign Funded NGOs with John Dayal &amp; others" display="https://www.youtube.com/watch?v=_OWY_haNDNI" xr:uid="{264149F1-7209-4E78-94B2-2E904D267194}"/>
    <hyperlink ref="E273" r:id="rId543" display="https://www.youtube.com/watch?v=s1VIjn0qPQg" xr:uid="{D762B182-8B35-4763-B327-5CE0FD013D11}"/>
    <hyperlink ref="D273" r:id="rId544" tooltip="NDTV 'We the People' debate on Foreign NGOs moderated by Barkha Dutt" display="https://www.youtube.com/watch?v=s1VIjn0qPQg" xr:uid="{00570D93-F3A8-42A9-AD52-41406B92E000}"/>
    <hyperlink ref="E274" r:id="rId545" display="https://www.youtube.com/watch?v=NpqJHyWjh7A" xr:uid="{A8DE5523-AD29-44E5-9727-35908E74A09B}"/>
    <hyperlink ref="D274" r:id="rId546" tooltip="Rajiv Opening Remarks - JNU Roundtable on Decolonizing the Academy &amp; Debating breaking India forces" display="https://www.youtube.com/watch?v=NpqJHyWjh7A" xr:uid="{1FD91E85-75F8-4219-9381-6D92D9E728E9}"/>
    <hyperlink ref="E275" r:id="rId547" display="https://www.youtube.com/watch?v=m9xF54UZFuY" xr:uid="{055AF07A-3D28-4766-B38A-7619EEDC58DF}"/>
    <hyperlink ref="D275" r:id="rId548" tooltip="Dr. Tribhuvan Singh - JNU Roundtable on Decolonizing the Academy &amp; Debating breaking India forces" display="https://www.youtube.com/watch?v=m9xF54UZFuY" xr:uid="{AA0119FD-FB8F-4274-9FBF-C65CE6E2116A}"/>
    <hyperlink ref="E276" r:id="rId549" display="https://www.youtube.com/watch?v=srr9jTynwdo" xr:uid="{349395FA-1125-4356-8DCF-5697ACB675BD}"/>
    <hyperlink ref="D276" r:id="rId550" tooltip="Dr. Udit Raj Talk - JNU Roundtable on Decolonizing the Academy &amp; Debating Breaking India Forces" display="https://www.youtube.com/watch?v=srr9jTynwdo" xr:uid="{B5D87424-3A57-44AD-8B9A-541514D5F61A}"/>
    <hyperlink ref="E277" r:id="rId551" display="https://www.youtube.com/watch?v=w5KPpzfrQQY" xr:uid="{62BDCEFF-E799-4AFF-B4F1-39A1F80CBDAF}"/>
    <hyperlink ref="D277" r:id="rId552" tooltip="Prof Girish Nath Jha - JNU Roundtable on Decolonizing the Academy &amp; Debating Breaking India Forces" display="https://www.youtube.com/watch?v=w5KPpzfrQQY" xr:uid="{B970643F-1CBE-4433-B208-AA334601C252}"/>
    <hyperlink ref="E278" r:id="rId553" display="https://www.youtube.com/watch?v=AuVaei10Du0" xr:uid="{E8664D9C-DFF0-4A55-9CE9-C827C26544D9}"/>
    <hyperlink ref="D278" r:id="rId554" tooltip="Concluding discussion turns into shouting match between students &amp; Udit Raj - JNU Roundtable" display="https://www.youtube.com/watch?v=AuVaei10Du0" xr:uid="{C5759A8E-C560-4D48-9A90-42782838B514}"/>
    <hyperlink ref="E279" r:id="rId555" display="https://www.youtube.com/watch?v=1GLaXQ6Rgcg" xr:uid="{04207A13-D983-4EF1-BBD0-3411AD40EE4A}"/>
    <hyperlink ref="D279" r:id="rId556" tooltip="Rajiv Malhotra's Talk at Art of Living: Where is Dharma in the 21st Century" display="https://www.youtube.com/watch?v=1GLaXQ6Rgcg" xr:uid="{565C4A75-CB7B-4406-A7B1-8D90DC0C10FD}"/>
    <hyperlink ref="E280" r:id="rId557" display="https://www.youtube.com/watch?v=FKg_FjS3qZw" xr:uid="{23C915FD-56BB-4E50-8C29-0CEDE873725D}"/>
    <hyperlink ref="D280" r:id="rId558" tooltip="The Evolution of Yajna: Rajiv Malhotra at Maharishi University" display="https://www.youtube.com/watch?v=FKg_FjS3qZw" xr:uid="{77EB8693-2002-441C-9E3A-5B4CCA735C49}"/>
    <hyperlink ref="E281" r:id="rId559" display="https://www.youtube.com/watch?v=EHQ6eLHDs78" xr:uid="{E21F51F9-6EB0-4B6C-B1E8-1FA3A91703EC}"/>
    <hyperlink ref="D281" r:id="rId560" tooltip="Are Indians ignoring our civilization while the West appropriates it" display="https://www.youtube.com/watch?v=EHQ6eLHDs78" xr:uid="{10290876-04F0-4174-A93E-96AE0D1D576A}"/>
    <hyperlink ref="E282" r:id="rId561" display="https://www.youtube.com/watch?v=-cC-ErXYdnI" xr:uid="{04504DC0-2145-4EED-87F5-36F946B66C81}"/>
    <hyperlink ref="D282" r:id="rId562" tooltip="Debate on 'Hinduism &amp; Indian Grand Narrative', Delhi Univ Psychology Dept" display="https://www.youtube.com/watch?v=-cC-ErXYdnI" xr:uid="{1879457D-4212-4E9F-AF21-1E83B63BD830}"/>
    <hyperlink ref="E283" r:id="rId563" display="https://www.youtube.com/watch?v=dZCZp5udJeI" xr:uid="{BBA26B1E-7400-4BEA-B5E3-A0BB041B6C1A}"/>
    <hyperlink ref="D283" r:id="rId564" tooltip="Are Sanskrit Studies in the West becoming the New Orientalism?" display="https://www.youtube.com/watch?v=dZCZp5udJeI" xr:uid="{0F4FA869-29EB-4460-8709-A416B0732072}"/>
    <hyperlink ref="E284" r:id="rId565" display="https://www.youtube.com/watch?v=O5i1SD7KFkI" xr:uid="{21C4063B-5D4D-4D22-BB8A-864BDA84FEF8}"/>
    <hyperlink ref="D284" r:id="rId566" tooltip="Lecture on Dharma, Sanskrit &amp; Science, Goa, Feb 26, 2015" display="https://www.youtube.com/watch?v=O5i1SD7KFkI" xr:uid="{0ADF6D17-97CD-40A1-ACBB-2F97EEBFE642}"/>
    <hyperlink ref="E285" r:id="rId567" display="https://www.youtube.com/watch?v=Q3ZGmGasWfc" xr:uid="{11194F8E-400C-4CD0-87CE-1CD76EF18260}"/>
    <hyperlink ref="D285" r:id="rId568" tooltip="Lecture 'Is our Sanskriti being distorted by the Americanization of Sanskrit Studies' at Sastra Univ" display="https://www.youtube.com/watch?v=Q3ZGmGasWfc" xr:uid="{9C35D08A-1AED-4F5E-9E3A-32EF5B3A3C3F}"/>
    <hyperlink ref="E286" r:id="rId569" display="https://www.youtube.com/watch?v=JbxzX8kwig4" xr:uid="{D5B109EE-7F00-4776-94E6-8BE84224687C}"/>
    <hyperlink ref="D286" r:id="rId570" tooltip="World Sanskrit Congress 2015: Is Sanskrit Dead or Alive, Political or Sacred" display="https://www.youtube.com/watch?v=JbxzX8kwig4" xr:uid="{CDD4E886-3C7E-4F6C-82F5-8C73B7B0A7F2}"/>
    <hyperlink ref="E287" r:id="rId571" display="https://www.youtube.com/watch?v=Uxcvh2BQu1g" xr:uid="{A431CCB3-1167-4FFA-8DD5-A73B04F24B43}"/>
    <hyperlink ref="D287" r:id="rId572" tooltip="Rajiv Malhotra's The Battle of Sanskrit Launch, Samskrita Bharati, Bengaluru" display="https://www.youtube.com/watch?v=Uxcvh2BQu1g" xr:uid="{BD0AF38E-A5E6-4A64-B5A6-61D38252261E}"/>
    <hyperlink ref="E288" r:id="rId573" display="https://www.youtube.com/watch?v=0-Ishanuvj8" xr:uid="{37AFDCB7-B8CD-422A-9F45-BBA64C3239C7}"/>
    <hyperlink ref="D288" r:id="rId574" tooltip="The Importance of Swadeshi Indology: Rajiv Malhotra" display="https://www.youtube.com/watch?v=0-Ishanuvj8" xr:uid="{64D9BD93-ED40-43EA-A5DA-3911428048E4}"/>
    <hyperlink ref="E289" r:id="rId575" display="https://www.youtube.com/watch?v=j84sUcOTBRM" xr:uid="{BFB9F4E9-56EE-461B-89EF-B4D5F3912D6F}"/>
    <hyperlink ref="D289" r:id="rId576" tooltip="Reversing the Gaze (Purva-Paksha) on Western Indology, Karnataka Sanskrit University" display="https://www.youtube.com/watch?v=j84sUcOTBRM" xr:uid="{18FCE2B2-B3B0-4220-8070-54AE9520E6F2}"/>
    <hyperlink ref="E290" r:id="rId577" display="https://www.youtube.com/watch?v=NQUbNykwFG4" xr:uid="{320F166B-E2ED-4E6B-89C3-75A79DD90685}"/>
    <hyperlink ref="D290" r:id="rId578" tooltip="&quot;Taking back our heritage: My message to India's youth&quot; at IIT Madras" display="https://www.youtube.com/watch?v=NQUbNykwFG4" xr:uid="{958EBD90-A740-49AE-9C0F-3433C6EA7B43}"/>
    <hyperlink ref="E291" r:id="rId579" display="https://www.youtube.com/watch?v=zILqg37PouM" xr:uid="{DCD04254-C7A3-4EFF-94C8-782CE014812D}"/>
    <hyperlink ref="D291" r:id="rId580" tooltip="Roddam Narasimha &amp; Mohandas Pai discuss &quot;The Battle For Sanskrit&quot; with Rajiv Malhotra" display="https://www.youtube.com/watch?v=zILqg37PouM" xr:uid="{B8C5D9D9-EF70-4769-9F70-E4B8757E4E98}"/>
    <hyperlink ref="E292" r:id="rId581" display="https://www.youtube.com/watch?v=fzzIeVO7-qk" xr:uid="{B901C3B4-6564-471C-97FC-2037C739CDBB}"/>
    <hyperlink ref="D292" r:id="rId582" tooltip="Rajiv Malhotra's Encounter With The Indian Left at Tata Institute of Social Sciences" display="https://www.youtube.com/watch?v=fzzIeVO7-qk" xr:uid="{E7D0DBB6-CF30-42BB-AAEF-835A6C550F25}"/>
    <hyperlink ref="E293" r:id="rId583" display="https://www.youtube.com/watch?v=-fhrU0xoCgk" xr:uid="{26DCBCEA-B207-42F8-9922-B638D8D106F9}"/>
    <hyperlink ref="D293" r:id="rId584" tooltip="In conversation with Madhu Kishwar: The Battle For Sanskrit" display="https://www.youtube.com/watch?v=-fhrU0xoCgk" xr:uid="{E8BB1641-A0F6-4070-B843-2BE9ACBFA7D1}"/>
    <hyperlink ref="E294" r:id="rId585" display="https://www.youtube.com/watch?v=OXYcMlprdL4" xr:uid="{9BEB02EA-DABB-4E2F-BDBC-458100E30203}"/>
    <hyperlink ref="D294" r:id="rId586" tooltip="&quot;Geopolitics &amp; the study of Indian Civilization&quot;: A very large event at IIT Bombay" display="https://www.youtube.com/watch?v=OXYcMlprdL4" xr:uid="{67ACFFD2-ED6E-4BBE-A2E9-54C7FB0B49E2}"/>
    <hyperlink ref="E295" r:id="rId587" display="https://www.youtube.com/watch?v=yZ08CJsgurU" xr:uid="{FF220487-E278-4CFA-B675-ACEDFF0A132E}"/>
    <hyperlink ref="D295" r:id="rId588" tooltip="Zee News_Rohit Sardana Interviews Rajiv Malhotra_Feb 2016" display="https://www.youtube.com/watch?v=yZ08CJsgurU" xr:uid="{BB79B0BC-14B5-43D4-8500-A38DFBD7FAF8}"/>
    <hyperlink ref="E296" r:id="rId589" display="https://www.youtube.com/watch?v=c13ZN5rYckE" xr:uid="{C6E094BB-BC2D-4DC1-9EC8-DEBDA27BBF9C}"/>
    <hyperlink ref="D296" r:id="rId590" tooltip="Sri Sri Ravi Shankar Launches &quot;The Battle For Sanskrit&quot; in Art of Living Campus, Bangalore" display="https://www.youtube.com/watch?v=c13ZN5rYckE" xr:uid="{E70D642A-C7AB-41A3-9AC9-882767D73C65}"/>
    <hyperlink ref="E297" r:id="rId591" display="https://www.youtube.com/watch?v=p3i_mI87a3E" xr:uid="{19521FCE-9623-4BE0-A825-334BDD81955B}"/>
    <hyperlink ref="D297" r:id="rId592" tooltip="Chinmaya Mission, Amish Tripathi &amp; Rajiv Malhotra discuss &quot;The Battle For Sanskrit&quot;" display="https://www.youtube.com/watch?v=p3i_mI87a3E" xr:uid="{578BD1D2-3788-45E3-A8E2-0021574A0B35}"/>
    <hyperlink ref="E298" r:id="rId593" display="https://www.youtube.com/watch?v=FrXBeS9Vj40" xr:uid="{DDE2EC9E-8436-40C8-AE0E-1DDFD1885136}"/>
    <hyperlink ref="D298" r:id="rId594" tooltip="Art of Living: &quot;The Battle For Sanskrit&quot; talk in Bangalore ashram" display="https://www.youtube.com/watch?v=FrXBeS9Vj40" xr:uid="{C9B350F2-1B39-470A-9B29-E8F55D4FFAFD}"/>
    <hyperlink ref="E299" r:id="rId595" display="https://www.youtube.com/watch?v=kaJQx-nXg6M" xr:uid="{75EF53C3-C1BB-4881-8BDE-61A9EAFCD811}"/>
    <hyperlink ref="D299" r:id="rId596" tooltip="Rajiv Malhotra responds to questions at a Vedic Gurukulam, Bidadi" display="https://www.youtube.com/watch?v=kaJQx-nXg6M" xr:uid="{288A1E4A-35F0-47DB-BB39-6C4A9D93FB64}"/>
    <hyperlink ref="E300" r:id="rId597" display="https://www.youtube.com/watch?v=fyMRRD_YeRI" xr:uid="{9E1FE72F-3395-4BDF-A644-1346553B786F}"/>
    <hyperlink ref="D300" r:id="rId598" tooltip="Ramakrishna Mission (Chennai) presents Rajiv Malhotra's talk/Q&amp;A on: Sacredness and Sanskrit" display="https://www.youtube.com/watch?v=fyMRRD_YeRI" xr:uid="{0F406B3C-0162-468B-A126-C974E5BF13D1}"/>
    <hyperlink ref="E301" r:id="rId599" display="https://www.youtube.com/watch?v=OHn7cvWw5gE" xr:uid="{AA7472C8-332A-4424-879A-81E4A6A2D352}"/>
    <hyperlink ref="D301" r:id="rId600" tooltip="JNU: Rajiv Malhotra's New Book THE BATTLE FOR SANSKRIT_full video" display="https://www.youtube.com/watch?v=OHn7cvWw5gE" xr:uid="{C262DD9A-9C80-469F-B135-233BE3F51B65}"/>
    <hyperlink ref="E302" r:id="rId601" display="https://www.youtube.com/watch?v=tBf6vZKjL9w" xr:uid="{24748CAA-2F87-4BF0-9C74-8F699B6F6859}"/>
    <hyperlink ref="D302" r:id="rId602" tooltip="Battle For Sanskrit: How Samskrita Bharati &amp; Rajiv Malhotra can collaborate" display="https://www.youtube.com/watch?v=tBf6vZKjL9w" xr:uid="{D77B3E40-6127-4750-A894-B480CD98CCE6}"/>
    <hyperlink ref="E303" r:id="rId603" display="https://www.youtube.com/watch?v=tNKCTknE59M" xr:uid="{55D8CCC9-521E-49BE-AF55-CF3308A27473}"/>
    <hyperlink ref="D303" r:id="rId604" tooltip="Rajiv Malhotra Darshan with Kanchi Shankaracharyas to Discuss Common Interests" display="https://www.youtube.com/watch?v=tNKCTknE59M" xr:uid="{DC7F1759-88A7-4E1D-98E2-6705019AA03B}"/>
    <hyperlink ref="E304" r:id="rId605" display="https://www.youtube.com/watch?v=0DzUUFbFZHs" xr:uid="{D97A5070-7B04-49B5-B398-3F967689DECC}"/>
    <hyperlink ref="D304" r:id="rId606" tooltip="&quot;Removing the burqa from our minds&quot;: Rajiv Malhotra's lecture &amp; interaction in Bangalore" display="https://www.youtube.com/watch?v=0DzUUFbFZHs" xr:uid="{60EDA711-0A59-4227-A791-55C782EC2DA0}"/>
    <hyperlink ref="E305" r:id="rId607" display="https://www.youtube.com/watch?v=59-D2X_vmlA" xr:uid="{25610505-39F0-440A-93B5-740225EF9760}"/>
    <hyperlink ref="D305" r:id="rId608" tooltip="Delhi University's distinguished panel discusses THE BATTLE FOR SANSKRIT" display="https://www.youtube.com/watch?v=59-D2X_vmlA" xr:uid="{A1504817-DFEF-4598-A331-A4C9BD35CF6E}"/>
    <hyperlink ref="E306" r:id="rId609" display="https://www.youtube.com/watch?v=NhDs3OPqMQ4" xr:uid="{F6061B12-D995-4228-9DDF-68ABD29E1B2E}"/>
    <hyperlink ref="D306" r:id="rId610" tooltip="Rajiv Malhotra interviewed by young California enterpreneur, Balaji Srinivasan" display="https://www.youtube.com/watch?v=NhDs3OPqMQ4" xr:uid="{8689560D-0A9A-4164-9F3D-E220DCA5FC08}"/>
    <hyperlink ref="E307" r:id="rId611" display="https://www.youtube.com/watch?v=7JNUG5Lyals" xr:uid="{5E7A1358-B4C1-405A-97AF-C39D71B34DF9}"/>
    <hyperlink ref="D307" r:id="rId612" tooltip="Are Indian Intellectuals Free Thinkers or Colonized: Indus University, TBFS Launch" display="https://www.youtube.com/watch?v=7JNUG5Lyals" xr:uid="{AAC359F1-8DC9-4E56-B58D-FB7224AB76E8}"/>
    <hyperlink ref="E308" r:id="rId613" display="https://www.youtube.com/watch?v=T-iBVjoTxpY" xr:uid="{864AD318-1D5C-4B80-86E3-26204CF2D9B3}"/>
    <hyperlink ref="D308" r:id="rId614" tooltip="Kanchi Shankaracharya's devotees in USA discuss &quot;The Battle For Sanskrit&quot;" display="https://www.youtube.com/watch?v=T-iBVjoTxpY" xr:uid="{016F66BF-4020-4242-9685-98D79AF93740}"/>
    <hyperlink ref="E309" r:id="rId615" display="https://www.youtube.com/watch?v=2RlQdQoP4mE" xr:uid="{3F01F689-B4CF-4866-99B7-C6EAFE69AA74}"/>
    <hyperlink ref="D309" r:id="rId616" tooltip="Will Indian Corporate Leaders Support Swadeshi Indology?" display="https://www.youtube.com/watch?v=2RlQdQoP4mE" xr:uid="{FF25C28E-3D3E-4DE2-8860-E20D6DDF755D}"/>
    <hyperlink ref="E310" r:id="rId617" display="https://www.youtube.com/watch?v=9eSzra79z-I" xr:uid="{361BEB89-B2DA-4DA7-82EC-3997A0C70D90}"/>
    <hyperlink ref="D310" r:id="rId618" tooltip="&quot;The Battle For Sanskrit&quot; discussed by Ramesh Pandey, VC of L.B.S. Rashtriya Sanskrit Vidyapeeth" display="https://www.youtube.com/watch?v=9eSzra79z-I" xr:uid="{57AD35D4-95FE-4B85-8905-1493D20CE8D3}"/>
    <hyperlink ref="E311" r:id="rId619" display="https://www.youtube.com/watch?v=t5AEphve0P8" xr:uid="{415AFE2C-A2D3-4BDF-8B8D-B4E1948BEFB5}"/>
    <hyperlink ref="D311" r:id="rId620" tooltip="Samskrita Bharati panel discussion in Delhi: &quot;The Battle For Sanskrit&quot;" display="https://www.youtube.com/watch?v=t5AEphve0P8" xr:uid="{322C1790-4569-4084-8E1E-99BB327FC2BA}"/>
    <hyperlink ref="E312" r:id="rId621" display="https://www.youtube.com/watch?v=zm-fPGwlflY" xr:uid="{5894E10B-7573-4D33-914B-919772FB62AE}"/>
    <hyperlink ref="D312" r:id="rId622" tooltip="Prof P.N. Shastry, VC, Rashtriya Sanskrit Sansthan, discusses &quot;The Battle For Sanskrit&quot;" display="https://www.youtube.com/watch?v=zm-fPGwlflY" xr:uid="{A0A60AF8-8148-461F-95B2-6FE1EBDE10A6}"/>
    <hyperlink ref="E313" r:id="rId623" display="https://www.youtube.com/watch?v=Iimv8qJijTE" xr:uid="{BDF7B867-EDB5-428E-9798-772811A83EE8}"/>
    <hyperlink ref="D313" r:id="rId624" tooltip="Dr Kutumba Sastry, President, International Association of Sanskrit Studies" display="https://www.youtube.com/watch?v=Iimv8qJijTE" xr:uid="{C8FAFDC8-2D31-480D-88CB-EBCBD68A0AE9}"/>
    <hyperlink ref="E314" r:id="rId625" display="https://www.youtube.com/watch?v=kpktr2ml8m8" xr:uid="{4B38FBEF-4585-42B3-B8C3-9754BB8ED732}"/>
    <hyperlink ref="D314" r:id="rId626" tooltip="Bibek Debroy on &quot;The Battle for Sanskrit&quot;" display="https://www.youtube.com/watch?v=kpktr2ml8m8" xr:uid="{F7F92FA2-99B9-4E25-9A65-72806EF07DC4}"/>
    <hyperlink ref="E315" r:id="rId627" display="https://www.youtube.com/watch?v=jB9efRnouaI" xr:uid="{77E3E3A1-1812-450B-A958-C59A2727232B}"/>
    <hyperlink ref="D315" r:id="rId628" tooltip="Rajiv Malhotra talk in Delhi Samskrita Bharati" display="https://www.youtube.com/watch?v=jB9efRnouaI" xr:uid="{54F3CD51-32F9-4E45-84FD-BD1BB01C868E}"/>
    <hyperlink ref="E316" r:id="rId629" display="https://www.youtube.com/watch?v=r2uhf3x6oH8" xr:uid="{55A2B33B-55E2-4FBD-A4BA-96C2BCDE0CC5}"/>
    <hyperlink ref="D316" r:id="rId630" tooltip="Q&amp;A on The Battle For Sanskrit. Samskrita Bharati event in Delhi" display="https://www.youtube.com/watch?v=r2uhf3x6oH8" xr:uid="{F7319D54-0145-4A96-A84D-D9A744252FEB}"/>
    <hyperlink ref="E317" r:id="rId631" display="https://www.youtube.com/watch?v=G-AjF_4Jc1I" xr:uid="{3B18DA61-46B9-44B4-9655-8D265F2B8DD7}"/>
    <hyperlink ref="D317" r:id="rId632" tooltip="How to be an intellectual kshatriya, by Rajiv Malhotra" display="https://www.youtube.com/watch?v=G-AjF_4Jc1I" xr:uid="{A576BE71-965B-4DD1-8AA2-EE545FC46F08}"/>
    <hyperlink ref="E318" r:id="rId633" display="https://www.youtube.com/watch?v=hbcWYVaowqI" xr:uid="{6A9BD4FD-2210-4371-91F6-2BD2A8A913A0}"/>
    <hyperlink ref="D318" r:id="rId634" tooltip="Swami Harshananda (senior monk of RK Mission) blessings at Intellectual Kshatriya workshop" display="https://www.youtube.com/watch?v=hbcWYVaowqI" xr:uid="{ADD75555-6D17-41A5-83A5-795DA535DF1E}"/>
    <hyperlink ref="E319" r:id="rId635" display="https://www.youtube.com/watch?v=olQlPZuEWLY" xr:uid="{6BF87E22-E4B9-4C59-9BE2-11762E96E48B}"/>
    <hyperlink ref="D319" r:id="rId636" tooltip="Columbia University Talk &quot;Hinduphobia in Academia&quot;: Rajiv Malhotra" display="https://www.youtube.com/watch?v=olQlPZuEWLY" xr:uid="{B4470B29-0824-47C4-80DF-82D534B27028}"/>
    <hyperlink ref="E320" r:id="rId637" display="https://www.youtube.com/watch?v=fwbLw9W9GC8" xr:uid="{D2941471-8911-400D-A80D-F3B425C691DC}"/>
    <hyperlink ref="D320" r:id="rId638" tooltip="Rajiv Malhotra at MIT: The Force Awakens" display="https://www.youtube.com/watch?v=fwbLw9W9GC8" xr:uid="{9A3F8DA0-ABBA-4D44-A659-45491B300484}"/>
    <hyperlink ref="E321" r:id="rId639" display="https://www.youtube.com/watch?v=XcIm7eWfJ_M" xr:uid="{A00580A6-2300-49E6-B398-A99F7039214B}"/>
    <hyperlink ref="D321" r:id="rId640" tooltip="NewsX: Dr Subramanian Swamy's Endorsement for Rajiv Malhotra" display="https://www.youtube.com/watch?v=XcIm7eWfJ_M" xr:uid="{B8C94BE0-A8DE-4337-90DD-1C1C01D26474}"/>
    <hyperlink ref="E322" r:id="rId641" display="https://www.youtube.com/watch?v=tD7VxQAIPLM" xr:uid="{19C9D41A-0453-4565-9A32-5178BF3D4BB2}"/>
    <hyperlink ref="D322" r:id="rId642" tooltip="Difference Between British Era Sepoys &amp; Today's Intellectual Sepoys" display="https://www.youtube.com/watch?v=tD7VxQAIPLM" xr:uid="{F3234C56-9C72-4A3C-9DE2-B2E305810E19}"/>
    <hyperlink ref="E323" r:id="rId643" display="https://www.youtube.com/watch?v=RaNpNJVvWDI" xr:uid="{05D0E27A-38FB-4720-9F47-E6CAAEC5B1AF}"/>
    <hyperlink ref="D323" r:id="rId644" tooltip="People like Devdutt Pattanaik Subvert Hinduism While Seeming to Help it" display="https://www.youtube.com/watch?v=RaNpNJVvWDI" xr:uid="{D4CC4A1E-088F-434D-8BEE-EF005A99D6E8}"/>
    <hyperlink ref="E324" r:id="rId645" display="https://www.youtube.com/watch?v=sdUuukDpj9s" xr:uid="{E273DD8F-BBB1-44BB-AFEF-50089CF8FF25}"/>
    <hyperlink ref="D324" r:id="rId646" tooltip="History-Centrism &amp; Dharma vis a vis Religion: Rajiv Malhotra" display="https://www.youtube.com/watch?v=sdUuukDpj9s" xr:uid="{8F486030-DC9D-4FC8-8F2C-A57F04FF2D53}"/>
    <hyperlink ref="E325" r:id="rId647" display="https://www.youtube.com/watch?v=jQ47l4DT1BY" xr:uid="{1443E52F-C158-4F64-B147-93A25BCD95D0}"/>
    <hyperlink ref="D325" r:id="rId648" tooltip="Rajiv Malhotra explains the difference between Intellectual Kshatriya and Emotional Kshatriya" display="https://www.youtube.com/watch?v=jQ47l4DT1BY" xr:uid="{F51B7F29-90A0-4A56-8126-2F3BFA5A2D98}"/>
    <hyperlink ref="E326" r:id="rId649" display="https://www.youtube.com/watch?v=WkR5PD16sCg" xr:uid="{FEDA8A24-7C7A-4B01-9894-CF19065CB675}"/>
    <hyperlink ref="D326" r:id="rId650" tooltip="Rajiv explains how Hindu values of tapas get distorted by naive Hindus selling out to US pop culture" display="https://www.youtube.com/watch?v=WkR5PD16sCg" xr:uid="{5C4794D8-0708-4188-9EBE-543BA8FB3F72}"/>
    <hyperlink ref="E327" r:id="rId651" display="https://www.youtube.com/watch?v=wXSD2PQznXI" xr:uid="{97D4FF63-6A99-467B-A643-63643A186A02}"/>
    <hyperlink ref="D327" r:id="rId652" tooltip="Rajiv Malhotra explains what it takes to become an Intellectual Kshatriya" display="https://www.youtube.com/watch?v=wXSD2PQznXI" xr:uid="{67A6E5F9-DD6F-4BBB-880A-FC9A0281238A}"/>
    <hyperlink ref="E328" r:id="rId653" display="https://www.youtube.com/watch?v=p4NkqPPh2fk" xr:uid="{2EBB58DB-F347-4F63-9AA3-9CD65628A1EB}"/>
    <hyperlink ref="D328" r:id="rId654" tooltip="Rajiv Malhotra explains common misunderstanding of Maya among Hindus" display="https://www.youtube.com/watch?v=p4NkqPPh2fk" xr:uid="{01066F02-0FD6-421B-9A94-489ED9C2A226}"/>
    <hyperlink ref="E329" r:id="rId655" display="https://www.youtube.com/watch?v=7bZemcM70W0" xr:uid="{2E268E3D-2C06-48C5-97CC-9D91F0A79865}"/>
    <hyperlink ref="D329" r:id="rId656" tooltip="Rajiv Malhotra on 'Analysis of the Kurukshetra'. Interviewed by Vijaya Vishwanathan" display="https://www.youtube.com/watch?v=7bZemcM70W0" xr:uid="{B6BE5A79-9E7E-41F9-B3CC-BF1E6A831FDA}"/>
    <hyperlink ref="E330" r:id="rId657" display="https://www.youtube.com/watch?v=GpEk4HU0r2Y" xr:uid="{5D1503D5-4010-4FEC-ACA4-BCB1E1826706}"/>
    <hyperlink ref="D330" r:id="rId658" tooltip="Wendy Doniger's Erotic Psychoanalysis Theory Has Not Been Countered: Rajiv Malhotra #1" display="https://www.youtube.com/watch?v=GpEk4HU0r2Y" xr:uid="{1D59BDDB-93B4-419C-8DCD-639A3E67D824}"/>
    <hyperlink ref="E331" r:id="rId659" display="https://www.youtube.com/watch?v=322EiuTqg7w" xr:uid="{9F25420B-B46B-4FD7-90BB-835F550A0780}"/>
    <hyperlink ref="D331" r:id="rId660" tooltip="When Devdutt Pattanaik Reduces Indian Itihas to Myth, it is Freud's Ideas he is propagating #2" display="https://www.youtube.com/watch?v=322EiuTqg7w" xr:uid="{828F2FC3-C75F-4380-BBDA-933EDD98EF23}"/>
    <hyperlink ref="E332" r:id="rId661" display="https://www.youtube.com/watch?v=liKAbE7beNI" xr:uid="{8BA9AE89-49E7-4B89-BFDE-A2034C0CCC62}"/>
    <hyperlink ref="D332" r:id="rId662" tooltip="Rajiv Malhotra &amp; Dr Swamy talk on Christian Missionaries Religion Conversion Tactics" display="https://www.youtube.com/watch?v=liKAbE7beNI" xr:uid="{4B5F5884-DC70-4F9A-921F-D3B14614CDC8}"/>
    <hyperlink ref="E333" r:id="rId663" display="https://www.youtube.com/watch?v=3eTjsY7w5kM" xr:uid="{82D3F5AE-3610-4F91-9FCB-66ED399D1380}"/>
    <hyperlink ref="D333" r:id="rId664" tooltip="4 Rajiv Malhotra: Dealing with Dharma transforms even the most rooted Abrahamic" display="https://www.youtube.com/watch?v=3eTjsY7w5kM" xr:uid="{9F1AB70F-B775-44C1-A5CC-9A8B275F401E}"/>
    <hyperlink ref="E334" r:id="rId665" display="https://www.youtube.com/watch?v=afXofZLlzB4" xr:uid="{4A1175F0-EF31-4F1F-ABD9-3826BE288A48}"/>
    <hyperlink ref="D334" r:id="rId666" tooltip="5  Are today's Pandavas sitting in the VIP lounge watching the action on the battlefield with binocu" display="https://www.youtube.com/watch?v=afXofZLlzB4" xr:uid="{1B209526-539E-4840-8539-D5CCC750EE18}"/>
    <hyperlink ref="E335" r:id="rId667" display="https://www.youtube.com/watch?v=gtDa8NLyc74" xr:uid="{CC2B4BF5-BE22-4D02-BDD4-74D95143BE4A}"/>
    <hyperlink ref="D335" r:id="rId668" tooltip="3  Rajiv Malhotra explains the five types of people in the kurukshetra and analysis of each" display="https://www.youtube.com/watch?v=gtDa8NLyc74" xr:uid="{341CF312-B2D6-4E85-A6F0-E5AA6FB564E2}"/>
    <hyperlink ref="E336" r:id="rId669" display="https://www.youtube.com/watch?v=zgOMSgegwGk" xr:uid="{2DEF0427-B984-4314-9C75-A2B04C221701}"/>
    <hyperlink ref="D336" r:id="rId670" tooltip="&quot;Where are the Pandavas?&quot; Rajiv Malhotra interviewed by Vijaya Vishwanathan" display="https://www.youtube.com/watch?v=zgOMSgegwGk" xr:uid="{A70F8B48-D0F8-43B6-852A-99D16BEF876C}"/>
    <hyperlink ref="E337" r:id="rId671" display="https://www.youtube.com/watch?v=Xk3tQcQ1QcQ" xr:uid="{30EE51CA-B8D9-4C8D-AFF8-7C59C62BDF84}"/>
    <hyperlink ref="D337" r:id="rId672" tooltip="Rajiv Malhotra on NDTV's We the People_Debate on Foreign NGOs #1" display="https://www.youtube.com/watch?v=Xk3tQcQ1QcQ" xr:uid="{59808B5C-D0A7-46F0-809F-1DA715923DDC}"/>
    <hyperlink ref="E338" r:id="rId673" display="https://www.youtube.com/watch?v=MP4mGKSR2-0" xr:uid="{84717BF0-8B8F-4C82-A3DD-A278B6736CF8}"/>
    <hyperlink ref="D338" r:id="rId674" tooltip="KUPPUSWAMI SASTRI RESEARCH INSTITUTE (KSRI), Chennai, hosts Distinguished Lecture by Rajiv Malhotra" display="https://www.youtube.com/watch?v=MP4mGKSR2-0" xr:uid="{186B0991-4625-4A33-A6EB-3B6E78223B29}"/>
    <hyperlink ref="E339" r:id="rId675" display="https://www.youtube.com/watch?v=55sjF1l4Hu0" xr:uid="{A177E727-1FF3-4B31-865A-E0648518CB42}"/>
    <hyperlink ref="D339" r:id="rId676" tooltip="Role of Hindu Temples: Rajiv Malhotra" display="https://www.youtube.com/watch?v=55sjF1l4Hu0" xr:uid="{FFCB79E4-C5CB-4FFB-B04D-FBCEA3BFA7DD}"/>
    <hyperlink ref="E340" r:id="rId677" display="https://www.youtube.com/watch?v=LkTTH9gGQwA" xr:uid="{BB6BA380-3745-4863-AB1B-07CE97353645}"/>
    <hyperlink ref="D340" r:id="rId678" tooltip="Rajiv Malhotra Motivates JNU Students to Speak Up Against Biased Professors  #16" display="https://www.youtube.com/watch?v=LkTTH9gGQwA" xr:uid="{47D3BE98-3213-43D2-A064-5BE817BF03DE}"/>
    <hyperlink ref="E341" r:id="rId679" display="https://www.youtube.com/watch?v=cuauchPBFCY" xr:uid="{C2C36A08-E055-473B-94C0-C33997EDA2BF}"/>
    <hyperlink ref="D341" r:id="rId680" tooltip="N. Gopalaswami, former Chief Election Commissioner of India, and Rajiv Malhotra discuss TBFS" display="https://www.youtube.com/watch?v=cuauchPBFCY" xr:uid="{886DA228-F3E5-4AB6-BB8A-0B5C4190C199}"/>
    <hyperlink ref="E342" r:id="rId681" display="https://www.youtube.com/watch?v=oeJfmsvMRBs" xr:uid="{890F9A84-CD79-4058-A8D1-4D54BE71283A}"/>
    <hyperlink ref="D342" r:id="rId682" tooltip="The Attack on Kumbh Mela - Rajiv Malhotra Series on &quot;Facebook LIVE&quot; Part 1" display="https://www.youtube.com/watch?v=oeJfmsvMRBs" xr:uid="{D7218BEA-20E4-4F38-97AC-DCE9C635EEEF}"/>
    <hyperlink ref="E343" r:id="rId683" display="https://www.youtube.com/watch?v=vEdOCEkdY9Q" xr:uid="{6CB546FA-EEC7-4423-8EB2-DB283E616B6C}"/>
    <hyperlink ref="D343" r:id="rId684" tooltip="Indian Comfort With What is Termed as Chaos: Rajiv Malhotra #1" display="https://www.youtube.com/watch?v=vEdOCEkdY9Q" xr:uid="{7801ABC2-F52C-4E3C-9537-DC5808D97CE8}"/>
    <hyperlink ref="E344" r:id="rId685" display="https://www.youtube.com/watch?v=Cv8kec-TugY" xr:uid="{FB09FB6B-FB88-47C4-8EE7-E13F369BCC9F}"/>
    <hyperlink ref="D344" r:id="rId686" tooltip="Islamic destruction of temples can't be compared to local rivalries causing destruction #17" display="https://www.youtube.com/watch?v=Cv8kec-TugY" xr:uid="{51537CF5-9223-4369-8FA4-01B80675B312}"/>
    <hyperlink ref="E345" r:id="rId687" display="https://www.youtube.com/watch?v=Uk3mD3cAFXg" xr:uid="{E1C1F1C2-AA82-4D39-8004-EDD5FD542DFE}"/>
    <hyperlink ref="D345" r:id="rId688" tooltip="How YOU can help in the Kurukshetra &amp; Increase our Impact: Rajiv Malhotra" display="https://www.youtube.com/watch?v=Uk3mD3cAFXg" xr:uid="{C5D030E7-D71E-46AF-BF27-249D8B75F351}"/>
    <hyperlink ref="E346" r:id="rId689" display="https://www.youtube.com/watch?v=spEEA-o1zlE" xr:uid="{C4AF81A0-D0AB-4D4D-A8CB-3FB83F0680AA}"/>
    <hyperlink ref="D346" r:id="rId690" tooltip="Rajiv Malhotra Explains the History of Indian Science &amp; Technology Volumes" display="https://www.youtube.com/watch?v=spEEA-o1zlE" xr:uid="{8B9F69DA-84F5-4272-B279-44AC5D66EDAB}"/>
    <hyperlink ref="E347" r:id="rId691" display="https://www.youtube.com/watch?v=7cA62ZHlWx0" xr:uid="{7F2EC187-3E82-4840-9BC0-A2E459E53CF0}"/>
    <hyperlink ref="D347" r:id="rId692" tooltip="Rajiv Malhotra: When diversity is turned into vote bank, unity suffers #6" display="https://www.youtube.com/watch?v=7cA62ZHlWx0" xr:uid="{482AB134-59FF-4A53-8800-216CAFCBF2F9}"/>
    <hyperlink ref="E348" r:id="rId693" display="https://www.youtube.com/watch?v=M8Xez56Bg9c" xr:uid="{5D300737-444E-49C3-8E18-E490E564FB86}"/>
    <hyperlink ref="D348" r:id="rId694" tooltip="Smritis are not frozen, need to be changed according to time &amp; context: Rajiv Malhotra #7" display="https://www.youtube.com/watch?v=M8Xez56Bg9c" xr:uid="{A20732AE-C5CD-4A55-BA52-98176033751C}"/>
    <hyperlink ref="E349" r:id="rId695" display="https://www.youtube.com/watch?v=5U64D5B9-O0" xr:uid="{F5442523-FF95-4F84-B9A6-39F6D8C207D5}"/>
    <hyperlink ref="D349" r:id="rId696" tooltip="Rajiv Malhotra: #1 How Hindu Open Architecture is the Bedrock of Indian Identity" display="https://www.youtube.com/watch?v=5U64D5B9-O0" xr:uid="{758EB54C-981B-4B08-8D68-5038A4EFF2F5}"/>
    <hyperlink ref="E350" r:id="rId697" display="https://www.youtube.com/watch?v=fKsfq4rFzbA" xr:uid="{DEACC2E9-613D-4103-9ED9-940AF04EAEB8}"/>
    <hyperlink ref="D350" r:id="rId698" tooltip="How Hindu Inferiority Complex Blocks Development of Indian Grand Narrative #2" display="https://www.youtube.com/watch?v=fKsfq4rFzbA" xr:uid="{CCD4D1AD-6843-475A-9C65-CB24D26A913D}"/>
    <hyperlink ref="E351" r:id="rId699" display="https://www.youtube.com/watch?v=zKr-cYKprD8" xr:uid="{CE5E90D5-E485-4C71-9989-8149641E7448}"/>
    <hyperlink ref="D351" r:id="rId700" tooltip="Rajiv Malhotra: Apathy, Ignorance, Laziness of Indians regarding their Civilization" display="https://www.youtube.com/watch?v=zKr-cYKprD8" xr:uid="{719B0BE7-F32B-4AD4-B0CA-5434857F65C6}"/>
    <hyperlink ref="E352" r:id="rId701" display="https://www.youtube.com/watch?v=YHee5lF9yPc" xr:uid="{FDA5E1C4-87C2-4339-9E29-E488B4BCBCC2}"/>
    <hyperlink ref="D352" r:id="rId702" tooltip="When Muslims &amp; Christians are More Equal than Hindus: Rajiv Malhotra #3" display="https://www.youtube.com/watch?v=YHee5lF9yPc" xr:uid="{D81CE2B0-A4BE-44B0-8CA3-7D78B82629EC}"/>
    <hyperlink ref="E353" r:id="rId703" display="https://www.youtube.com/watch?v=8xbYHg11ROo" xr:uid="{D0AC4330-D618-4DAD-ACDA-7D2066A6167A}"/>
    <hyperlink ref="D353" r:id="rId704" tooltip="Rajiv Malhotra: #4 Caste Based Reservations Act as Vote Bank" display="https://www.youtube.com/watch?v=8xbYHg11ROo" xr:uid="{CB33F724-54E3-49B4-9C8F-A023A5A91D52}"/>
    <hyperlink ref="E354" r:id="rId705" display="https://www.youtube.com/watch?v=yp1ZVELrxIA" xr:uid="{E595F0A1-2E4D-4166-A99E-8B77407926F5}"/>
    <hyperlink ref="D354" r:id="rId706" tooltip="Rajiv Malhotra: #5 Funding Swadeshi Scholarship for Swadeshi Viewpoint" display="https://www.youtube.com/watch?v=yp1ZVELrxIA" xr:uid="{389DCE79-561F-4AE5-BD4E-3322BC5DD15B}"/>
    <hyperlink ref="E355" r:id="rId707" display="https://www.youtube.com/watch?v=JkoZriLo3fA" xr:uid="{AFB8067F-E0AE-4874-95AF-4A326ACBDEF2}"/>
    <hyperlink ref="D355" r:id="rId708" tooltip="If All Religions Are The Same Then Why Remain Hindu: Rajiv Malhotra" display="https://www.youtube.com/watch?v=JkoZriLo3fA" xr:uid="{D367AD96-F989-42CF-B295-9358EA98C63B}"/>
    <hyperlink ref="E356" r:id="rId709" display="https://www.youtube.com/watch?v=hPD7CW4JiSA" xr:uid="{7FEBA198-DCF9-4AD7-B7AA-5C6F4DF15D83}"/>
    <hyperlink ref="D356" r:id="rId710" tooltip="Rajiv Malhotra: Caste Cow Curry Joke in India  #7" display="https://www.youtube.com/watch?v=hPD7CW4JiSA" xr:uid="{47D6F52A-5909-41A5-87F0-3A663A31E29D}"/>
    <hyperlink ref="E357" r:id="rId711" display="https://www.youtube.com/watch?v=wKE7d6nLsDM" xr:uid="{95143636-5621-4B77-95F1-406329A52B08}"/>
    <hyperlink ref="D357" r:id="rId712" tooltip="How Christianity Inc is the Largest MNC in the World: Rajiv Malhotra #1" display="https://www.youtube.com/watch?v=wKE7d6nLsDM" xr:uid="{2A12A9B2-D658-47CE-8AEE-9CC5F24CE623}"/>
    <hyperlink ref="E358" r:id="rId713" display="https://www.youtube.com/watch?v=dlQfycnk550" xr:uid="{4F08B876-B5EC-49DE-A73D-5AC16B15A2A6}"/>
    <hyperlink ref="D358" r:id="rId714" tooltip="Christianity Needs Major Reform: Rajiv Malhotra #2" display="https://www.youtube.com/watch?v=dlQfycnk550" xr:uid="{DBC8DD61-585A-495C-8534-399DF3D219ED}"/>
    <hyperlink ref="E359" r:id="rId715" display="https://www.youtube.com/watch?v=dgXtHzSngX0" xr:uid="{36C4D4B4-CA04-4955-8FC7-9D574504C623}"/>
    <hyperlink ref="D359" r:id="rId716" tooltip="The False &quot;Aryan Dravidian&quot; Divide is Part of Official Govt Discourse on India: Rajiv Malhotra" display="https://www.youtube.com/watch?v=dgXtHzSngX0" xr:uid="{3C88BA20-E051-43D2-B8B4-F0DFD8195C8B}"/>
    <hyperlink ref="E360" r:id="rId717" display="https://www.youtube.com/watch?v=Xml5nVm8bg0" xr:uid="{30B5987A-AEA5-4C18-A439-BBF1BDA81078}"/>
    <hyperlink ref="D360" r:id="rId718" tooltip="DIGESTION of Hindusim into Christianity: Rajiv Malhotra #7" display="https://www.youtube.com/watch?v=Xml5nVm8bg0" xr:uid="{BF634AC7-DEDD-47CD-B0BB-4717F1097982}"/>
    <hyperlink ref="E361" r:id="rId719" display="https://www.youtube.com/watch?v=I6Nwopg3FIw" xr:uid="{40282136-914A-41B9-882A-367160C66074}"/>
    <hyperlink ref="D361" r:id="rId720" tooltip="Rajiv Malhotra: Sanskrit Protects Dharma From Digestion" display="https://www.youtube.com/watch?v=I6Nwopg3FIw" xr:uid="{7D5BD917-A1C8-4824-980A-A6812B0EC307}"/>
    <hyperlink ref="E362" r:id="rId721" display="https://www.youtube.com/watch?v=QT3p6iGNrkU" xr:uid="{4CEE00F2-59C5-4607-A5E1-22F8599429B5}"/>
    <hyperlink ref="D362" r:id="rId722" tooltip="The Attack on Kumbh Mela - Rajiv Malhotra Series on &quot;Facebook LIVE&quot; Part 2" display="https://www.youtube.com/watch?v=QT3p6iGNrkU" xr:uid="{6E1928D9-6A60-4196-8CAC-2A38FA7098C2}"/>
    <hyperlink ref="E363" r:id="rId723" display="https://www.youtube.com/watch?v=DYtc95s7Kpc" xr:uid="{5E7E14AB-66BC-47AE-9170-F7CAB7BBEB57}"/>
    <hyperlink ref="D363" r:id="rId724" tooltip="Response to Young Law Student &amp; Human Rights Activist #2" display="https://www.youtube.com/watch?v=DYtc95s7Kpc" xr:uid="{11DF1B91-AAC7-44B7-8BD4-9EC98750B6D2}"/>
    <hyperlink ref="E364" r:id="rId725" display="https://www.youtube.com/watch?v=Lg0JLlBHCgA" xr:uid="{97E3C668-BEFD-46DA-9370-66D5F147C802}"/>
    <hyperlink ref="D364" r:id="rId726" tooltip="Rajiv Malhotra responds: Why do we need others legitimacy if we are 1/6th of the world" display="https://www.youtube.com/watch?v=Lg0JLlBHCgA" xr:uid="{F0628863-4F4C-4DAD-A3E6-C375EC15CC1D}"/>
    <hyperlink ref="E365" r:id="rId727" display="https://www.youtube.com/watch?v=ZpdQsUkjwMc" xr:uid="{EACCAF11-4927-4A0D-B33D-58B0BE1763ED}"/>
    <hyperlink ref="D365" r:id="rId728" tooltip="The Attack on Kumbh Mela - Rajiv Malhotra Series on &quot;Facebook LIVE&quot; Part 3" display="https://www.youtube.com/watch?v=ZpdQsUkjwMc" xr:uid="{AC0CAC88-FB91-4B6E-81D0-1DC95821774C}"/>
    <hyperlink ref="E366" r:id="rId729" display="https://www.youtube.com/watch?v=xA9TKhOjY24" xr:uid="{5FA8EA23-9402-41E6-A208-711D2269627E}"/>
    <hyperlink ref="D366" r:id="rId730" tooltip="Rajiv Malhotra Discusses the Idea of India &amp; Indian Identity" display="https://www.youtube.com/watch?v=xA9TKhOjY24" xr:uid="{871FE502-DE06-4B7A-95C0-27107113F7DD}"/>
    <hyperlink ref="E367" r:id="rId731" display="https://www.youtube.com/watch?v=w2e5eqI49cE" xr:uid="{E83991D8-B9B8-4AAA-AC99-75E3C74A289D}"/>
    <hyperlink ref="D367" r:id="rId732" tooltip="Rajiv Malhotra: Difference Between Tolerance and Mutual Respect #4" display="https://www.youtube.com/watch?v=w2e5eqI49cE" xr:uid="{89363502-F34E-4DB1-AFD8-C0CD4DA07403}"/>
    <hyperlink ref="E368" r:id="rId733" display="https://www.youtube.com/watch?v=qY5oQOirve4" xr:uid="{D3EB4B77-1122-4682-96D9-DE72159F08D1}"/>
    <hyperlink ref="D368" r:id="rId734" tooltip="JNU student questions John Dayal and leaves him Dumbstruck!" display="https://www.youtube.com/watch?v=qY5oQOirve4" xr:uid="{120D9AE7-1C24-4D87-AC5B-CD1E30DE3C2E}"/>
    <hyperlink ref="E369" r:id="rId735" display="https://www.youtube.com/watch?v=yMRw4TF7CAk" xr:uid="{BDEF0228-84E9-4121-B63D-55FB59E79329}"/>
    <hyperlink ref="D369" r:id="rId736" tooltip="Rajiv Malhotra's Rejoinder to Kancha Ilaiah's Breaking India Activities" display="https://www.youtube.com/watch?v=yMRw4TF7CAk" xr:uid="{A30BEC9B-3556-4E6F-A1F3-8CD5683B978E}"/>
    <hyperlink ref="E370" r:id="rId737" display="https://www.youtube.com/watch?v=XCXsh2mfb3M" xr:uid="{08EA492C-8789-4115-9C2B-A327835B0C38}"/>
    <hyperlink ref="D370" r:id="rId738" tooltip="Kumbh Mela 3.7:  What should Indian Govt &amp; Leaders do to Save The Kumbh Mela" display="https://www.youtube.com/watch?v=XCXsh2mfb3M" xr:uid="{391B56D9-CBD2-4647-8FAF-41C1956CFBD0}"/>
    <hyperlink ref="E371" r:id="rId739" display="https://www.youtube.com/watch?v=sTYcLqa56Z4" xr:uid="{7F800333-CE25-48AB-8B7E-E97C66F4BDD4}"/>
    <hyperlink ref="D371" r:id="rId740" tooltip="Kumbh Mela 3.1: Rajiv responds to Viewers Questions about Akhadas" display="https://www.youtube.com/watch?v=sTYcLqa56Z4" xr:uid="{A7E911E9-CB06-4ED0-B90B-C05482FF184C}"/>
    <hyperlink ref="E372" r:id="rId741" display="https://www.youtube.com/watch?v=VxI-y4zU4YE" xr:uid="{E23EFAB1-484F-43EF-A085-FCEE7261DDA5}"/>
    <hyperlink ref="D372" r:id="rId742" tooltip="Kumbh Mela 3.6:  What can the Youth do to Save Kumbh Mela" display="https://www.youtube.com/watch?v=VxI-y4zU4YE" xr:uid="{F554EE0B-E931-4F42-BDC0-34DEA207861E}"/>
    <hyperlink ref="E373" r:id="rId743" display="https://www.youtube.com/watch?v=kKbQvD24QPY" xr:uid="{3D8C5951-4F6C-40F4-8C9D-B5178BDE4328}"/>
    <hyperlink ref="D373" r:id="rId744" tooltip="Kumbh Mela 3.5: HRD Ministry should give a report on state of Indology" display="https://www.youtube.com/watch?v=kKbQvD24QPY" xr:uid="{3C359437-5A73-4C1D-870E-258614AD886F}"/>
    <hyperlink ref="E374" r:id="rId745" display="https://www.youtube.com/watch?v=A6j1KcojG0E" xr:uid="{8BBF2438-1CD6-4155-91D0-854E16631844}"/>
    <hyperlink ref="D374" r:id="rId746" tooltip="Attack on Kumbh Mela 3.4:  Rajiv Malhotra explains Ideological fight with Seculars" display="https://www.youtube.com/watch?v=A6j1KcojG0E" xr:uid="{13E57BE3-E00E-4873-A9D7-433F03D9C2A3}"/>
    <hyperlink ref="E375" r:id="rId747" display="https://www.youtube.com/watch?v=wzPkggokfLg" xr:uid="{A8D2C9EB-613E-45FC-B2A2-062A4BC2046D}"/>
    <hyperlink ref="D375" r:id="rId748" tooltip="Kumbh Mela 3.3:  Is Any Legal Action Possible to Restrict Entry to the Kumbh Mela" display="https://www.youtube.com/watch?v=wzPkggokfLg" xr:uid="{0838C7C5-A217-4A50-BD46-060315C261FD}"/>
    <hyperlink ref="E376" r:id="rId749" display="https://www.youtube.com/watch?v=dJ9wpyiJSSI" xr:uid="{9BB6A9DF-C759-4999-945C-F930DFA5770E}"/>
    <hyperlink ref="D376" r:id="rId750" tooltip="Kumbh Mela 3.2:  Rajiv Malhotra responds — Do We Need Bad Cops" display="https://www.youtube.com/watch?v=dJ9wpyiJSSI" xr:uid="{03A2CDAC-F42C-410E-8FBA-AC1E6D5E2E99}"/>
    <hyperlink ref="E377" r:id="rId751" display="https://www.youtube.com/watch?v=0DBc4TKwgDc" xr:uid="{88866309-8BFA-4782-81BD-AF6F01342D6E}"/>
    <hyperlink ref="D377" r:id="rId752" tooltip="MSNBC: Rajiv Malhotra discusses &quot;Who is Bobby Jindal, really&quot; Feb 2013" display="https://www.youtube.com/watch?v=0DBc4TKwgDc" xr:uid="{6BEA18D8-8ED7-44BB-941C-FA7AC82E43AA}"/>
    <hyperlink ref="E378" r:id="rId753" display="https://www.youtube.com/watch?v=AjEKOFHh4yM" xr:uid="{38A26C0A-582F-4E26-9DDC-B40186726493}"/>
    <hyperlink ref="D378" r:id="rId754" tooltip="Rajiv Malhotra on MSNBC: A Different Kind of Black-Brown Coalition" display="https://www.youtube.com/watch?v=AjEKOFHh4yM" xr:uid="{937ED7D4-A317-4AF5-A8EB-D786C2EC675C}"/>
    <hyperlink ref="E379" r:id="rId755" display="https://www.youtube.com/watch?v=FQmwAFcJSpw" xr:uid="{AAF03C15-E9A7-489B-9AA7-26C0344C3264}"/>
    <hyperlink ref="D379" r:id="rId756" tooltip="From William Jones to Pollock, Discourse on India Continues to be Dictated by the West_MIT 9" display="https://www.youtube.com/watch?v=FQmwAFcJSpw" xr:uid="{E33A5C8D-BD05-4DA6-8919-DC8C40A0C538}"/>
    <hyperlink ref="E380" r:id="rId757" display="https://www.youtube.com/watch?v=Kg7UNGe9lik" xr:uid="{D506C94F-53D5-41A5-8CDB-E9C5D5988503}"/>
    <hyperlink ref="D380" r:id="rId758" tooltip="Theory of 'Aesthetization of Power' used by Sheldon Pollock_MIT 10" display="https://www.youtube.com/watch?v=Kg7UNGe9lik" xr:uid="{F0946112-A66C-402D-9E9D-1759F5DABC89}"/>
    <hyperlink ref="E381" r:id="rId759" display="https://www.youtube.com/watch?v=_OTzuNIDOOA" xr:uid="{85A20798-5FBD-4BFB-BD7D-19A7E03AD75E}"/>
    <hyperlink ref="D381" r:id="rId760" tooltip="Currently, GOI funded Religion Studies might not be in Dharma's Interest_MIT 11" display="https://www.youtube.com/watch?v=_OTzuNIDOOA" xr:uid="{FD04F918-58F4-41A3-A4EB-1FB3A6DAB81B}"/>
    <hyperlink ref="E382" r:id="rId761" display="https://www.youtube.com/watch?v=VJZ4LARPMJU&amp;t=79s" xr:uid="{597B64F3-EAF7-4DAD-87F3-C1BB846F100D}"/>
    <hyperlink ref="D382" r:id="rId762" tooltip="How Germans Distorted Hindu Ideas Which Led to Nazism: Rajiv Malhotra #12" display="https://www.youtube.com/watch?v=VJZ4LARPMJU&amp;t=79s" xr:uid="{87AB4467-33E0-4BC9-B7AC-E8A6B22C5C87}"/>
    <hyperlink ref="E383" r:id="rId763" display="https://www.youtube.com/watch?v=V-N1KdB7QTg" xr:uid="{9DC044E4-E19B-44DF-A2A9-8FDD1C2CEDA0}"/>
    <hyperlink ref="D383" r:id="rId764" tooltip="Fb LIVE 5: Kutumba Sastry, President Intl Asso Sanskrit Studies — Interviewed by Rajiv Malhotra" display="https://www.youtube.com/watch?v=V-N1KdB7QTg" xr:uid="{77F2E9B8-20A3-46B2-A60F-277DE5AB6304}"/>
    <hyperlink ref="E384" r:id="rId765" display="https://www.youtube.com/watch?v=4fTC0cZiBus" xr:uid="{AFDB8E1E-E8DB-4EBB-85FB-62EFE309669C}"/>
    <hyperlink ref="D384" r:id="rId766" tooltip="Rajiv Malhotra talks about The Indus Saraswati Civilization" display="https://www.youtube.com/watch?v=4fTC0cZiBus" xr:uid="{D9429474-5BD7-4CA5-B1D2-AF0E586C2606}"/>
    <hyperlink ref="E385" r:id="rId767" display="https://www.youtube.com/watch?v=G1vj3YNYQYg" xr:uid="{46F18F43-E671-45A9-81E0-7FD1C86A210D}"/>
    <hyperlink ref="D385" r:id="rId768" tooltip="Rajiv Malhotra MIT 7:  The Sold Out Insiders" display="https://www.youtube.com/watch?v=G1vj3YNYQYg" xr:uid="{72079EFC-E310-442A-B9FC-0BF033000137}"/>
    <hyperlink ref="E386" r:id="rId769" display="https://www.youtube.com/watch?v=Ly_KKukp01g" xr:uid="{CEBC968E-1297-4508-9F50-4F1084447C4B}"/>
    <hyperlink ref="D386" r:id="rId770" tooltip="Rajiv Malhotra: Control of our tradition has shifted into the hands of 'outsiders'." display="https://www.youtube.com/watch?v=Ly_KKukp01g" xr:uid="{F7818C8E-2831-4F4E-A518-4F758B56CE73}"/>
    <hyperlink ref="E387" r:id="rId771" display="https://www.youtube.com/watch?v=yB7P6V4_zUw" xr:uid="{F2893BCC-34A5-4D7B-AAA0-9667610F421D}"/>
    <hyperlink ref="D387" r:id="rId772" tooltip="Rajiv Malhotra in conversation with Indian industrialists: 'Who represents Hinduism?'" display="https://www.youtube.com/watch?v=yB7P6V4_zUw" xr:uid="{FA91EE8E-61F5-472A-90D3-9627F8EAE0DF}"/>
    <hyperlink ref="E388" r:id="rId773" display="https://www.youtube.com/watch?v=xjoBDX3u1Ys" xr:uid="{18F52C67-AC87-45CF-A560-2B2A01E19AD2}"/>
    <hyperlink ref="D388" r:id="rId774" tooltip="Rajiv Malhotra MIT 3: Multiple 'Outsider' views on Hindusim &amp; Birth of American Indology" display="https://www.youtube.com/watch?v=xjoBDX3u1Ys" xr:uid="{2399D4F8-992E-491A-B723-DCDB62349AE5}"/>
    <hyperlink ref="E389" r:id="rId775" display="https://www.youtube.com/watch?v=hFK3wIxZt3g" xr:uid="{8C4B1990-0D98-4BAB-BAB8-69E46C8B6D3F}"/>
    <hyperlink ref="D389" r:id="rId776" tooltip="How India Should Manage US Think Tanks, Universities, Seminaries" display="https://www.youtube.com/watch?v=hFK3wIxZt3g" xr:uid="{CE05691D-36E4-4E36-A507-48C2737BC02D}"/>
    <hyperlink ref="E390" r:id="rId777" display="https://www.youtube.com/watch?v=gL_j5YKKN38" xr:uid="{9668281F-D228-49B9-BEEC-42F00FEBB9B3}"/>
    <hyperlink ref="D390" r:id="rId778" tooltip="Rajiv Malhotra: Battling the Secularization of Indian Fine Arts" display="https://www.youtube.com/watch?v=gL_j5YKKN38" xr:uid="{A74685F9-A422-42B5-9088-0BB1066D1559}"/>
    <hyperlink ref="E391" r:id="rId779" display="https://www.youtube.com/watch?v=J2klGHwzFFo" xr:uid="{96AF7545-B2BC-4FF0-A3CB-BCFDE120B984}"/>
    <hyperlink ref="D391" r:id="rId780" tooltip="MIT 6: White Liberal American Woman Profile according to Marketing Co’s" display="https://www.youtube.com/watch?v=J2klGHwzFFo" xr:uid="{BF74FB5C-5FFE-4AE6-9E24-B78257B87008}"/>
    <hyperlink ref="E392" r:id="rId781" display="https://www.youtube.com/watch?v=ebsBucPcYoU" xr:uid="{7E6F1A75-D389-4984-8F2D-B2AFFF81BE99}"/>
    <hyperlink ref="D392" r:id="rId782" tooltip="Rajiv Malhotra MIT 1: The Need for Insider Perspective on Hinduism" display="https://www.youtube.com/watch?v=ebsBucPcYoU" xr:uid="{C89CBBD4-C6E4-481C-BA2F-2F5E72B3F867}"/>
    <hyperlink ref="E393" r:id="rId783" display="https://www.youtube.com/watch?v=orOA4dPxE98" xr:uid="{0B1BE674-E343-438B-9860-632B91D7BD18}"/>
    <hyperlink ref="D393" r:id="rId784" tooltip="No one has attempted a Purvapaksha of Sheldon Pollock_MIT 2" display="https://www.youtube.com/watch?v=orOA4dPxE98" xr:uid="{AE266759-ED64-416A-9D77-ADE50977CD46}"/>
    <hyperlink ref="E394" r:id="rId785" display="https://www.youtube.com/watch?v=go47jpA5M1A" xr:uid="{B1F5CF34-66AF-4307-9786-9CBBA893DFF2}"/>
    <hyperlink ref="D394" r:id="rId786" tooltip="How Hindus Have Lost The Ownership of Hinduism Studies #4" display="https://www.youtube.com/watch?v=go47jpA5M1A" xr:uid="{F7910846-C4CD-41CA-81C5-406278E50255}"/>
    <hyperlink ref="E395" r:id="rId787" display="https://www.youtube.com/watch?v=dlfE6JbvIYI" xr:uid="{8E5259AC-A483-4FE4-8CD2-52D68090F42A}"/>
    <hyperlink ref="D395" r:id="rId788" tooltip="How China Hits Back at Western Critics: MIT #13" display="https://www.youtube.com/watch?v=dlfE6JbvIYI" xr:uid="{BB3C33E5-9FE6-42D3-98C7-EBBD357F30FD}"/>
    <hyperlink ref="E396" r:id="rId789" display="https://www.youtube.com/watch?v=1VZl4rtt2aU" xr:uid="{4B2581BD-F1FC-4EA8-9897-98E63F35D7CA}"/>
    <hyperlink ref="D396" r:id="rId790" tooltip="Ivy Leagues Control Indological Studies Research: Rajiv Malhotra" display="https://www.youtube.com/watch?v=1VZl4rtt2aU" xr:uid="{413673D0-3CE3-4854-88D1-9EA325EDF23B}"/>
    <hyperlink ref="E397" r:id="rId791" display="https://www.youtube.com/watch?v=cUULt5zHp0k" xr:uid="{BC9C06E2-0856-41A6-B004-DCC33BF96377}"/>
    <hyperlink ref="D397" r:id="rId792" tooltip="Amazing Discoveries About Ancient India That Are Being Neglected: Rajiv Malhotra" display="https://www.youtube.com/watch?v=cUULt5zHp0k" xr:uid="{6FD85E63-79A6-449D-A74C-6DF5E728CCBF}"/>
    <hyperlink ref="E398" r:id="rId793" display="https://www.youtube.com/watch?v=BNly0XIZX6c" xr:uid="{1B807E92-9A0C-4A4D-83EE-14C38BC7353F}"/>
    <hyperlink ref="D398" r:id="rId794" tooltip="Biases of American Academia who study Hinduism_MIT 5" display="https://www.youtube.com/watch?v=BNly0XIZX6c" xr:uid="{C96E4116-6416-4F0E-8F29-EB3C67FB2DB0}"/>
    <hyperlink ref="E399" r:id="rId795" display="https://www.youtube.com/watch?v=C3knBzrgTTY" xr:uid="{EC1A2A84-12AE-4CFD-85FC-910F8CC67754}"/>
    <hyperlink ref="D399" r:id="rId796" tooltip="Rajiv Malhotra MIT 8: Four types of Hindus who cannot help the cause of Hinduism" display="https://www.youtube.com/watch?v=C3knBzrgTTY" xr:uid="{DFED80A3-9097-4A49-9E8A-28FB21AE1500}"/>
    <hyperlink ref="E400" r:id="rId797" display="https://www.youtube.com/watch?v=w1UAQGgnz4A" xr:uid="{21D63138-1F33-4F98-89C5-B8D709094C02}"/>
    <hyperlink ref="D400" r:id="rId798" tooltip="Christianity Digested lot of Paganism #4" display="https://www.youtube.com/watch?v=w1UAQGgnz4A" xr:uid="{E0D1A242-4ECC-455E-B394-51BA02E352F4}"/>
    <hyperlink ref="E401" r:id="rId799" display="https://www.youtube.com/watch?v=1-5q-Da6EHQ" xr:uid="{C8879811-D308-422E-B313-0A0296DE8B28}"/>
    <hyperlink ref="D401" r:id="rId800" tooltip="Rajiv Malhotra: # 5 Original Sin of Adam Eve &amp; Why Virgin Birth is such a big deal" display="https://www.youtube.com/watch?v=1-5q-Da6EHQ" xr:uid="{C413A107-820D-49D9-A9C1-54FB1282E6E7}"/>
    <hyperlink ref="E402" r:id="rId801" display="https://www.youtube.com/watch?v=JcNaFHIozC4" xr:uid="{BBC70D60-F82B-4B17-A13A-A77D23EC1950}"/>
    <hyperlink ref="D402" r:id="rId802" tooltip="#1 Difference is the Truth: Swami Dayanand Saraswati Launches Rajiv's Book 'Being Different'" display="https://www.youtube.com/watch?v=JcNaFHIozC4" xr:uid="{719C6186-8046-4051-8FC7-65333CD87AA3}"/>
    <hyperlink ref="E403" r:id="rId803" display="https://www.youtube.com/watch?v=3zpg3MGhmyI" xr:uid="{5BB6BD20-17C8-47DD-BEF1-63468A4EAECC}"/>
    <hyperlink ref="D403" r:id="rId804" tooltip="Rajiv Malhotra: # 2 Western Universalism Has Colonized Others" display="https://www.youtube.com/watch?v=3zpg3MGhmyI" xr:uid="{E590676A-CE30-4160-B61D-E1E8E10C2E28}"/>
    <hyperlink ref="E404" r:id="rId805" display="https://www.youtube.com/watch?v=QrVLpFoGRb4" xr:uid="{4FE8FF48-43F9-4F73-BA74-4E56DCEEB0C3}"/>
    <hyperlink ref="D404" r:id="rId806" tooltip="Sanskrit Non-translatables, Being Different" display="https://www.youtube.com/watch?v=QrVLpFoGRb4" xr:uid="{16BE0DA0-E4A9-4276-8104-287329129EAC}"/>
    <hyperlink ref="E405" r:id="rId807" display="https://www.youtube.com/watch?v=yCrftsxElf8" xr:uid="{BAF2F0D9-62E8-48BE-A237-0EA0E78CBE03}"/>
    <hyperlink ref="D405" r:id="rId808" tooltip="Rajiv Malhotra: # 6 Ask any Christian Theologian What happens to The Nicene Creed" display="https://www.youtube.com/watch?v=yCrftsxElf8" xr:uid="{56C14A83-C48C-4CB6-BA0B-4FC29A1F940D}"/>
    <hyperlink ref="E406" r:id="rId809" display="https://www.youtube.com/watch?v=c0qRokhkADI" xr:uid="{5BF69883-136F-468F-B5BA-840D0539C60F}"/>
    <hyperlink ref="D406" r:id="rId810" tooltip="Rajiv Malhotra: Are Christianity &amp; Hinduism Same AND The Nature of Self in Both #7" display="https://www.youtube.com/watch?v=c0qRokhkADI" xr:uid="{839831B6-0A46-46F1-B827-39B9D6EF4E12}"/>
    <hyperlink ref="E407" r:id="rId811" display="https://www.youtube.com/watch?v=AcHVZjv6cAs" xr:uid="{14DD7F4E-D7CE-43C0-B76C-E02B5932F9D0}"/>
    <hyperlink ref="D407" r:id="rId812" tooltip="Purva-paksha of the West (Reversing the Gaze) not done by India: Rajiv Malhotra #8" display="https://www.youtube.com/watch?v=AcHVZjv6cAs" xr:uid="{FFD2A367-20D1-49EC-8A93-9396B0FA43CE}"/>
    <hyperlink ref="E408" r:id="rId813" display="https://www.youtube.com/watch?v=P1Eurn7tEJM" xr:uid="{D755AC3D-905A-4FEB-9F41-CFB105F2F6BE}"/>
    <hyperlink ref="D408" r:id="rId814" tooltip="History-Centrism of Christianity Makes Them Prisoners of History: Rajiv Malhotra #9" display="https://www.youtube.com/watch?v=P1Eurn7tEJM" xr:uid="{502C32A8-4BC0-4DC1-BC45-B9F4EAC6169A}"/>
    <hyperlink ref="E409" r:id="rId815" display="https://www.youtube.com/watch?v=GDQ-FTObhak" xr:uid="{AC946B0B-454B-475F-AEA5-2102B984267C}"/>
    <hyperlink ref="D409" r:id="rId816" tooltip="Integral Unity Vs Synthetic Unity #10" display="https://www.youtube.com/watch?v=GDQ-FTObhak" xr:uid="{A3E5FC48-A2C1-415E-87F5-194DCDB093C4}"/>
    <hyperlink ref="E410" r:id="rId817" display="https://www.youtube.com/watch?v=5P0vjP1Hdvs" xr:uid="{D2C16CC5-C9D0-4B06-8CD5-1DB1AA8F4270}"/>
    <hyperlink ref="D410" r:id="rId818" tooltip="Is Jesus Christian: Q&amp;A with Rajiv Malhotra #13" display="https://www.youtube.com/watch?v=5P0vjP1Hdvs" xr:uid="{2D45333C-B1BF-4B2B-A346-D19547540274}"/>
    <hyperlink ref="E411" r:id="rId819" display="https://www.youtube.com/watch?v=OAcu0ZHtcXc" xr:uid="{8A23D67C-E7BE-411A-B56E-AE2E0B58DC82}"/>
    <hyperlink ref="D411" r:id="rId820" tooltip="Buddhist's Nature of Reality is also Integral Unity  #11" display="https://www.youtube.com/watch?v=OAcu0ZHtcXc" xr:uid="{33DFE05E-A1A3-4E68-AEF8-BECAE81C3046}"/>
    <hyperlink ref="E412" r:id="rId821" display="https://www.youtube.com/watch?v=F4X3ljkLFP8" xr:uid="{B508FDFE-9870-41EE-9673-16CD250DBCBD}"/>
    <hyperlink ref="D412" r:id="rId822" tooltip="A Christian can be a True Advaitin Only if History-Centrism is Given up: Rajiv Malhotra #14" display="https://www.youtube.com/watch?v=F4X3ljkLFP8" xr:uid="{03E412C5-1BFC-4667-B34D-CCF41C06929C}"/>
    <hyperlink ref="E413" r:id="rId823" display="https://www.youtube.com/watch?v=_VfaX30ncIU" xr:uid="{72B803E6-9CAF-4653-AB1A-D9228E67C3EE}"/>
    <hyperlink ref="D413" r:id="rId824" tooltip="Swami Dayanand Saraswati Commends Rajiv Malhotra's Books #15" display="https://www.youtube.com/watch?v=_VfaX30ncIU" xr:uid="{4A2F1CFB-6453-4A19-AB05-5E0B20D0DDC6}"/>
    <hyperlink ref="E414" r:id="rId825" display="https://www.youtube.com/watch?v=JDOBTQ94-S4" xr:uid="{612B677A-396B-4077-9732-D6345A312B3A}"/>
    <hyperlink ref="D414" r:id="rId826" tooltip="Digested Cultures live in Museums #1" display="https://www.youtube.com/watch?v=JDOBTQ94-S4" xr:uid="{CA09F531-2694-4693-81FA-A2C9FB50F145}"/>
    <hyperlink ref="E415" r:id="rId827" display="https://www.youtube.com/watch?v=5tMCiwnQlXM" xr:uid="{9825772D-C34E-4BE9-B561-6C58FAAC89AA}"/>
    <hyperlink ref="D415" r:id="rId828" tooltip="Approach to Define The Dharma Point of View: Rajiv Malhotra  #5" display="https://www.youtube.com/watch?v=5tMCiwnQlXM" xr:uid="{671408F6-E16B-4B96-8286-A73964AAA193}"/>
    <hyperlink ref="E416" r:id="rId829" display="https://www.youtube.com/watch?v=61VsCIaQhX4" xr:uid="{6D9B0B6B-16EE-4062-93F4-59B2671A9FC6}"/>
    <hyperlink ref="D416" r:id="rId830" tooltip="#2 Gurus Replacing Sanskrit Words with English Exposes the Tradition to Digestion" display="https://www.youtube.com/watch?v=61VsCIaQhX4" xr:uid="{81F1EE35-A9C6-47A2-9E0F-758227D6FE9A}"/>
    <hyperlink ref="E417" r:id="rId831" display="https://www.youtube.com/watch?v=o4_iAmYXDzg" xr:uid="{64FD42FD-0A29-44AC-B2CD-8B570DEEB376}"/>
    <hyperlink ref="D417" r:id="rId832" tooltip="How much of India do the Westerners Assimilate Before Making a U Turn #3" display="https://www.youtube.com/watch?v=o4_iAmYXDzg" xr:uid="{B6370A94-9907-493A-A6D3-F527F1044A4B}"/>
    <hyperlink ref="E418" r:id="rId833" display="https://www.youtube.com/watch?v=bF-3L4O8Nq8" xr:uid="{3C2F84FB-FD97-481E-A36F-10C9ACD8BAB0}"/>
    <hyperlink ref="D418" r:id="rId834" tooltip="Our History is NOT a Myth —Q&amp;A Broadcast with Rajiv Malhotra" display="https://www.youtube.com/watch?v=bF-3L4O8Nq8" xr:uid="{3C3260D5-D0F4-44F9-880A-860645A92986}"/>
    <hyperlink ref="E419" r:id="rId835" display="https://www.youtube.com/watch?v=5c75GXSIdlM" xr:uid="{04FF6E1F-9F25-47B9-A68A-0C628C9378B1}"/>
    <hyperlink ref="D419" r:id="rId836" tooltip="#6 There is an Indian Universalism and Being Different is part of it." display="https://www.youtube.com/watch?v=5c75GXSIdlM" xr:uid="{04F89CA0-A120-4BE0-BE4E-65B4566DA5CB}"/>
    <hyperlink ref="E420" r:id="rId837" display="https://www.youtube.com/watch?v=KXamV4OZjYs" xr:uid="{EA7BC1F6-FE8B-4F33-AAEC-F3FEFAAA0076}"/>
    <hyperlink ref="D420" r:id="rId838" tooltip="India is Often Mis-represented in USA by Our Colonized Mentality: Rajiv Malhotra #4" display="https://www.youtube.com/watch?v=KXamV4OZjYs" xr:uid="{4A7DB1DB-5E44-4EC6-B727-0E2D1CC5E478}"/>
    <hyperlink ref="E421" r:id="rId839" display="https://www.youtube.com/watch?v=rbrxzObExNc" xr:uid="{0F458D11-91C3-432C-B468-9444771C06FC}"/>
    <hyperlink ref="D421" r:id="rId840" tooltip="Ideas of Yoga clash with Christianity's Nicene Creed: Rajiv Malhotra" display="https://www.youtube.com/watch?v=rbrxzObExNc" xr:uid="{2CA388BF-50E5-4C77-8725-8E5E1A801F03}"/>
    <hyperlink ref="E422" r:id="rId841" display="https://www.youtube.com/watch?v=G6rcMSQ1UVE" xr:uid="{FFC3682C-26A5-4591-B88F-996D8DFCDC4C}"/>
    <hyperlink ref="D422" r:id="rId842" tooltip="Asking some very important questions about Sufism: Rajiv Malhotra #12" display="https://www.youtube.com/watch?v=G6rcMSQ1UVE" xr:uid="{85100691-EABA-4CA2-A882-00FB98017FB4}"/>
    <hyperlink ref="E423" r:id="rId843" display="https://www.youtube.com/watch?v=mK5DuxKw-I8" xr:uid="{5B736DBC-9884-450D-B729-8212C9B7DF26}"/>
    <hyperlink ref="D423" r:id="rId844" tooltip="Everything is Ultimately a Distinct Expression of Brahman (Ultimate Reality) #2" display="https://www.youtube.com/watch?v=mK5DuxKw-I8" xr:uid="{F8195877-614E-4AF5-8201-17CEE4CB72FF}"/>
    <hyperlink ref="E424" r:id="rId845" display="https://www.youtube.com/watch?v=zV5AbsAy5m4" xr:uid="{81549DAC-2ED8-433A-924F-9CD45A09544A}"/>
    <hyperlink ref="D424" r:id="rId846" tooltip="Rajiv Malhotra: Why Look for Legitimacy from The West #3" display="https://www.youtube.com/watch?v=zV5AbsAy5m4" xr:uid="{F5C011D6-4CE6-442F-9FF1-530CFC32693B}"/>
    <hyperlink ref="E425" r:id="rId847" display="https://www.youtube.com/watch?v=dzUx3zUv_yw" xr:uid="{BBCC5F57-BE1C-43C2-8F4C-179152AD9879}"/>
    <hyperlink ref="D425" r:id="rId848" tooltip="Rajiv Malhotra: India should invest a huge amount in preserving it's civilization #5" display="https://www.youtube.com/watch?v=dzUx3zUv_yw" xr:uid="{F2787A6B-2B00-41BE-A189-44271695B5E5}"/>
    <hyperlink ref="E426" r:id="rId849" display="https://www.youtube.com/watch?v=5iT09vIaZOU" xr:uid="{B98A4620-03F9-4CC8-8502-F7EC1C389BEB}"/>
    <hyperlink ref="D426" r:id="rId850" tooltip="Hindu Gurus are Muddled Up in Understanding Christianity: Rajiv Malhotra #1" display="https://www.youtube.com/watch?v=5iT09vIaZOU" xr:uid="{230F9376-EF0D-4FEA-BE1F-B682C2994486}"/>
    <hyperlink ref="E427" r:id="rId851" display="https://www.youtube.com/watch?v=inpmzGJn2LU" xr:uid="{C5DD3790-465C-48EC-A579-CB5AC1F33766}"/>
    <hyperlink ref="D427" r:id="rId852" tooltip="Hindu Gurus Lost an Opportunity to Convert Western Yoga Students into Hindus  #2" display="https://www.youtube.com/watch?v=inpmzGJn2LU" xr:uid="{7F93A248-4BC8-4C96-87CB-F4678093B757}"/>
    <hyperlink ref="E428" r:id="rId853" display="https://www.youtube.com/watch?v=wXoImJcJYxQ" xr:uid="{8A681988-283C-45FA-81D4-2CE28D0BC837}"/>
    <hyperlink ref="D428" r:id="rId854" tooltip="Rajiv Malhotra: How Yoga's Advanced Effects Depend on One's Worldview &amp; Lifestyle  #3" display="https://www.youtube.com/watch?v=wXoImJcJYxQ" xr:uid="{92356573-9CA5-4435-91B3-8F04340A7687}"/>
    <hyperlink ref="E429" r:id="rId855" display="https://www.youtube.com/watch?v=aASsLwbe6kY" xr:uid="{24B24FF4-B5D4-4B89-99B8-D397A98246BF}"/>
    <hyperlink ref="D429" r:id="rId856" tooltip="Is chanting Om a part of Yoga: Rajiv Malhotra" display="https://www.youtube.com/watch?v=aASsLwbe6kY" xr:uid="{BA14F6FB-ACE6-4F8C-82BE-FF521706E4BF}"/>
    <hyperlink ref="E430" r:id="rId857" display="https://www.youtube.com/watch?v=bFIqLn3c85c" xr:uid="{D05BA05D-9854-4A90-8CE5-3CD7A167598D}"/>
    <hyperlink ref="D430" r:id="rId858" tooltip="Lets Create a &quot;Global Yoga Franchise&quot; with Lakhs of Teachers: Rajiv Malhotra #5" display="https://www.youtube.com/watch?v=bFIqLn3c85c" xr:uid="{DF6088D7-22DC-4CDE-92BE-2FA440FCC8D7}"/>
    <hyperlink ref="E431" r:id="rId859" display="https://www.youtube.com/watch?v=PWZrF-TGsWo" xr:uid="{9E7CB8B3-00A3-4A54-8B81-04355B569A09}"/>
    <hyperlink ref="D431" r:id="rId860" tooltip="What Should be India's Strategy for Leveraging Yoga: Rajiv Malhotra #6" display="https://www.youtube.com/watch?v=PWZrF-TGsWo" xr:uid="{52CD8BE1-18DE-4533-961D-B87A532E2018}"/>
    <hyperlink ref="E432" r:id="rId861" display="https://www.youtube.com/watch?v=S2ePhtW_O5A" xr:uid="{88F66137-E380-456D-AE8D-E7670F9CF89F}"/>
    <hyperlink ref="D432" r:id="rId862" tooltip="Rajiv Malhotra responds: What was the origin of Yoga  #7" display="https://www.youtube.com/watch?v=S2ePhtW_O5A" xr:uid="{6B31CB8B-574D-49DF-9624-E5F604585C7C}"/>
    <hyperlink ref="E433" r:id="rId863" display="https://www.youtube.com/watch?v=6aJLKt2nXsg" xr:uid="{07FDB7AC-D035-41B7-B0AD-32C73C147405}"/>
    <hyperlink ref="D433" r:id="rId864" tooltip="Rajiv Malhotra: Yoga is Much More Than Asanas Physical Aspect  #8" display="https://www.youtube.com/watch?v=6aJLKt2nXsg" xr:uid="{54FC05DC-C482-419B-9E15-1A81C3B9B984}"/>
    <hyperlink ref="E434" r:id="rId865" display="https://www.youtube.com/watch?v=tRgTeYpgv8c" xr:uid="{D71E2E3A-238D-404A-AE52-A33EE8516800}"/>
    <hyperlink ref="D434" r:id="rId866" tooltip="Rajiv Malhotra: Yoga Practitioners Must Also Understand its Philosophy Properly  #9" display="https://www.youtube.com/watch?v=tRgTeYpgv8c" xr:uid="{413FEAFC-A908-439B-A785-1DB2BB508037}"/>
    <hyperlink ref="E435" r:id="rId867" display="https://www.youtube.com/watch?v=txsij6WXt8s" xr:uid="{DDF48FF0-4942-46CB-A0F4-94F19DD55891}"/>
    <hyperlink ref="D435" r:id="rId868" tooltip="Mutual Respect Between Hinduism &amp; Christianity is a One Way Street: Rajiv Malhotra" display="https://www.youtube.com/watch?v=txsij6WXt8s" xr:uid="{F9BB0097-FC9D-4AAA-BDD9-FF83071A8063}"/>
    <hyperlink ref="E436" r:id="rId869" display="https://www.youtube.com/watch?v=AefxKKTqv5I" xr:uid="{0A1FEFE0-77A4-4B61-8779-8F9051824125}"/>
    <hyperlink ref="D436" r:id="rId870" tooltip="International Yoga Day, Philadelphia" display="https://www.youtube.com/watch?v=AefxKKTqv5I" xr:uid="{9085F125-D5E4-4290-80F4-EDA7A3E44E81}"/>
    <hyperlink ref="E437" r:id="rId871" display="https://www.youtube.com/watch?v=7gTT37SeSUc" xr:uid="{9D632FDF-3728-4468-AB9B-1519DBF13ADF}"/>
    <hyperlink ref="D437" r:id="rId872" tooltip="Rajiv Malhotra: Inner Awakening program integrates advaita inside with action outside" display="https://www.youtube.com/watch?v=7gTT37SeSUc" xr:uid="{F76439C8-45D7-42DB-9C19-8CE556945CC4}"/>
    <hyperlink ref="E438" r:id="rId873" display="https://www.youtube.com/watch?v=o-395A-OrOQ" xr:uid="{2DECF76D-C6A2-4A1E-A0CC-B30B6D72F207}"/>
    <hyperlink ref="D438" r:id="rId874" tooltip="Dharma gets Digested into &quot;Products&quot; of Western Universalism: Rajiv Malhotra #2" display="https://www.youtube.com/watch?v=o-395A-OrOQ" xr:uid="{D77D4C0F-D339-4528-86DA-249ED66238C0}"/>
    <hyperlink ref="E439" r:id="rId875" display="https://www.youtube.com/watch?v=qYA9DVNkOCA" xr:uid="{F497CB09-83E7-40C5-BC0D-5F067A907A8B}"/>
    <hyperlink ref="D439" r:id="rId876" tooltip="Rajiv Malhotra: #1  Adhyatma-Vidya as inner science" display="https://www.youtube.com/watch?v=qYA9DVNkOCA" xr:uid="{A4BC6D34-1CFC-4580-9725-795FA7A0B9CC}"/>
    <hyperlink ref="E440" r:id="rId877" display="https://www.youtube.com/watch?v=-JT1qlD0wPQ" xr:uid="{AB4BCE84-860E-4A15-A651-5F50BFB13C7C}"/>
    <hyperlink ref="D440" r:id="rId878" tooltip="Non-digestible Tension Points Between Dharmic &amp; Western Universal traditions" display="https://www.youtube.com/watch?v=-JT1qlD0wPQ" xr:uid="{F2053E90-54C3-4C86-AF1F-EAEA34F08262}"/>
    <hyperlink ref="E441" r:id="rId879" display="https://www.youtube.com/watch?v=kSNHRGhGt_Y" xr:uid="{2D4456B6-8C8B-48C0-8DC7-33106D1BCB0A}"/>
    <hyperlink ref="D441" r:id="rId880" tooltip="Rajiv Malhotra: UTurn Stages of Appropriation  #6" display="https://www.youtube.com/watch?v=kSNHRGhGt_Y" xr:uid="{427FBA06-D399-4EF9-89A4-C398DF4C551F}"/>
    <hyperlink ref="E442" r:id="rId881" display="https://www.youtube.com/watch?v=adov37an6hU" xr:uid="{B5CE2D38-B58C-4403-B293-9946D5D8D52A}"/>
    <hyperlink ref="D442" r:id="rId882" tooltip="Rajiv Malhotra: #5  Westernized Indians Discomfort about Own Heritage" display="https://www.youtube.com/watch?v=adov37an6hU" xr:uid="{64265B82-8672-41BB-AC1E-F1BCE0BF9D54}"/>
    <hyperlink ref="E443" r:id="rId883" display="https://www.youtube.com/watch?v=glBt8I5y1b8" xr:uid="{EAA7ACFC-7C62-46A7-9D8E-6C1424D61A86}"/>
    <hyperlink ref="D443" r:id="rId884" tooltip="Rajiv Malhotra: #4  Destructive Effect of Digestion" display="https://www.youtube.com/watch?v=glBt8I5y1b8" xr:uid="{3A320DF4-233B-4410-8F04-A156CE6E450A}"/>
    <hyperlink ref="E444" r:id="rId885" display="https://www.youtube.com/watch?v=a_HGSrmF_8w" xr:uid="{225DD18D-BB44-4689-8C63-472F12F78AA2}"/>
    <hyperlink ref="D444" r:id="rId886" tooltip="Leftist Control of Mainstream Media is Biased: Rajiv Malhotra, BLR Lit Fest" display="https://www.youtube.com/watch?v=a_HGSrmF_8w" xr:uid="{12896581-5138-40E0-B8FA-1FAC8F68B2EA}"/>
    <hyperlink ref="E445" r:id="rId887" display="https://www.youtube.com/watch?v=Kfqplhug-eA" xr:uid="{AE54F590-8D8E-4A42-9FDF-DFF0345E48F4}"/>
    <hyperlink ref="D445" r:id="rId888" tooltip="Rajiv Malhotra Intl Day of Yoga, Philadelphia: #1 Defining Yoga &amp; Relation to Dharma" display="https://www.youtube.com/watch?v=Kfqplhug-eA" xr:uid="{51F01582-0A93-4D5F-8787-950826B323E0}"/>
    <hyperlink ref="E446" r:id="rId889" display="https://www.youtube.com/watch?v=AgRVHML48XM" xr:uid="{ECB57330-A20B-460A-B4FD-A261CC62B33C}"/>
    <hyperlink ref="D446" r:id="rId890" tooltip="Rajiv Malhotra at Intl Day of Yoga, Philadelphia: #2  Should OM be removed from Yoga" display="https://www.youtube.com/watch?v=AgRVHML48XM" xr:uid="{47A9ECD0-4152-4E2B-84E3-0A12E28FA383}"/>
    <hyperlink ref="E447" r:id="rId891" display="https://www.youtube.com/watch?v=2Hmcjz_IH8I" xr:uid="{176AA2D2-0C3D-4777-BBD4-8EFA1466B70D}"/>
    <hyperlink ref="D447" r:id="rId892" tooltip="Rajiv Malhotra at Intl Day of Yoga, Philadelphia:  #3  Scope of Yoga" display="https://www.youtube.com/watch?v=2Hmcjz_IH8I" xr:uid="{37AE2CD5-19C6-403F-8A22-193088E73A72}"/>
    <hyperlink ref="E448" r:id="rId893" display="https://www.youtube.com/watch?v=xuKnWRKpLyM" xr:uid="{B1D3D451-5586-4815-90A8-DDFFF4C8FFEF}"/>
    <hyperlink ref="D448" r:id="rId894" tooltip="Rajiv Malhotra at Intl Day of Yoga, Philadelphia: #4  Is Yoga a religion or science" display="https://www.youtube.com/watch?v=xuKnWRKpLyM" xr:uid="{00D6A246-419A-41C5-92C8-3887DA55F66D}"/>
    <hyperlink ref="E449" r:id="rId895" display="https://www.youtube.com/watch?v=2U1DVGO8vo4" xr:uid="{C87F0888-5FF2-43B8-9556-D124F93A900B}"/>
    <hyperlink ref="D449" r:id="rId896" tooltip="Rajiv Malhotra at Intl Day of Yoga, Philadelphia: #6  Yoga Asana for Schools" display="https://www.youtube.com/watch?v=2U1DVGO8vo4" xr:uid="{E0BF6DF2-FD3C-4B7F-84AB-7B6D4550AAA5}"/>
    <hyperlink ref="E450" r:id="rId897" display="https://www.youtube.com/watch?v=xhcu0nbcfy0" xr:uid="{DA03013E-74AD-4A67-BA40-1F78DCCD6265}"/>
    <hyperlink ref="D450" r:id="rId898" tooltip="Rajiv Malhotra:  क्या हिन्दू धर्म और ईसाई रिलिजन समान हैं" display="https://www.youtube.com/watch?v=xhcu0nbcfy0" xr:uid="{2D482D24-0938-4F8F-B75B-A70A7E7094E1}"/>
    <hyperlink ref="E451" r:id="rId899" display="https://www.youtube.com/watch?v=lJLoAHZxMWE" xr:uid="{460906CB-896F-465D-8021-CF8F596EBCA0}"/>
    <hyperlink ref="D451" r:id="rId900" tooltip="Rajiv Malhotra fb LIVE 10: Keynote address at first ever 'Swadeshi Indology' Conference" display="https://www.youtube.com/watch?v=lJLoAHZxMWE" xr:uid="{6B04A74A-A036-4537-9EA1-A96B5077A8C1}"/>
    <hyperlink ref="E452" r:id="rId901" display="https://www.youtube.com/watch?v=dSKwv3KOvN8" xr:uid="{18AA70A8-8131-459A-BDC4-0CAA8BE26ED3}"/>
    <hyperlink ref="D452" r:id="rId902" tooltip="Rajiv Malhotra at Intl Day of Yoga, Philadelphia: #7  Yoga philosophy is based on nature of Self" display="https://www.youtube.com/watch?v=dSKwv3KOvN8" xr:uid="{7F5E3CB5-4ECB-4D54-8A31-9E96421ED5BC}"/>
    <hyperlink ref="E453" r:id="rId903" display="https://www.youtube.com/watch?v=t5tjD9qq-98" xr:uid="{9BD1534F-7E8E-469B-94BC-A825DA88FBA2}"/>
    <hyperlink ref="D453" r:id="rId904" tooltip="Rajiv Malhotra at Intl Day of Yoga, Philadelphia: #8  Yoga solves many kinds of issues" display="https://www.youtube.com/watch?v=t5tjD9qq-98" xr:uid="{5F69DDC2-2E86-429A-A4E8-B96C21056642}"/>
    <hyperlink ref="E454" r:id="rId905" display="https://www.youtube.com/watch?v=LEotomBnsQk" xr:uid="{CFED6281-32D9-4043-95C0-F3B24E7D3E36}"/>
    <hyperlink ref="D454" r:id="rId906" tooltip="Rajiv Malhotra: भारतीय स्वयं ज़िम्मेदारी लें, दूसरों पर न निर्भर हों" display="https://www.youtube.com/watch?v=LEotomBnsQk" xr:uid="{5E1F0E47-BA2D-45A5-8627-5E65955D7B32}"/>
    <hyperlink ref="E455" r:id="rId907" display="https://www.youtube.com/watch?v=tpUBWJjtzrA" xr:uid="{27A8C8DF-7929-4B4D-BB94-D9D8690BABAC}"/>
    <hyperlink ref="D455" r:id="rId908" tooltip="Rajiv Malhotra: BARC 2_True and verifiable history of Indian science &amp; technology" display="https://www.youtube.com/watch?v=tpUBWJjtzrA" xr:uid="{79645082-167F-4949-BFBA-C76657E12B09}"/>
    <hyperlink ref="E456" r:id="rId909" display="https://www.youtube.com/watch?v=Cuelsn9VyZQ" xr:uid="{4CBBC5E4-876B-4613-9D12-A8F35C1CB2F5}"/>
    <hyperlink ref="D456" r:id="rId910" tooltip="Quackery &amp; Chauvinism Can Spoil the Reputation of Scientific Work. #1" display="https://www.youtube.com/watch?v=Cuelsn9VyZQ" xr:uid="{0CE2C2A3-6254-40B2-90FF-E09F2E86F154}"/>
    <hyperlink ref="E457" r:id="rId911" display="https://www.youtube.com/watch?v=IQCY6tVgZ9s" xr:uid="{D101F470-9F64-4E47-868D-D51434D8C5F5}"/>
    <hyperlink ref="D457" r:id="rId912" tooltip="Rajiv Malhotra: BARC 3_Yoga claims there is an inner science Adhyatma Vidya that is verifiable" display="https://www.youtube.com/watch?v=IQCY6tVgZ9s" xr:uid="{2411C04E-2ED4-4D92-8748-4E5C837C047A}"/>
    <hyperlink ref="E458" r:id="rId913" display="https://www.youtube.com/watch?v=xVrbpqr1LEE" xr:uid="{30D77571-4B54-4BD4-9B75-1A82591D8232}"/>
    <hyperlink ref="D458" r:id="rId914" tooltip="Rajiv Malhotra at Intl Day of Yoga, Philadelphia: #5 योग का स्वामित्व किसके पास है" display="https://www.youtube.com/watch?v=xVrbpqr1LEE" xr:uid="{555D5622-4031-433D-A904-4D7130AD62E0}"/>
    <hyperlink ref="E459" r:id="rId915" display="https://www.youtube.com/watch?v=kZVT_WU4Pm4" xr:uid="{BB9E3967-8CA0-46B0-80F8-7DBC4D77E1F0}"/>
    <hyperlink ref="D459" r:id="rId916" tooltip="Inaugural Address by Prof. V.N. Jha (First Swadeshi Indology Conference)" display="https://www.youtube.com/watch?v=kZVT_WU4Pm4" xr:uid="{914D116F-A83D-4E68-94DC-CE45CAE14B8A}"/>
    <hyperlink ref="E460" r:id="rId917" display="https://www.youtube.com/watch?v=5HrBZvxcPmY" xr:uid="{7893B2A0-BB41-416A-B9E0-EF1672D4EB96}"/>
    <hyperlink ref="D460" r:id="rId918" tooltip="Swadeshi Indology Conference - Closing Comments by Rajiv Malhotra" display="https://www.youtube.com/watch?v=5HrBZvxcPmY" xr:uid="{6BD6A22C-D005-4A37-93A8-D5682802497C}"/>
    <hyperlink ref="E461" r:id="rId919" display="https://www.youtube.com/watch?v=KdiEMEbTV1M" xr:uid="{026E7A38-A6A0-43E6-AA5B-ED6CD1178E24}"/>
    <hyperlink ref="D461" r:id="rId920" tooltip="Swadeshi Indology Conference: Prof Makarand Paranjape (JNU) on Ambedkarism and Islam" display="https://www.youtube.com/watch?v=KdiEMEbTV1M" xr:uid="{8E27DD6A-70FE-4C35-9954-0AE8B3DAEF54}"/>
    <hyperlink ref="E462" r:id="rId921" display="https://www.youtube.com/watch?v=9Zummy0j6Ws" xr:uid="{6D4EBB8D-F0BF-4339-B302-A324728AA407}"/>
    <hyperlink ref="D462" r:id="rId922" tooltip="Welcome Speech by Prof Kannan - First Swadeshi Indology Conference" display="https://www.youtube.com/watch?v=9Zummy0j6Ws" xr:uid="{A2144B47-9BB4-4C79-BE34-9BD59A113665}"/>
    <hyperlink ref="E463" r:id="rId923" display="https://www.youtube.com/watch?v=9VsQzAI5PLo" xr:uid="{6D222FAA-BE87-4275-BB7E-6283D74EFCEF}"/>
    <hyperlink ref="D463" r:id="rId924" tooltip="First Swadeshi Indology Conference: Inauguration and Felicitation" display="https://www.youtube.com/watch?v=9VsQzAI5PLo" xr:uid="{F4651C2B-C4E7-40E5-9EA9-0F16F3143CC1}"/>
    <hyperlink ref="E464" r:id="rId925" display="https://www.youtube.com/watch?v=ZwiLQGKP--A" xr:uid="{8B8EBC28-CFE0-4B40-A38F-8959F39239DC}"/>
    <hyperlink ref="D464" r:id="rId926" tooltip="Swadeshi Indology Conference - Vote of Thanks by Prof Jalihal" display="https://www.youtube.com/watch?v=ZwiLQGKP--A" xr:uid="{70172AFE-7CEC-4C65-9F98-A93414896A56}"/>
    <hyperlink ref="E465" r:id="rId927" display="https://www.youtube.com/watch?v=fmVDyQnLFe4" xr:uid="{003B5D16-D94A-44BF-8791-40F856274693}"/>
    <hyperlink ref="D465" r:id="rId928" tooltip="Rajiv: BARC 4_Adhyatma vidya is empirical inner science, different from external hard sciences" display="https://www.youtube.com/watch?v=fmVDyQnLFe4" xr:uid="{D836E8A8-2C97-4563-A339-FF6E5AF60AF3}"/>
    <hyperlink ref="E466" r:id="rId929" display="https://www.youtube.com/watch?v=ohUG8LIy7Cs" xr:uid="{9BDBFCE1-DBDB-48FA-9F18-133A65169447}"/>
    <hyperlink ref="D466" r:id="rId930" tooltip="Rajiv Malhotra: BARC 5_Indian tradition ensures no conflict between science &amp; religion" display="https://www.youtube.com/watch?v=ohUG8LIy7Cs" xr:uid="{4A8C025D-562F-492F-8ED2-2C0FBB31141C}"/>
    <hyperlink ref="E467" r:id="rId931" display="https://www.youtube.com/watch?v=WfJvOgXp9SM" xr:uid="{6887CFBE-FCCA-4E4B-AA8F-B6C436BF1A4B}"/>
    <hyperlink ref="D467" r:id="rId932" tooltip="Rajiv Malhotra: BARC 6_ Colonizers left but the Indian mind is still colonized" display="https://www.youtube.com/watch?v=WfJvOgXp9SM" xr:uid="{28FF6A48-7FD4-4A0F-A517-593A1B4C0E0C}"/>
    <hyperlink ref="E468" r:id="rId933" display="https://www.youtube.com/watch?v=_vKbwIOfXy0" xr:uid="{7CB44EAD-8261-40F3-83FC-19DED7BAE13A}"/>
    <hyperlink ref="D468" r:id="rId934" tooltip="Rajiv Malhotra: BARC 7_Indian ideas have been plagiarized &amp; appropriated by the West" display="https://www.youtube.com/watch?v=_vKbwIOfXy0" xr:uid="{012142F1-410D-439B-ABCB-CBE7F4BBAB95}"/>
    <hyperlink ref="E469" r:id="rId935" display="https://www.youtube.com/watch?v=NNu6sJz2cPI" xr:uid="{EB00E0C9-5371-4CFF-9899-A22C01A3248C}"/>
    <hyperlink ref="D469" r:id="rId936" tooltip="Rajiv Malhotra: BARC 8_ Swami Vivekananda influenced Nikola Tesla" display="https://www.youtube.com/watch?v=NNu6sJz2cPI" xr:uid="{816D00EA-D374-4E0C-8749-C658E96780DA}"/>
    <hyperlink ref="E470" r:id="rId937" display="https://www.youtube.com/watch?v=Deab_JE4fv4" xr:uid="{B4B76FA1-E42A-468B-857C-DC990FD95362}"/>
    <hyperlink ref="D470" r:id="rId938" tooltip="Rajiv: BARC 9_ How Herb Benson and Stephen Laberge have appropriated ideas from Indian mind sciences" display="https://www.youtube.com/watch?v=Deab_JE4fv4" xr:uid="{10A55A8A-C2F9-4648-B9C1-F9B1416ABA67}"/>
    <hyperlink ref="E471" r:id="rId939" display="https://www.youtube.com/watch?v=GiNhw1WJNXc" xr:uid="{1DE4F2CE-A1C0-4C99-88D1-2799AE9F09A5}"/>
    <hyperlink ref="D471" r:id="rId940" tooltip="Rajiv Malhotra: BARC 10_Indian Philosophy is the only one compatible with Quantum Physics" display="https://www.youtube.com/watch?v=GiNhw1WJNXc" xr:uid="{E3729709-8277-4073-8189-687847E9AD7C}"/>
    <hyperlink ref="E472" r:id="rId941" display="https://www.youtube.com/watch?v=NRep5rGd_FU" xr:uid="{015DBE29-272D-42CD-8780-422DE343E079}"/>
    <hyperlink ref="D472" r:id="rId942" tooltip="Rajiv Malhotra: BARC 12_Why difference and diversity should be preserved" display="https://www.youtube.com/watch?v=NRep5rGd_FU" xr:uid="{7DF52A8C-A246-4BB5-B593-4F429A736039}"/>
    <hyperlink ref="E473" r:id="rId943" display="https://www.youtube.com/watch?v=gF2CbaL7t6g" xr:uid="{5E67FE4E-D82D-42B6-9879-8C0850D13763}"/>
    <hyperlink ref="D473" r:id="rId944" tooltip="Rajiv Malhotra: Harvard Video Proves Their Infiltration of Kumbh Mela (with Hindi Subtitles)" display="https://www.youtube.com/watch?v=gF2CbaL7t6g" xr:uid="{FF95C07A-91FC-4C68-A1FC-C5696B437787}"/>
    <hyperlink ref="E474" r:id="rId945" display="https://www.youtube.com/watch?v=GB9g4sKWR0M" xr:uid="{DB410ED3-6935-4551-834B-5B5073E5BEA5}"/>
    <hyperlink ref="D474" r:id="rId946" tooltip="Role of Organizations Like The Hindu American Foundation (HAF): Rajiv Malhotra #1" display="https://www.youtube.com/watch?v=GB9g4sKWR0M" xr:uid="{28E02875-BDD1-479F-A982-9EE1008DF444}"/>
    <hyperlink ref="E475" r:id="rId947" display="https://www.youtube.com/watch?v=AB0KeX_0T2I" xr:uid="{EB2A6087-AEE6-41B6-8A35-870B43C26016}"/>
    <hyperlink ref="D475" r:id="rId948" tooltip="Rajiv Malhotra's Hard-hitting Response to False Charges of Plagiarism #2" display="https://www.youtube.com/watch?v=AB0KeX_0T2I" xr:uid="{734A8E16-2980-45AD-A61E-230BE090734E}"/>
    <hyperlink ref="E476" r:id="rId949" display="https://www.youtube.com/watch?v=VDqAX3plBww" xr:uid="{63F1B643-ED1F-4F1D-8CC2-ACF350BA9449}"/>
    <hyperlink ref="D476" r:id="rId950" tooltip="Rajiv Malhotra on Obama administration's effect on curtailing violence against Black people #3" display="https://www.youtube.com/watch?v=VDqAX3plBww" xr:uid="{F6D2BF60-3589-411E-8424-3E673D073BC6}"/>
    <hyperlink ref="E477" r:id="rId951" display="https://www.youtube.com/watch?v=Hqx5Pfe-4NI" xr:uid="{A0A1AF9D-3B3F-464B-8ECA-11FE156A3B05}"/>
    <hyperlink ref="D477" r:id="rId952" tooltip="Indian Social Sciences Scholars are the New Elites: Rajiv Malhotra #4" display="https://www.youtube.com/watch?v=Hqx5Pfe-4NI" xr:uid="{6F31A09F-19DE-4055-8623-53D397E40C3D}"/>
    <hyperlink ref="E478" r:id="rId953" display="https://www.youtube.com/watch?v=rAWCL2ENS90" xr:uid="{2DA7D63F-5A72-4197-8A01-7A64C2B606EA}"/>
    <hyperlink ref="D478" r:id="rId954" tooltip="Rajiv Malhotra: Importance of Knowledge Percolating to the Lower Strata #5" display="https://www.youtube.com/watch?v=rAWCL2ENS90" xr:uid="{B9AEDD79-5701-44CE-B093-FB755BC872EF}"/>
    <hyperlink ref="E479" r:id="rId955" display="https://www.youtube.com/watch?v=47hxgUfQ8jo" xr:uid="{E54BCE4B-6AA8-4612-93D1-BD9942773671}"/>
    <hyperlink ref="D479" r:id="rId956" tooltip="Ambedkar and The Origins of 'Left Wing' 'Right Wing' #6" display="https://www.youtube.com/watch?v=47hxgUfQ8jo" xr:uid="{9EA324D3-6CBB-41DC-996F-64DE817AD979}"/>
    <hyperlink ref="E480" r:id="rId957" display="https://www.youtube.com/watch?v=EMznloyYysU" xr:uid="{5CD0A402-4380-4FAE-89E6-90EF36718FBD}"/>
    <hyperlink ref="D480" r:id="rId958" tooltip="Harvard Video Proves Their Infiltration of Kumbh Mela: Rajiv Malhotra" display="https://www.youtube.com/watch?v=EMznloyYysU" xr:uid="{2BD7D4C6-91B8-4CEA-913F-4579F6C9B6CD}"/>
    <hyperlink ref="E481" r:id="rId959" display="https://www.youtube.com/watch?v=Xsq9jAEpAY8" xr:uid="{19BBE380-BA35-4068-B7A3-36DD65DFA2B1}"/>
    <hyperlink ref="D481" r:id="rId960" tooltip="Supreme Court Lawyer Monika Arora Explains Lawsuit Against Wendy Doniger’s Book" display="https://www.youtube.com/watch?v=Xsq9jAEpAY8" xr:uid="{B718E591-462C-4BB4-9D36-E8E6E60FA6BB}"/>
    <hyperlink ref="E482" r:id="rId961" display="https://www.youtube.com/watch?v=-HWLO-7d98U" xr:uid="{B4A01496-82A8-4526-81BE-E4E2D818C4AD}"/>
    <hyperlink ref="D482" r:id="rId962" tooltip="Rajiv Malhotra on NewsX Channel: Hinduphobia, Breaking India forces &amp; Kashmir problem" display="https://www.youtube.com/watch?v=-HWLO-7d98U" xr:uid="{8DCE0C91-14BD-4057-8790-9D489CB64C69}"/>
    <hyperlink ref="E483" r:id="rId963" display="https://www.youtube.com/watch?v=xAx9rKxKjCk" xr:uid="{FA467EED-9244-456D-BEA3-1430B2619C7E}"/>
    <hyperlink ref="D483" r:id="rId964" tooltip="Rajiv Malhotra on Literarisation #7" display="https://www.youtube.com/watch?v=xAx9rKxKjCk" xr:uid="{798EC8D4-9A11-43EA-B253-DF08501BC1C1}"/>
    <hyperlink ref="E484" r:id="rId965" display="https://www.youtube.com/watch?v=pIn71L7Kv9Q" xr:uid="{40A0C3D3-60E5-4643-AD2A-031E36DDC090}"/>
    <hyperlink ref="D484" r:id="rId966" tooltip="Rajiv Malhotra: The Invisible Fence Syndrome #9" display="https://www.youtube.com/watch?v=pIn71L7Kv9Q" xr:uid="{5A0C7B8A-1F0E-4B92-AC09-D54A23CFF835}"/>
    <hyperlink ref="E485" r:id="rId967" display="https://www.youtube.com/watch?v=9oRLNbl-DxI" xr:uid="{163C25E7-0841-4957-ADF6-93979A8D35B9}"/>
    <hyperlink ref="D485" r:id="rId968" tooltip="Why the Hindu Community has Failed to Confront Hinduphobia #1" display="https://www.youtube.com/watch?v=9oRLNbl-DxI" xr:uid="{EEC39AC4-989F-4759-9BFA-27FABC8E2FB4}"/>
    <hyperlink ref="E486" r:id="rId969" display="https://www.youtube.com/watch?v=ZhuUYD3QvB8" xr:uid="{2279F55C-E101-465B-8689-B8EF6F3CBFA3}"/>
    <hyperlink ref="D486" r:id="rId970" tooltip="Rajiv Malhotra: The Need For Hindu Viewpoint in Mainstream Media #2" display="https://www.youtube.com/watch?v=ZhuUYD3QvB8" xr:uid="{E2DBF404-019E-44AD-90E6-FD8F0223586B}"/>
    <hyperlink ref="E487" r:id="rId971" display="https://www.youtube.com/watch?v=G2ke7Higm-Y" xr:uid="{AF70642D-3CC1-4517-9313-26075803A690}"/>
    <hyperlink ref="D487" r:id="rId972" tooltip="Rajiv Malhotra's Encounter with a Hinduphobic Professor from Univ of Chicago #3" display="https://www.youtube.com/watch?v=G2ke7Higm-Y" xr:uid="{8BB2615E-DF1A-429A-9FE4-B1506BF307CC}"/>
    <hyperlink ref="E488" r:id="rId973" display="https://www.youtube.com/watch?v=FTdLV7hcCvI" xr:uid="{15E4B7FC-97C7-43D5-9EB6-A7244C213006}"/>
    <hyperlink ref="D488" r:id="rId974" tooltip="Removing Caste Discrimination in India: Rajiv Malhotra #4" display="https://www.youtube.com/watch?v=FTdLV7hcCvI" xr:uid="{B95C11F1-0D17-4BB1-9966-E6AC1D8A89EB}"/>
    <hyperlink ref="E489" r:id="rId975" display="https://www.youtube.com/watch?v=FQ3dpY5j5y8" xr:uid="{52FF5BCE-D66C-4B47-A9A7-DFBC136E1324}"/>
    <hyperlink ref="D489" r:id="rId976" tooltip="Rajiv Malhotra: Why the Western Labels of 'Left' &amp; 'Right' Do Not Apply to Hinduism #5" display="https://www.youtube.com/watch?v=FQ3dpY5j5y8" xr:uid="{CC1887DE-D099-44E1-A975-4EFB494B0B76}"/>
    <hyperlink ref="E490" r:id="rId977" display="https://www.youtube.com/watch?v=iGqKIfGTc-s" xr:uid="{41E09FB7-2F67-40A3-9BC4-951E182CF7F5}"/>
    <hyperlink ref="D490" r:id="rId978" tooltip="Rajiv Malhotra's Responds to Disruption by Hinduphobic Mob &amp; Condemns All Forms of Xenophobia #6" display="https://www.youtube.com/watch?v=iGqKIfGTc-s" xr:uid="{DD7BDC84-F4B2-4964-8E99-FB7C68756EDC}"/>
    <hyperlink ref="E491" r:id="rId979" display="https://www.youtube.com/watch?v=ejkbEib1Otk" xr:uid="{675EA1D0-70D2-41A9-A7F1-DA74E439080A}"/>
    <hyperlink ref="D491" r:id="rId980" tooltip="Americanization of The Indian Elite: Rajiv Malhotra #8" display="https://www.youtube.com/watch?v=ejkbEib1Otk" xr:uid="{DA5C51D4-D0D4-4F23-9368-DDC48C0AEC6F}"/>
    <hyperlink ref="E492" r:id="rId981" display="https://www.youtube.com/watch?v=4PxIlOKBbng" xr:uid="{983923E8-EC09-40EF-82D9-DE033DC258D3}"/>
    <hyperlink ref="D492" r:id="rId982" tooltip="Rajiv Malhotra: Impact of Aryan-Dravidian Theory in South India #1" display="https://www.youtube.com/watch?v=4PxIlOKBbng" xr:uid="{01FF4E3C-FA33-495C-97BE-919A21C48BB5}"/>
    <hyperlink ref="E493" r:id="rId983" display="https://www.youtube.com/watch?v=9fu_xDvkBMk" xr:uid="{86692298-6BF3-4989-9FCE-356024E1A264}"/>
    <hyperlink ref="D493" r:id="rId984" tooltip="Rajiv Malhotra: The Promise &amp; the Concerns Around Computational Linguistics #2" display="https://www.youtube.com/watch?v=9fu_xDvkBMk" xr:uid="{84D2210E-6FB2-42E1-8706-27425C90A209}"/>
    <hyperlink ref="E494" r:id="rId985" display="https://www.youtube.com/watch?v=s_eR4_6kip8" xr:uid="{E8CE370A-FE67-42F6-8A18-0366B07D89EA}"/>
    <hyperlink ref="D494" r:id="rId986" tooltip="An Analyst of the 'Industry of Indology&quot;, Rajiv Malhotra  #3" display="https://www.youtube.com/watch?v=s_eR4_6kip8" xr:uid="{BDF56437-406B-4DD5-9828-8642C1B13D37}"/>
    <hyperlink ref="E495" r:id="rId987" display="https://www.youtube.com/watch?v=C-AklzjB96w" xr:uid="{B86B96BD-FCE5-4C16-8B80-A92E235F4BE4}"/>
    <hyperlink ref="D495" r:id="rId988" tooltip="Rajiv Malhotra: Who Defines Sacred and How to Experience It #4" display="https://www.youtube.com/watch?v=C-AklzjB96w" xr:uid="{6ACA679B-E748-4EB6-9D8E-BB5D9DECDF1A}"/>
    <hyperlink ref="E496" r:id="rId989" display="https://www.youtube.com/watch?v=CLCX0mlWjw0" xr:uid="{6E7256DB-B478-42B8-81DE-49DBEE0DE71A}"/>
    <hyperlink ref="D496" r:id="rId990" tooltip="How the Britishers Created Caste-based Fault Lines in India  #5" display="https://www.youtube.com/watch?v=CLCX0mlWjw0" xr:uid="{2E79A752-574E-4145-ACB1-42255DB5D5E8}"/>
    <hyperlink ref="E497" r:id="rId991" display="https://www.youtube.com/watch?v=5XqO9FCH3Xk" xr:uid="{04F70D3A-2D2D-4562-85D2-D563950365F7}"/>
    <hyperlink ref="D497" r:id="rId992" tooltip="Rajiv Malhotra: The Book 'Battle for Sanskrit' &amp; what happened to the Sringeri Mutt Project #6" display="https://www.youtube.com/watch?v=5XqO9FCH3Xk" xr:uid="{92FE4F0E-40F9-46C6-BF56-714DF96C5895}"/>
    <hyperlink ref="E498" r:id="rId993" display="https://www.youtube.com/watch?v=4xWwhXcAjhU" xr:uid="{1FDA0B61-D059-4AD6-A9A8-23C52298C554}"/>
    <hyperlink ref="D498" r:id="rId994" tooltip="Analysis of Pollock's &quot;Death of Sanskrit&quot; thesis - 2 paper presentations" display="https://www.youtube.com/watch?v=4xWwhXcAjhU" xr:uid="{FA1CB865-E1DD-4C2C-8369-E9CE8A9C0002}"/>
    <hyperlink ref="E499" r:id="rId995" display="https://www.youtube.com/watch?v=KStzrk3h76o" xr:uid="{EA59D758-D94D-4FD6-9365-AEE48DDF69F2}"/>
    <hyperlink ref="D499" r:id="rId996" tooltip="Rajiv Malhotra's comments and Q&amp;A on &quot;Death of Sanskrit&quot; Thesis" display="https://www.youtube.com/watch?v=KStzrk3h76o" xr:uid="{17CA3329-8329-4F13-ADC2-9C2EF5238B15}"/>
    <hyperlink ref="E500" r:id="rId997" display="https://www.youtube.com/watch?v=udY03G3fVJQ" xr:uid="{0F3B4A1B-463A-4B7D-9025-23CA45B9BDBE}"/>
    <hyperlink ref="D500" r:id="rId998" tooltip="Rajiv Malhotra: I will do the Purvapaksha &amp; Traditional Scholars Should do Uttarpaksa #7" display="https://www.youtube.com/watch?v=udY03G3fVJQ" xr:uid="{01718AB2-C741-4885-B9B8-5D9F265E907B}"/>
    <hyperlink ref="E501" r:id="rId999" display="https://www.youtube.com/watch?v=1UT4aCq24wA" xr:uid="{0A9B6D90-41FF-4662-9FD1-B96C657BBFD9}"/>
    <hyperlink ref="D501" r:id="rId1000" tooltip="Rajiv Malhotra: Lack of Rigor in Indian Academia &amp; the Removal of Sacred from Sanskrit #9" display="https://www.youtube.com/watch?v=1UT4aCq24wA" xr:uid="{AC911EBF-3C2F-4295-B732-0DAD2712EF33}"/>
    <hyperlink ref="E502" r:id="rId1001" display="https://www.youtube.com/watch?v=JkMKDP2BOlw&amp;t=169s" xr:uid="{64BB0B1D-43E1-4FFA-A631-3B28FFDA799D}"/>
    <hyperlink ref="D502" r:id="rId1002" tooltip="Pollock’s Position on Sastras - Surya K" display="https://www.youtube.com/watch?v=JkMKDP2BOlw&amp;t=169s" xr:uid="{CE26CDEB-5DA7-4150-8532-3C4C122C26C4}"/>
    <hyperlink ref="E503" r:id="rId1003" display="https://www.youtube.com/watch?v=a6bj2Qddmzk" xr:uid="{82C5D6DE-5532-493E-9708-F790D1E65999}"/>
    <hyperlink ref="D503" r:id="rId1004" tooltip="Critique of Pollock's Position on The Science of Sastras - 2 Paper Presentations" display="https://www.youtube.com/watch?v=a6bj2Qddmzk" xr:uid="{B1C79790-3946-4D59-B6E8-9F14C36E3075}"/>
    <hyperlink ref="E504" r:id="rId1005" display="https://www.youtube.com/watch?v=qEJJIhs02cI" xr:uid="{5365EE16-BFA5-4927-BA07-69EA97C5378A}"/>
    <hyperlink ref="D504" r:id="rId1006" tooltip="Prof. Ramanujan's comments and Q&amp;A on the two papers on science of Sastra" display="https://www.youtube.com/watch?v=qEJJIhs02cI" xr:uid="{91C1DA23-6655-4963-A469-1737FF73A1D7}"/>
    <hyperlink ref="E505" r:id="rId1007" display="https://www.youtube.com/watch?v=v2dy-2T9kRE" xr:uid="{5E932DAD-35CE-4FFA-BFF0-00F8141559CC}"/>
    <hyperlink ref="D505" r:id="rId1008" tooltip="Misrepresentations in Pollock’s Sastra paper - 2 Paper Presentations" display="https://www.youtube.com/watch?v=v2dy-2T9kRE" xr:uid="{F59B52D0-0B50-4A79-BCBA-AD61E7AC5402}"/>
    <hyperlink ref="E506" r:id="rId1009" display="https://www.youtube.com/watch?v=REfOblHmn6Q" xr:uid="{B758BE19-C634-4940-A2D0-B1B7598C580B}"/>
    <hyperlink ref="D506" r:id="rId1010" tooltip="Comments on two papers on misrepresentations in Pollock’s Sastra paper: Prof. VN Jha" display="https://www.youtube.com/watch?v=REfOblHmn6Q" xr:uid="{7791EFE1-1D5D-486E-8713-14C94D0B7BF0}"/>
    <hyperlink ref="E507" r:id="rId1011" display="https://www.youtube.com/watch?v=8Fyp5gw_HGc&amp;t=19s" xr:uid="{86A5C3CC-EFFC-4C1F-9AA7-EF6AAFDBE949}"/>
    <hyperlink ref="D507" r:id="rId1012" tooltip="Rajiv Malhotra and others in discussion on Pollock's position on Sastras" display="https://www.youtube.com/watch?v=8Fyp5gw_HGc&amp;t=19s" xr:uid="{76DB7C68-F1D5-4B52-8701-8B902D235276}"/>
    <hyperlink ref="E508" r:id="rId1013" display="https://www.youtube.com/watch?v=xl6nyKVDNCQ" xr:uid="{811391DC-2B73-4C3C-AB05-328DE98BBEA8}"/>
    <hyperlink ref="D508" r:id="rId1014" tooltip="Rajiv Malhotra fb LIVE 11: Strategy of Infinity Foundation India &amp; How it will Transform India" display="https://www.youtube.com/watch?v=xl6nyKVDNCQ" xr:uid="{81B350E9-DB46-4C6F-B578-02FFC0542F19}"/>
    <hyperlink ref="E509" r:id="rId1015" display="https://www.youtube.com/watch?v=ll-fhgVbj1I" xr:uid="{A41D37CB-9E9D-48EB-B1B6-212F0CCEEF94}"/>
    <hyperlink ref="D509" r:id="rId1016" tooltip="Rajiv Malhotra: Importance of Sacredness in Indian Civilization #8" display="https://www.youtube.com/watch?v=ll-fhgVbj1I" xr:uid="{70727B82-47DF-446D-8AD2-67492CAAC8DC}"/>
    <hyperlink ref="E510" r:id="rId1017" display="https://www.youtube.com/watch?v=1uNyxmccf1U" xr:uid="{571B4F58-93CD-4CDE-A47B-11C9B682498C}"/>
    <hyperlink ref="D510" r:id="rId1018" tooltip="Rajiv Malhotra's Unique Position to Critique Western Indology #1" display="https://www.youtube.com/watch?v=1uNyxmccf1U" xr:uid="{4F4FC58A-152D-4D50-929E-A55509E4B227}"/>
    <hyperlink ref="E511" r:id="rId1019" display="https://www.youtube.com/watch?v=NMCXHN1fW9k" xr:uid="{B6CE408A-265E-4D1F-A9E7-802D83A4A368}"/>
    <hyperlink ref="D511" r:id="rId1020" tooltip="Rajiv Malhotra: What is Our Response to Murty Classical Library 500 Volume Project #3" display="https://www.youtube.com/watch?v=NMCXHN1fW9k" xr:uid="{F4CFC826-1876-43F1-B96E-DDB1DAB59CD0}"/>
    <hyperlink ref="E512" r:id="rId1021" display="https://www.youtube.com/watch?v=NeCQOUox8zc" xr:uid="{DB42466B-3FD6-4FD8-B502-DFAE6CC24F19}"/>
    <hyperlink ref="D512" r:id="rId1022" tooltip="Making Sanskrit Mainstream: Rajiv Malhotra's Vision  #4" display="https://www.youtube.com/watch?v=NeCQOUox8zc" xr:uid="{C3D57F59-86E1-4EDF-8854-D3F6175ECDC5}"/>
    <hyperlink ref="E513" r:id="rId1023" display="https://www.youtube.com/watch?v=3vhgcNKVRgY" xr:uid="{F783A6BA-5D2F-41A6-ADBE-81B5BB659E06}"/>
    <hyperlink ref="D513" r:id="rId1024" tooltip="Rajiv Malhotra: How Devdutt Pattanaik is Facilitating Digestion by Turning Our Itihas into Myth  #5" display="https://www.youtube.com/watch?v=3vhgcNKVRgY" xr:uid="{A59116AF-3A0A-44D6-B7CF-15F9B43213F4}"/>
    <hyperlink ref="E514" r:id="rId1025" display="https://www.youtube.com/watch?v=gPdm-EF13GU" xr:uid="{0E682AC6-654D-4627-B14B-C934C43D0F4A}"/>
    <hyperlink ref="D514" r:id="rId1026" tooltip="Prof Girish Nath Jha &amp; Rajiv Malhotra on the Decline of Sanskrit During Colonial Times  #6" display="https://www.youtube.com/watch?v=gPdm-EF13GU" xr:uid="{69A6E869-E462-433D-9157-E4A54C06DE0D}"/>
    <hyperlink ref="E515" r:id="rId1027" display="https://www.youtube.com/watch?v=wYCmU0vaKvc" xr:uid="{F07F1599-96F8-496F-BFFC-248115CE63F1}"/>
    <hyperlink ref="D515" r:id="rId1028" tooltip="Loss of Purvapaksha Tradition Led to The Decline of Indian Civilization  #7" display="https://www.youtube.com/watch?v=wYCmU0vaKvc" xr:uid="{B9805706-8408-45EA-9662-A7CB6078540D}"/>
    <hyperlink ref="E516" r:id="rId1029" display="https://www.youtube.com/watch?v=wu_ONpNjikY" xr:uid="{9E240451-5229-4FEB-9967-9459B1250EEF}"/>
    <hyperlink ref="D516" r:id="rId1030" tooltip="If Dravidianism can be debunked, AIT will become irrelevant by Rajiv Malhotra #8" display="https://www.youtube.com/watch?v=wu_ONpNjikY" xr:uid="{E36F7E43-E0A7-42CF-875B-3B2779D47817}"/>
    <hyperlink ref="E517" r:id="rId1031" display="https://www.youtube.com/watch?v=6ufhk6JL8x8" xr:uid="{254D62DE-84FA-4B4F-AA3C-C916F82267DD}"/>
    <hyperlink ref="D517" r:id="rId1032" tooltip="BFS Book Cover, &quot;Sir William Jones &amp; The Pandits&quot;  #2" display="https://www.youtube.com/watch?v=6ufhk6JL8x8" xr:uid="{6E2ABF60-7B2D-4C12-AA93-CFD2443D1E0F}"/>
    <hyperlink ref="E518" r:id="rId1033" display="https://www.youtube.com/watch?v=S9RImbEoWYA" xr:uid="{AE28694E-8E9E-4C5D-9810-A0CD35DD6F56}"/>
    <hyperlink ref="D518" r:id="rId1034" tooltip="Rajiv Malhotra Argues for Continually Updating the Purvapaksha Tradition  #9" display="https://www.youtube.com/watch?v=S9RImbEoWYA" xr:uid="{5A73C277-0232-4677-A61A-54BA7D90054B}"/>
    <hyperlink ref="E519" r:id="rId1035" display="https://www.youtube.com/watch?v=D7yIybTWmmU" xr:uid="{50E7C6AA-C5A6-4BBB-99DC-D90E4B82DB93}"/>
    <hyperlink ref="D519" r:id="rId1036" tooltip="Prof Upender Rao: Evidence of Sanskrit Being Part of Popular Culture  #11" display="https://www.youtube.com/watch?v=D7yIybTWmmU" xr:uid="{02FEC4CB-5C58-4ED3-A866-FD61CF375C75}"/>
    <hyperlink ref="E520" r:id="rId1037" display="https://www.youtube.com/watch?v=EfHkupTL5wU" xr:uid="{D59A9C33-573F-407E-B001-B303C1D9AF3F}"/>
    <hyperlink ref="D520" r:id="rId1038" tooltip="Prof Girish Jha Describes Research Applying Traditional Sanskrit Knowledge in Modern Science #12" display="https://www.youtube.com/watch?v=EfHkupTL5wU" xr:uid="{8E2ACECF-1103-49B6-98C4-AC24239B51F3}"/>
    <hyperlink ref="E521" r:id="rId1039" display="https://www.youtube.com/watch?v=4pkD8CkJiIQ" xr:uid="{4B4D4107-F099-4B36-915B-3C08766D50BC}"/>
    <hyperlink ref="D521" r:id="rId1040" tooltip="Negative Impact of Indian Billionaires Funding Western Universities  #13" display="https://www.youtube.com/watch?v=4pkD8CkJiIQ" xr:uid="{797BD660-BCFB-4FDB-BB0B-9B44B8D56A67}"/>
    <hyperlink ref="E522" r:id="rId1041" display="https://www.youtube.com/watch?v=uTyoGVNa7FA" xr:uid="{BC803EF7-FC2D-4CE0-A889-3778036A0F22}"/>
    <hyperlink ref="D522" r:id="rId1042" tooltip="'Sanskritizing English' By Introducing Non-translatable words  #14" display="https://www.youtube.com/watch?v=uTyoGVNa7FA" xr:uid="{0A657A44-AD19-4F38-A0F0-80488BBE9748}"/>
    <hyperlink ref="E523" r:id="rId1043" display="https://www.youtube.com/watch?v=xkyySDtO5HU" xr:uid="{4D53F226-698C-4142-B548-CF8C4AC240D9}"/>
    <hyperlink ref="D523" r:id="rId1044" tooltip="Prof Koenraad Elst &amp; Prof Girish Jha on the alleged North &amp; South Language Divide in India  #15" display="https://www.youtube.com/watch?v=xkyySDtO5HU" xr:uid="{A9ECF62E-83EB-438E-A28E-B95CA69CA908}"/>
    <hyperlink ref="E524" r:id="rId1045" display="https://www.youtube.com/watch?v=VkyOIj4SQu4" xr:uid="{6714A512-4E84-4AE4-A19C-CFFF86FC0754}"/>
    <hyperlink ref="D524" r:id="rId1046" tooltip="Rajiv Malhotra on the origin of Sanskrit and Vedas  #10" display="https://www.youtube.com/watch?v=VkyOIj4SQu4" xr:uid="{46575692-4D82-4A4F-80F4-D1668B8FCCA7}"/>
    <hyperlink ref="E525" r:id="rId1047" display="https://www.youtube.com/watch?v=GCo89ggyUKw" xr:uid="{6C1CCDF7-65F3-4EE6-A69A-9DC400C713A0}"/>
    <hyperlink ref="D525" r:id="rId1048" tooltip="Critiquing Pollock’s out of context reading of the Ramayana - 2 Paper Presentations" display="https://www.youtube.com/watch?v=GCo89ggyUKw" xr:uid="{A6805904-2A0A-462F-86BF-AA321C159C0E}"/>
    <hyperlink ref="E526" r:id="rId1049" display="https://www.youtube.com/watch?v=vOOkxcKaZEo" xr:uid="{CEA41ABA-678A-4EEF-B8CE-EAFD7157FAEA}"/>
    <hyperlink ref="D526" r:id="rId1050" tooltip="Pollock’s out of context reading of the Ramayana - Comments and Q&amp;A on the papers" display="https://www.youtube.com/watch?v=vOOkxcKaZEo" xr:uid="{95F660FA-59DF-41CD-99F7-22740596E32A}"/>
    <hyperlink ref="E527" r:id="rId1051" display="https://www.youtube.com/watch?v=aRzq_l_Rmcc" xr:uid="{AF5FF584-0F97-4B8E-99CB-EC677DA2CD4D}"/>
    <hyperlink ref="D527" r:id="rId1052" tooltip="Comments on the two papers - Nityananda Misra" display="https://www.youtube.com/watch?v=aRzq_l_Rmcc" xr:uid="{EA27DD31-D216-470D-B72A-AEC7B7A025DC}"/>
    <hyperlink ref="E528" r:id="rId1053" display="https://www.youtube.com/watch?v=iZ6Xk9YCaaY" xr:uid="{29A90178-BA2E-48DF-9AA6-37134B6FB3D2}"/>
    <hyperlink ref="D528" r:id="rId1054" tooltip="A Purvapaksha of Deep Orientalism - Ashay Naik" display="https://www.youtube.com/watch?v=iZ6Xk9YCaaY" xr:uid="{51506E19-000D-411E-B113-4D09FC6434D0}"/>
    <hyperlink ref="E529" r:id="rId1055" display="https://www.youtube.com/watch?v=ozdJ_kTaZcc" xr:uid="{2199A9D6-49DC-4C74-8E64-110FDA096B68}"/>
    <hyperlink ref="D529" r:id="rId1056" tooltip="History of Indology and Nazi ideology - Prof. K. Gopinath" display="https://www.youtube.com/watch?v=ozdJ_kTaZcc" xr:uid="{498CC84E-645E-4F1F-91AA-E9C839A2718C}"/>
    <hyperlink ref="E530" r:id="rId1057" display="https://www.youtube.com/watch?v=Q7TqlnXF3cA" xr:uid="{ED539CC9-4F09-4CCA-8C6C-3586A5A2FA9F}"/>
    <hyperlink ref="D530" r:id="rId1058" tooltip="Sheldon Pollock's Idea of a Nazi Indology - Dr. Koenraad Elst" display="https://www.youtube.com/watch?v=Q7TqlnXF3cA" xr:uid="{D1F4AE0E-8918-428E-B7C7-C0CC0E8AA59B}"/>
    <hyperlink ref="E531" r:id="rId1059" display="https://www.youtube.com/watch?v=_nyKGkDh6WM" xr:uid="{2DD450AD-F2D1-4B91-8992-D4488E95DA1E}"/>
    <hyperlink ref="D531" r:id="rId1060" tooltip="Theme- Sanskrit was Responsible for Holocaust- Comments and Q&amp;A" display="https://www.youtube.com/watch?v=_nyKGkDh6WM" xr:uid="{4B857EBA-E1EF-4B24-84CA-63364BF5306A}"/>
    <hyperlink ref="E532" r:id="rId1061" display="https://www.youtube.com/watch?v=log0y9fRklc" xr:uid="{2185B7BF-5D75-4293-A632-92B07F7953D3}"/>
    <hyperlink ref="D532" r:id="rId1062" tooltip="How to Interpret the US Presidential Elections 2016 in terms of the Myth of American Exceptionalism" display="https://www.youtube.com/watch?v=log0y9fRklc" xr:uid="{9136517E-DC0B-4492-9D04-16AF65A4A15E}"/>
    <hyperlink ref="E533" r:id="rId1063" display="https://www.youtube.com/watch?v=74BW9K7eGtY&amp;t=21s" xr:uid="{D5A60951-E43B-49DC-8E33-B0CC50F8757C}"/>
    <hyperlink ref="D533" r:id="rId1064" tooltip="The New MOHENJO DARO Movie, What is True &amp; False About Its Depictions of History" display="https://www.youtube.com/watch?v=74BW9K7eGtY&amp;t=21s" xr:uid="{73FBEECF-A8DC-4CCF-AA3F-A238AF7532B2}"/>
    <hyperlink ref="E534" r:id="rId1065" display="https://www.youtube.com/watch?v=gzOZ5Lo3n9Y" xr:uid="{34CAB589-0588-4661-A6A3-4CF779D5D7E1}"/>
    <hyperlink ref="D534" r:id="rId1066" tooltip="JNU Sociology Professors are Effectively Studying &quot;The White Man's Grandmother&quot;  #10" display="https://www.youtube.com/watch?v=gzOZ5Lo3n9Y" xr:uid="{FAE60CEE-9AC1-4852-B8DB-05F5F1C86DA6}"/>
    <hyperlink ref="E535" r:id="rId1067" display="https://www.youtube.com/watch?v=2yRygpW0RYY" xr:uid="{D12782F9-55D4-4D66-AB23-6176358EDCFA}"/>
    <hyperlink ref="D535" r:id="rId1068" tooltip="On Pollockism- Purvapaksha on Pollock's Methodologies: Sati Shankar" display="https://www.youtube.com/watch?v=2yRygpW0RYY" xr:uid="{D7700C99-EBF7-4C58-B969-4F2B540404AE}"/>
    <hyperlink ref="E536" r:id="rId1069" display="https://www.youtube.com/watch?v=Y3j3g76ggFE" xr:uid="{A69D46A8-4020-4671-BA9D-FFF79DF83DB0}"/>
    <hyperlink ref="D536" r:id="rId1070" tooltip="On Pollockism paper_Comments and Q and A" display="https://www.youtube.com/watch?v=Y3j3g76ggFE" xr:uid="{081F07F1-B9A3-402C-9781-9CEB72943EF8}"/>
    <hyperlink ref="E537" r:id="rId1071" display="https://www.youtube.com/watch?v=bMOOUhzJreA" xr:uid="{7059ED3C-DF2E-4E68-B831-25BA671639D5}"/>
    <hyperlink ref="D537" r:id="rId1072" tooltip="&quot;Sanskrit is dead and its okay&quot; - Naresh Cuntoor" display="https://www.youtube.com/watch?v=bMOOUhzJreA" xr:uid="{A916CE89-1C7C-47C2-BA52-94A527AC1181}"/>
    <hyperlink ref="E538" r:id="rId1073" display="https://www.youtube.com/watch?v=WzACbsbv3Mc" xr:uid="{AACC3A08-D75C-4C7D-A825-FC6C3808272D}"/>
    <hyperlink ref="D538" r:id="rId1074" tooltip="Vedic Knowledge, Science &amp; Pollockian Indology - Prof. Ravi Gomatam" display="https://www.youtube.com/watch?v=WzACbsbv3Mc" xr:uid="{F841C09C-D15C-4927-9EE7-99547FCD0F4D}"/>
    <hyperlink ref="E539" r:id="rId1075" display="https://www.youtube.com/watch?v=0W0XxcsCH_0" xr:uid="{064B7CF5-AC86-4FFD-A43D-E3D5C115A46C}"/>
    <hyperlink ref="D539" r:id="rId1076" tooltip="Dr. Koenraad Elst's Comments on Indic Viewpoints to Refute Pollock's positions" display="https://www.youtube.com/watch?v=0W0XxcsCH_0" xr:uid="{7060B8D7-AA49-4A0F-9891-BFF3D267562A}"/>
    <hyperlink ref="E540" r:id="rId1077" display="https://www.youtube.com/watch?v=a30EnICYBUA" xr:uid="{9650B725-0BBC-41C9-B1FA-41AA2ED046E4}"/>
    <hyperlink ref="D540" r:id="rId1078" tooltip="Panel Discussion on Murty Classical Library - Part 1" display="https://www.youtube.com/watch?v=a30EnICYBUA" xr:uid="{8DF67301-2C2F-41E9-A18B-7CEEDDDFFA9A}"/>
    <hyperlink ref="E541" r:id="rId1079" display="https://www.youtube.com/watch?v=Wr_CIMPuH3I" xr:uid="{928E5B16-96FA-4DF1-AF29-384DF6099E1E}"/>
    <hyperlink ref="D541" r:id="rId1080" tooltip="Panel Discussion on Murty Classical Library - Part 2" display="https://www.youtube.com/watch?v=Wr_CIMPuH3I" xr:uid="{A942CACE-9E1D-44ED-8ED4-60533996A31B}"/>
    <hyperlink ref="E542" r:id="rId1081" display="https://www.youtube.com/watch?v=w1panKQ58dU" xr:uid="{ADED7D8F-55D9-44CF-BDF0-EC4952409909}"/>
    <hyperlink ref="D542" r:id="rId1082" tooltip="New TV Serial on Aryan/Dravidian Conflict is Incorrect &amp; Politically Dangerous" display="https://www.youtube.com/watch?v=w1panKQ58dU" xr:uid="{5603C9DF-B73F-4D86-94A3-F2C7D1B7EF07}"/>
    <hyperlink ref="E543" r:id="rId1083" display="https://www.youtube.com/watch?v=N20dY0-9Nio" xr:uid="{2549EFA0-7A84-4035-8F4C-24A38E652665}"/>
    <hyperlink ref="D543" r:id="rId1084" tooltip="Sense Philology - TM Narendran" display="https://www.youtube.com/watch?v=N20dY0-9Nio" xr:uid="{9B45C10D-EB63-4450-A0EC-C3214DCBB26A}"/>
    <hyperlink ref="E544" r:id="rId1085" display="https://www.youtube.com/watch?v=mxQpJeckKaU" xr:uid="{D37519DB-CD8F-497F-9635-E9D0F8927B4A}"/>
    <hyperlink ref="D544" r:id="rId1086" tooltip="Orientalist &amp; Post Colonial Basis of Indology - Ravi Joshi" display="https://www.youtube.com/watch?v=mxQpJeckKaU" xr:uid="{75360B1C-14A3-488F-9262-FD3451DA8BEC}"/>
    <hyperlink ref="E545" r:id="rId1087" display="https://www.youtube.com/watch?v=3dgPn1KOovw" xr:uid="{E6F9E84B-0A3C-4FA9-BDDF-A9E53CC7CADE}"/>
    <hyperlink ref="D545" r:id="rId1088" tooltip="Recent Political Attacks in Hawaii Against Hinduism —Christianity's Violent Conquest of Pagans  #15" display="https://www.youtube.com/watch?v=3dgPn1KOovw" xr:uid="{3C808266-1041-4655-A5E9-634F3CB5D1AE}"/>
    <hyperlink ref="E546" r:id="rId1089" display="https://www.youtube.com/watch?v=Aivw6qVhabo" xr:uid="{B9A73795-E2CC-43E7-B00E-8F97D2389D8F}"/>
    <hyperlink ref="D546" r:id="rId1090" tooltip="Contrast the Attitude of Abrahamic Religions &amp; Sanatan Dharma Towards Peace #3" display="https://www.youtube.com/watch?v=Aivw6qVhabo" xr:uid="{0EC109F2-BCCD-45E8-8C81-63112F87D152}"/>
    <hyperlink ref="E547" r:id="rId1091" display="https://www.youtube.com/watch?v=av1BWeMbl1Q" xr:uid="{1DC0FDD3-817B-4B0B-947F-1ED1C523ABE4}"/>
    <hyperlink ref="D547" r:id="rId1092" tooltip="Rajiv Malhotra Discusses Strategy for Kumbh Mela with Head of Akhada Parishad" display="https://www.youtube.com/watch?v=av1BWeMbl1Q" xr:uid="{630B9719-9FA0-4734-B853-9C3A6F33A81F}"/>
    <hyperlink ref="E548" r:id="rId1093" display="https://www.youtube.com/watch?v=dLQSHM_T-jI" xr:uid="{EB122C7F-C7C8-49C7-AA6B-4AEA84FE9F9C}"/>
    <hyperlink ref="D548" r:id="rId1094" tooltip="Hindu Dharma Shastras Accused of Human Rights Violation Against Women &amp; Dalits #4" display="https://www.youtube.com/watch?v=dLQSHM_T-jI" xr:uid="{2AAC4266-249D-4D7D-B0B0-DDF0C5B7F665}"/>
    <hyperlink ref="E549" r:id="rId1095" display="https://www.youtube.com/watch?v=joPLKP546hk" xr:uid="{C7DF2E3C-A446-4C49-B1E6-BCD972BCE496}"/>
    <hyperlink ref="D549" r:id="rId1096" tooltip="Are The Vedic Texts Not Powerful Enough To Convince Anybody Who Reads it: Rajiv Malhotra #6" display="https://www.youtube.com/watch?v=joPLKP546hk" xr:uid="{1BA773D0-B246-450D-AA00-079C9C117EC4}"/>
    <hyperlink ref="E550" r:id="rId1097" display="https://www.youtube.com/watch?v=0ol6BUtHZu8" xr:uid="{E4949A74-1572-4806-8C1D-B27AC59F705F}"/>
    <hyperlink ref="D550" r:id="rId1098" tooltip="Do Our sacred Scriptures Praise War &amp; Violence: Rajiv Malhotra #8" display="https://www.youtube.com/watch?v=0ol6BUtHZu8" xr:uid="{4B20528C-44DE-4A8C-A7B6-1F6E71D8B7A3}"/>
    <hyperlink ref="E551" r:id="rId1099" display="https://www.youtube.com/watch?v=N1wkN3CKqHY" xr:uid="{A0958495-71D7-4E8D-8399-58B2BE0A558D}"/>
    <hyperlink ref="D551" r:id="rId1100" tooltip="Rajiv Malhotra Interviews Yogi Amrit Desai - Part 1" display="https://www.youtube.com/watch?v=N1wkN3CKqHY" xr:uid="{8611C61A-78AA-4B57-9D7A-32D85216A61E}"/>
    <hyperlink ref="E552" r:id="rId1101" display="https://www.youtube.com/watch?v=Zr29r9gnq6A" xr:uid="{6A663F97-987A-460C-B654-BC88EFBFB20E}"/>
    <hyperlink ref="D552" r:id="rId1102" tooltip="Rajiv Malhotra &amp; Dr Subramanian Swamy in a Vibrant LIVE Broadcast on Strategic Issues #16" display="https://www.youtube.com/watch?v=Zr29r9gnq6A" xr:uid="{97452358-AE9D-45E9-BB27-758E15172898}"/>
    <hyperlink ref="E553" r:id="rId1103" display="https://www.youtube.com/watch?v=eVhJjqlSE8s" xr:uid="{ED8FB239-822D-40E2-85DA-3CFF6F88AB78}"/>
    <hyperlink ref="D553" r:id="rId1104" tooltip="How to Counter Devdutt Pattanaik's Absurd Interpretations of Hinduism: Rajiv Malhotra #5" display="https://www.youtube.com/watch?v=eVhJjqlSE8s" xr:uid="{E52C0A46-5F65-4AB6-91B7-1ABEF34819E0}"/>
    <hyperlink ref="E554" r:id="rId1105" display="https://www.youtube.com/watch?v=R6bvpvI1_uY" xr:uid="{C355FE55-2EF8-432F-9F99-A0293F57A850}"/>
    <hyperlink ref="D554" r:id="rId1106" tooltip="Yogi Amrit Desai's Hatha Yoga is Integrated Into Ashtanga Yoga: Rajiv    Part 2" display="https://www.youtube.com/watch?v=R6bvpvI1_uY" xr:uid="{F2F394AA-32DA-4868-BDA7-6E304DE7C925}"/>
    <hyperlink ref="E555" r:id="rId1107" display="https://www.youtube.com/watch?v=WtWOT6Hj2vM" xr:uid="{D6D9EAE8-1AE9-49A4-BD95-144B7BA83E96}"/>
    <hyperlink ref="D555" r:id="rId1108" tooltip="Controversies on Yoga's Appropriation &amp; Mis-appropriation by Westerners: Yogi Amrit Desai Part 3" display="https://www.youtube.com/watch?v=WtWOT6Hj2vM" xr:uid="{B382ABF1-7BDB-4BC3-A06A-8D06C24ED993}"/>
    <hyperlink ref="E556" r:id="rId1109" display="https://www.youtube.com/watch?v=3dYP3FhD3Po" xr:uid="{623A539C-F2CC-42A4-9F82-2004107A4A92}"/>
    <hyperlink ref="D556" r:id="rId1110" tooltip="How Yoga Helps Americans Solve Problems Like Addiction: Rajiv Interviews Yogi Amrit Desai   Part 4" display="https://www.youtube.com/watch?v=3dYP3FhD3Po" xr:uid="{4C374CED-731B-4AE3-BA37-90599614F772}"/>
    <hyperlink ref="E557" r:id="rId1111" display="https://www.youtube.com/watch?v=FgVpxhtCQdA" xr:uid="{F29EC3D6-D1AA-4A2C-A35B-430CD1DB8E26}"/>
    <hyperlink ref="D557" r:id="rId1112" tooltip="Rajiv Malhotra with Yogi Amrit Desai: FULL Interview" display="https://www.youtube.com/watch?v=FgVpxhtCQdA" xr:uid="{AF87A071-DD7C-44C7-A819-B9FB43A90221}"/>
    <hyperlink ref="E558" r:id="rId1113" display="https://www.youtube.com/watch?v=07rLdtPRbEE" xr:uid="{51F0DE3D-2256-4B09-8647-26083304014B}"/>
    <hyperlink ref="D558" r:id="rId1114" tooltip="In Conversation with Swami Nithyananda: July 2016" display="https://www.youtube.com/watch?v=07rLdtPRbEE" xr:uid="{16A9A080-47AE-42B6-A4CF-73D6E53D601E}"/>
    <hyperlink ref="E559" r:id="rId1115" display="https://www.youtube.com/watch?v=n0Ekb7yhf18" xr:uid="{30A2E99B-5943-4A03-A8F6-04482BFD404A}"/>
    <hyperlink ref="D559" r:id="rId1116" tooltip="Can Living Guru be Replaced by Technology? Rajiv's Dialogue with Yogi Amrit Desai - Part 5" display="https://www.youtube.com/watch?v=n0Ekb7yhf18" xr:uid="{4A325DC8-219A-4C5E-BC1C-704932E8224B}"/>
    <hyperlink ref="E560" r:id="rId1117" display="https://www.youtube.com/watch?v=Pe53dUS_mHE" xr:uid="{E9E95D69-51F2-4F15-95B5-B733B75051C6}"/>
    <hyperlink ref="D560" r:id="rId1118" tooltip="Society Must Be Detoxed By Force &amp; Intervention. Rajiv's Dialogue with Yogi Amrit Desai - Part 6" display="https://www.youtube.com/watch?v=Pe53dUS_mHE" xr:uid="{CE73CFC4-7052-402E-A9F9-5AF15A6C5819}"/>
    <hyperlink ref="E561" r:id="rId1119" display="https://www.youtube.com/watch?v=fZLoHeGF4XI" xr:uid="{9B27692D-E677-4DCC-9688-D81B6055D31C}"/>
    <hyperlink ref="D561" r:id="rId1120" tooltip="Q&amp;A Rajiv Malhotra at Chinmaya Mission, DC" display="https://www.youtube.com/watch?v=fZLoHeGF4XI" xr:uid="{6FDA413A-5FFD-4A85-82C8-AA2C3C842F4E}"/>
    <hyperlink ref="E562" r:id="rId1121" display="https://www.youtube.com/watch?v=NaCx35vC5wg" xr:uid="{1B7B56AF-BFDD-4509-8384-C410BD0AD365}"/>
    <hyperlink ref="D562" r:id="rId1122" tooltip="JNU Plenary 2016: Assimilation of Tradition &amp; Modernity, Talk by Rajiv Malhotra" display="https://www.youtube.com/watch?v=NaCx35vC5wg" xr:uid="{BC55E3B1-5B4C-48B7-B25C-2E3C911D4DC2}"/>
    <hyperlink ref="E563" r:id="rId1123" display="https://www.youtube.com/watch?v=8M2LUwJGwHw" xr:uid="{C225EDAE-E434-408C-A4C4-1B46CFEA15CC}"/>
    <hyperlink ref="D563" r:id="rId1124" tooltip="Rajiv Malhotra Addresses Common Misconceptions Regarding Various Darshanas in Sanatan Dharma  #1" display="https://www.youtube.com/watch?v=8M2LUwJGwHw" xr:uid="{EA1ED1E7-708D-4C67-8C44-E031D67438FC}"/>
    <hyperlink ref="E564" r:id="rId1125" display="https://www.youtube.com/watch?v=4VaCcFKHkSY" xr:uid="{D787613B-A63E-4824-8A9A-0E029C82C617}"/>
    <hyperlink ref="D564" r:id="rId1126" tooltip="Q&amp;A Hinduism vs Pagan Religions; Caste Divides; Open Architecture of Dharmic Traditions #2" display="https://www.youtube.com/watch?v=4VaCcFKHkSY" xr:uid="{D51CC5C2-3C8E-42CD-88ED-B21386A8BF37}"/>
    <hyperlink ref="E565" r:id="rId1127" display="https://www.youtube.com/watch?v=udkwSpjJnGk" xr:uid="{3D802583-16BC-4103-A6E4-8AFE19A9ED7F}"/>
    <hyperlink ref="D565" r:id="rId1128" tooltip="Rajiv Malhotra's Call To Action For Correcting The Discourse On Hinduism &amp; Hindu Organizations. #3" display="https://www.youtube.com/watch?v=udkwSpjJnGk" xr:uid="{CAC9A406-3032-4579-9233-8CC0FABB6991}"/>
    <hyperlink ref="E566" r:id="rId1129" display="https://www.youtube.com/watch?v=Z8Wd8i754cU" xr:uid="{EB497843-33E8-4981-A61B-C9879671230E}"/>
    <hyperlink ref="D566" r:id="rId1130" tooltip="Misappropriation of Ancient Indian Ideas by The West; Value of Sanskrit; Aryan Dravidian Divide #4" display="https://www.youtube.com/watch?v=Z8Wd8i754cU" xr:uid="{2AA68D43-094F-4569-9E77-76E3ADCAE70A}"/>
    <hyperlink ref="E567" r:id="rId1131" display="https://www.youtube.com/watch?v=tlCqUXsDwDc" xr:uid="{F3FC6D61-3205-4B68-B8C2-AA920FCDC46F}"/>
    <hyperlink ref="D567" r:id="rId1132" tooltip="Western Collective Ego Remains Even After Individual Ego Is Surrendered: Rajiv with Amrit Desai  #7" display="https://www.youtube.com/watch?v=tlCqUXsDwDc" xr:uid="{45E15B7A-FDC1-441D-8F2C-1ACEF7DDB318}"/>
    <hyperlink ref="E568" r:id="rId1133" display="https://www.youtube.com/watch?v=aEAK6N982oQ" xr:uid="{88D7B11B-ED25-439D-97C7-8A853854091B}"/>
    <hyperlink ref="D568" r:id="rId1134" tooltip="Deception &amp; Multigenerational Inculturation Strategy of the Church to Convert Hindus" display="https://www.youtube.com/watch?v=aEAK6N982oQ" xr:uid="{222DA118-436C-4AED-A7E0-96A090F60442}"/>
    <hyperlink ref="E569" r:id="rId1135" display="https://www.youtube.com/watch?v=aBwX_u__31I" xr:uid="{497D1929-E735-4D74-A814-93259952BB91}"/>
    <hyperlink ref="D569" r:id="rId1136" tooltip="History &amp; Contributions of the Jiva Goswami Tradition: Dialogue with Dr Satyanarayana Dasa #1" display="https://www.youtube.com/watch?v=aBwX_u__31I" xr:uid="{9F8EA3E2-5314-4A78-A7DD-19D6737A5DC2}"/>
    <hyperlink ref="E570" r:id="rId1137" display="https://www.youtube.com/watch?v=i24adZlRCZk" xr:uid="{AEBB88F2-9981-4BC4-8E80-BDFCE11AFACF}"/>
    <hyperlink ref="D570" r:id="rId1138" tooltip="Can Dharmic &amp; Abrahamic Traditions be Reconciled? Rajiv in Dialogue with Dr Satyanarayana Dasa #2" display="https://www.youtube.com/watch?v=i24adZlRCZk" xr:uid="{4994476A-F453-4225-AC67-BB94741E7B80}"/>
    <hyperlink ref="E571" r:id="rId1139" display="https://www.youtube.com/watch?v=KYhdz2LiDLA" xr:uid="{1DF9C73F-1F9C-4A01-9EA0-93FDC0A48AA9}"/>
    <hyperlink ref="D571" r:id="rId1140" tooltip="American Myth Undergoing Latest Crisis, Needs Dharmic Missionaries. Rajiv with Yogi Amrit Desai #8" display="https://www.youtube.com/watch?v=KYhdz2LiDLA" xr:uid="{D8342463-DF99-42D0-AF8F-BF40363E8CEC}"/>
    <hyperlink ref="E572" r:id="rId1141" display="https://www.youtube.com/watch?v=BKG8mWyOvuw" xr:uid="{85A74BEF-B8EF-4C0F-B975-CCDD72CC4F41}"/>
    <hyperlink ref="D572" r:id="rId1142" tooltip="Indian Spiritual Traditions Demand Discipline, Rigor &amp; Integrity: Dr Satyanarayana Dasa #3" display="https://www.youtube.com/watch?v=BKG8mWyOvuw" xr:uid="{A4B0D270-E52A-495D-A498-18AA1CAEAF63}"/>
    <hyperlink ref="E573" r:id="rId1143" display="https://www.youtube.com/watch?v=bGDeGR7DrFw" xr:uid="{DA3D77BE-D357-4166-AD4E-CB14EA3CAA1D}"/>
    <hyperlink ref="D573" r:id="rId1144" tooltip="How Gurus Must Prevent Collective U-Turns of Western Students. Rajiv's Dialogue with Yogi Amrit #9" display="https://www.youtube.com/watch?v=bGDeGR7DrFw" xr:uid="{BC4235E8-7F54-4A69-AA8B-274CD16BF818}"/>
    <hyperlink ref="E574" r:id="rId1145" display="https://www.youtube.com/watch?v=BsEY7XJTv70" xr:uid="{AC5CF2BB-1EF8-4E7A-B4FA-531C406C6305}"/>
    <hyperlink ref="D574" r:id="rId1146" tooltip="Provocative Speculation: Are Many Hindus Unfit for Hinduism? Rajiv with Dr Satyanarayana Dasa  #4" display="https://www.youtube.com/watch?v=BsEY7XJTv70" xr:uid="{2CB41C44-187A-4B18-9CB5-06E4DABFE69D}"/>
    <hyperlink ref="E575" r:id="rId1147" display="https://www.youtube.com/watch?v=Kfvmj7QyAfQ" xr:uid="{898CBA33-187A-4482-8FC5-73DBB56BF560}"/>
    <hyperlink ref="D575" r:id="rId1148" tooltip="In Conversation with Francois Gautier" display="https://www.youtube.com/watch?v=Kfvmj7QyAfQ" xr:uid="{333A9F2E-C0CC-4F93-8D38-7BCF08EF5CE1}"/>
    <hyperlink ref="E576" r:id="rId1149" display="https://www.youtube.com/watch?v=C6XbkLOcyVs" xr:uid="{B6A58D96-081F-4D1D-A8C8-50FC1EEEA2CA}"/>
    <hyperlink ref="D576" r:id="rId1150" tooltip="Dharma and Well-being, New Jersey 2016" display="https://www.youtube.com/watch?v=C6XbkLOcyVs" xr:uid="{C6270F06-27B2-4CF4-BE3B-60E68067813A}"/>
    <hyperlink ref="E577" r:id="rId1151" display="https://www.youtube.com/watch?v=ANDhhofT1w0" xr:uid="{76B13D6B-4230-408E-B500-19D3A289366C}"/>
    <hyperlink ref="D577" r:id="rId1152" tooltip="Keynote at DCF Fundraiser in Los Angeles, 2016" display="https://www.youtube.com/watch?v=ANDhhofT1w0" xr:uid="{7CADCAFE-CDFC-4414-BCAF-6C617B77939A}"/>
    <hyperlink ref="E578" r:id="rId1153" display="https://www.youtube.com/watch?v=qiir-ZWT6yI" xr:uid="{54E72972-9996-4776-85F0-3A6775501755}"/>
    <hyperlink ref="D578" r:id="rId1154" tooltip="What are the chances that Liberal Muslims will call for a Reformation of Islam: Rajiv Malhotra" display="https://www.youtube.com/watch?v=qiir-ZWT6yI" xr:uid="{71751E9C-E3B0-4359-A7D2-11894F1A5C7E}"/>
    <hyperlink ref="E579" r:id="rId1155" display="https://www.youtube.com/watch?v=wEalKzas5Ig" xr:uid="{E9B0E97B-6DB1-43EB-84BE-F35C23D19941}"/>
    <hyperlink ref="D579" r:id="rId1156" tooltip="FACEBOOK HQ: Vedic Consciousness &amp; it's Relation to Modern Technology" display="https://www.youtube.com/watch?v=wEalKzas5Ig" xr:uid="{AE861DE6-E264-4417-970C-B951F9336EAA}"/>
    <hyperlink ref="E580" r:id="rId1157" display="https://www.youtube.com/watch?v=6PUBS8MXVzc" xr:uid="{1CCD21A1-3850-4969-9C4F-D1C36EEE8173}"/>
    <hyperlink ref="D580" r:id="rId1158" tooltip="Academic Hinduphobia Book Launch, by Dr Subramanian Swamy" display="https://www.youtube.com/watch?v=6PUBS8MXVzc" xr:uid="{1F490CDB-35AE-4AA5-930D-2BE6D46378B9}"/>
    <hyperlink ref="E581" r:id="rId1159" display="https://www.youtube.com/watch?v=HmKETjjGv0E" xr:uid="{1291BD46-36C3-4CDF-826D-CC7F41F5C189}"/>
    <hyperlink ref="D581" r:id="rId1160" tooltip="Hinduphobia of The Indian Left is a Combination of Many Factors: Rajiv Malhotra #5" display="https://www.youtube.com/watch?v=HmKETjjGv0E" xr:uid="{83DE3DB0-3EB8-4405-9E17-FAAA3A671C58}"/>
    <hyperlink ref="E582" r:id="rId1161" display="https://www.youtube.com/watch?v=vTz9mFEgYQU" xr:uid="{72A7A9EA-6302-4114-81B6-814FA46F49B4}"/>
    <hyperlink ref="D582" r:id="rId1162" tooltip="Can We Use Guna System To Classify Western Indologists: Rajiv Malhotra #2" display="https://www.youtube.com/watch?v=vTz9mFEgYQU" xr:uid="{2BF7D1ED-2050-41BD-855C-D2EE87AF85A7}"/>
    <hyperlink ref="E583" r:id="rId1163" display="https://www.youtube.com/watch?v=B1KtIwSP4_U" xr:uid="{AAB9EEB9-E20A-4157-8571-90BCCC9941B6}"/>
    <hyperlink ref="D583" r:id="rId1164" tooltip="Intellectual &amp; Emotional Kshatriyas, Both Can Help Dharma &amp; India: Rajiv Malhotra #6" display="https://www.youtube.com/watch?v=B1KtIwSP4_U" xr:uid="{EF27808F-E622-4002-B1C4-9F0258CAA7FD}"/>
    <hyperlink ref="E584" r:id="rId1165" display="https://www.youtube.com/watch?v=nUfn2eRsHgo" xr:uid="{9FA44E0C-3E31-410F-B7C8-A396366FEB98}"/>
    <hyperlink ref="D584" r:id="rId1166" tooltip="Western Study of Sanskrit Misstates Our Sanskriti &amp; Conceals Facts: Rajiv Malhotra #7" display="https://www.youtube.com/watch?v=nUfn2eRsHgo" xr:uid="{19C88F2D-C52C-4C97-AD51-642692B6789E}"/>
    <hyperlink ref="E585" r:id="rId1167" display="https://www.youtube.com/watch?v=sGXLoCpynsU" xr:uid="{704AE858-D5CB-49E1-BA7E-89BFA6850239}"/>
    <hyperlink ref="D585" r:id="rId1168" tooltip="Insiders Vs Outsiders — Who should have ‘Adhikara’ as Experts on Sanskrit: Rajiv Malhotra #3" display="https://www.youtube.com/watch?v=sGXLoCpynsU" xr:uid="{06655BF3-4992-4EC4-8131-487FCCDCD1D5}"/>
    <hyperlink ref="E586" r:id="rId1169" display="https://www.youtube.com/watch?v=Nattb-ZPK4g" xr:uid="{C8649575-DE41-4DB1-A7D6-D7D0D1FA1462}"/>
    <hyperlink ref="D586" r:id="rId1170" tooltip="I am trying to Provoke the 'Insiders' to Protect our Sanskriti: Rajiv Malhotra #4" display="https://www.youtube.com/watch?v=Nattb-ZPK4g" xr:uid="{93039DF9-582C-48C5-87CF-679AAE877711}"/>
    <hyperlink ref="E587" r:id="rId1171" display="https://www.youtube.com/watch?v=EfQbirNpLM8" xr:uid="{BE75EEAB-45FC-49D4-8CD9-E4854813D7CF}"/>
    <hyperlink ref="D587" r:id="rId1172" tooltip="Murty Classical Library Translations Not Reviewed by Traditional Sanskrit Scholars' Panel #1" display="https://www.youtube.com/watch?v=EfQbirNpLM8" xr:uid="{D1B9A38F-89CA-4B3C-A72D-14F6BDC6A5F1}"/>
    <hyperlink ref="E588" r:id="rId1173" display="https://www.youtube.com/watch?v=zNgyoAjVDhk" xr:uid="{1009651F-0F8D-48DB-AEF1-4C3AA8EE2361}"/>
    <hyperlink ref="D588" r:id="rId1174" tooltip="Don't Be Deceived by Western Culture which is Celebrated by Media: Rajiv Malhotra #8" display="https://www.youtube.com/watch?v=zNgyoAjVDhk" xr:uid="{0015F3E1-78C7-43E1-B991-C4015D2EE33E}"/>
    <hyperlink ref="E589" r:id="rId1175" display="https://www.youtube.com/watch?v=6WJO3QlTEpg" xr:uid="{C79B1CE7-A5E4-4CD2-AECA-CEEA0D5E9929}"/>
    <hyperlink ref="D589" r:id="rId1176" tooltip="Lack of Support for Rigorous Indology Research Such as that by Shrikant Talageri: Rajiv Malhotra #9" display="https://www.youtube.com/watch?v=6WJO3QlTEpg" xr:uid="{168BA30A-436F-4185-9F95-65AEC60E009A}"/>
    <hyperlink ref="E590" r:id="rId1177" display="https://www.youtube.com/watch?v=9qgkONu6nbk" xr:uid="{380300E4-D48A-4672-B6F4-65AE148AC01F}"/>
    <hyperlink ref="D590" r:id="rId1178" tooltip="Knowing Hindu History: Rajiv Malhotra FULL Lecture, Duke University USA" display="https://www.youtube.com/watch?v=9qgkONu6nbk" xr:uid="{B44122F1-9B60-4774-A7D6-8AE9DBDC2CD4}"/>
    <hyperlink ref="E591" r:id="rId1179" display="https://www.youtube.com/watch?v=k8zAYJDE01E" xr:uid="{32998170-3A72-4915-ACFB-3E850FA15992}"/>
    <hyperlink ref="D591" r:id="rId1180" tooltip="Genocide &amp; Slavery Were Foundations of the so called 'Modernity Era' of Europe &amp; USA #10" display="https://www.youtube.com/watch?v=k8zAYJDE01E" xr:uid="{947E029C-F38D-4076-9450-30C4B470C753}"/>
    <hyperlink ref="E592" r:id="rId1181" display="https://www.youtube.com/watch?v=Qh0tc43apsI" xr:uid="{7BCCB727-627C-4451-B44E-2CC5A931FB33}"/>
    <hyperlink ref="D592" r:id="rId1182" tooltip="Hindu Contributions in the Cognitive Sciences: Rajiv at Duke University #1" display="https://www.youtube.com/watch?v=Qh0tc43apsI" xr:uid="{E1A32CE1-0AE5-465C-983B-CAE49DFC1C40}"/>
    <hyperlink ref="E593" r:id="rId1183" display="https://www.youtube.com/watch?v=B3K5KRgT0oE" xr:uid="{163C8F92-40C5-4967-AE86-EF88E4DE3B6C}"/>
    <hyperlink ref="D593" r:id="rId1184" tooltip="Sanskrit is Foundation of Linguistics &amp; Computation: Rajiv at Duke University #2" display="https://www.youtube.com/watch?v=B3K5KRgT0oE" xr:uid="{30A5C0EC-F33D-4B64-9210-4ADE338E1159}"/>
    <hyperlink ref="E594" r:id="rId1185" display="https://www.youtube.com/watch?v=MqvZxu1TaSQ" xr:uid="{9770629E-DA62-4ABC-9C58-B876ABF1604F}"/>
    <hyperlink ref="D594" r:id="rId1186" tooltip="Digestion and the Doctrine of Christian Discovery #3" display="https://www.youtube.com/watch?v=MqvZxu1TaSQ" xr:uid="{FDDF76AA-A504-48BF-92A7-9A8CFB710356}"/>
    <hyperlink ref="E595" r:id="rId1187" display="https://www.youtube.com/watch?v=SmB_GUlrfzk" xr:uid="{170D156C-CDA0-4983-87B1-04691CAACC13}"/>
    <hyperlink ref="D595" r:id="rId1188" tooltip="Hindu Society was Not Otherworldly; India has been an Important Part of World History  #4" display="https://www.youtube.com/watch?v=SmB_GUlrfzk" xr:uid="{6CC3CE44-2C01-4961-B673-AE6DDBD7F9D5}"/>
    <hyperlink ref="E596" r:id="rId1189" display="https://www.youtube.com/watch?v=YtD-Ro9OJRQ" xr:uid="{CDD466AE-5E6C-4258-AAEA-23ACA82122C2}"/>
    <hyperlink ref="D596" r:id="rId1190" tooltip="In Conversation with Sri Sri Ravi Shankar" display="https://www.youtube.com/watch?v=YtD-Ro9OJRQ" xr:uid="{A65F1858-F179-429E-A319-4FEC8774391A}"/>
    <hyperlink ref="E597" r:id="rId1191" display="https://www.youtube.com/watch?v=m1RnPcyk_e0" xr:uid="{CED81A73-47E5-438F-B813-3367072190FC}"/>
    <hyperlink ref="D597" r:id="rId1192" tooltip="In Conversation with Dr. Nagaswamy, Eminent Archaeologist &amp; Scholar #23" display="https://www.youtube.com/watch?v=m1RnPcyk_e0" xr:uid="{35173AF1-EC0C-4AEE-BBD0-A79C5EFA267B}"/>
    <hyperlink ref="E598" r:id="rId1193" display="https://www.youtube.com/watch?v=MFeGLeUGf6Q" xr:uid="{9A30A6C0-ADBD-43BD-AA72-B78AC4C7987F}"/>
    <hyperlink ref="D598" r:id="rId1194" tooltip="Current State of De-colonizing is Incomplete - Lokmanthan 2016, Bhopal" display="https://www.youtube.com/watch?v=MFeGLeUGf6Q" xr:uid="{1C07D477-2D90-40CF-BAED-959E6B0F304A}"/>
    <hyperlink ref="E599" r:id="rId1195" display="https://www.youtube.com/watch?v=ZkrWcJXqbGA" xr:uid="{F093444D-F124-4197-9256-707BC9735C99}"/>
    <hyperlink ref="D599" r:id="rId1196" tooltip="Historical Evidence: Hindu Tradition Is Progressive, Not Regressive #6" display="https://www.youtube.com/watch?v=ZkrWcJXqbGA" xr:uid="{B98A76B9-D459-42AC-88FB-3734E0A0191A}"/>
    <hyperlink ref="E600" r:id="rId1197" display="https://www.youtube.com/watch?v=ZoDHsv06lNI" xr:uid="{31B9F015-C793-4EB7-9328-6A1784791B03}"/>
    <hyperlink ref="D600" r:id="rId1198" tooltip="Sanskrit &amp; Sanskriti Are Being Secularized and their History Being Falsified #11" display="https://www.youtube.com/watch?v=ZoDHsv06lNI" xr:uid="{BFB6D439-8A86-45AB-8CB0-677F66992E36}"/>
    <hyperlink ref="E601" r:id="rId1199" display="https://www.youtube.com/watch?v=j53ZVDx4pYc" xr:uid="{97FF23C3-09CE-408E-8C1B-C752261A9C6E}"/>
    <hyperlink ref="D601" r:id="rId1200" tooltip="In Medieval Times Arabs Embraced Indian Science &amp; Spread it to Europe #5" display="https://www.youtube.com/watch?v=j53ZVDx4pYc" xr:uid="{405135F6-B575-4B75-81CD-7FA9476E5081}"/>
    <hyperlink ref="E602" r:id="rId1201" display="https://www.youtube.com/watch?v=ZI3BJk08OWI" xr:uid="{2D87859E-C98D-4536-9EC4-C33973301592}"/>
    <hyperlink ref="D602" r:id="rId1202" tooltip="Spanish Queen was a &quot;Venture Capitalist&quot; who Funded Columbus to Find a New Sea Route to India #7" display="https://www.youtube.com/watch?v=ZI3BJk08OWI" xr:uid="{9AD0A841-1A19-4F69-AF3C-74D4587EE15F}"/>
    <hyperlink ref="E603" r:id="rId1203" display="https://www.youtube.com/watch?v=84agoVdaycE" xr:uid="{05CD05B5-053E-4AF9-BFFF-4C8A70A040A0}"/>
    <hyperlink ref="D603" r:id="rId1204" tooltip="Why Digestion Is the Greatest Threat to Hinduism: Rajiv at Duke University #8" display="https://www.youtube.com/watch?v=84agoVdaycE" xr:uid="{030A7B3C-03E4-4F31-9208-BC166BE282F1}"/>
    <hyperlink ref="E604" r:id="rId1205" display="https://www.youtube.com/watch?v=sLe31yV0Fb4" xr:uid="{E6F61F51-48D5-464B-93DE-6BBEDF7047B0}"/>
    <hyperlink ref="D604" r:id="rId1206" tooltip="Is There Any Practical Utility of Sanskrit? #1" display="https://www.youtube.com/watch?v=sLe31yV0Fb4" xr:uid="{39A0E0CE-B27D-444E-946E-541521E5DF2F}"/>
    <hyperlink ref="E605" r:id="rId1207" display="https://www.youtube.com/watch?v=0gtyqapBB3A" xr:uid="{AE97F38E-241D-417D-9C6B-0C6EE4684CBC}"/>
    <hyperlink ref="D605" r:id="rId1208" tooltip="Reviving the Vedic Learning Methods in Children: Rajiv Malhotra #3" display="https://www.youtube.com/watch?v=0gtyqapBB3A" xr:uid="{0CA8FCAD-326F-46F9-8D84-CCA7332225C3}"/>
    <hyperlink ref="E606" r:id="rId1209" display="https://www.youtube.com/watch?v=EKyX0QsZVJc" xr:uid="{FC03DFA9-4F76-4AD9-9F18-01C4FB9E9017}"/>
    <hyperlink ref="D606" r:id="rId1210" tooltip="Vernacular Languages in India Played a Hyphenated Role Along Side With Sanskrit #4" display="https://www.youtube.com/watch?v=EKyX0QsZVJc" xr:uid="{0F10D340-B3A6-4605-BF11-B0FBB8439049}"/>
    <hyperlink ref="E607" r:id="rId1211" display="https://www.youtube.com/watch?v=DrTFGS7SoCg" xr:uid="{7016D1A6-F67B-49B1-B53B-A8247A50ACB4}"/>
    <hyperlink ref="D607" r:id="rId1212" tooltip="Sufism is a &quot;Soft&quot; Conversion to Islam: Rajiv Malhotra #5" display="https://www.youtube.com/watch?v=DrTFGS7SoCg" xr:uid="{9D04E29C-B9D5-4E05-A443-42B9C0C8F01B}"/>
    <hyperlink ref="E608" r:id="rId1213" display="https://www.youtube.com/watch?v=J2Z6w1bXfYc" xr:uid="{B834F2EE-D522-4E23-A35A-EC13DF38CE6B}"/>
    <hyperlink ref="D608" r:id="rId1214" tooltip="The Fight Is With Charvakas 2.0, Not with Buddhism or Other Dharmic Traditions  #6" display="https://www.youtube.com/watch?v=J2Z6w1bXfYc" xr:uid="{38679D5F-E2B0-4EEB-B554-F0EAC7305F5C}"/>
    <hyperlink ref="E609" r:id="rId1215" display="https://www.youtube.com/watch?v=1jVMegap8Ws" xr:uid="{6F430564-D4B4-41AC-BDCC-B655CF37A63F}"/>
    <hyperlink ref="D609" r:id="rId1216" tooltip="Samskrita Bharati Teaches Sanskrit by Immersion, Not by Grammar: Rajiv Malhotra #8" display="https://www.youtube.com/watch?v=1jVMegap8Ws" xr:uid="{152BD9E2-DAF8-4DC6-9A95-01C050F41937}"/>
    <hyperlink ref="E610" r:id="rId1217" display="https://www.youtube.com/watch?v=4W3kmjNG_K8" xr:uid="{5EBA58DD-F201-472C-A96D-9BB5C7CEAA6F}"/>
    <hyperlink ref="D610" r:id="rId1218" tooltip="In Conversation With General GD Bakshi" display="https://www.youtube.com/watch?v=4W3kmjNG_K8" xr:uid="{0C2B6D87-D354-4E73-A950-D5B2AF67519E}"/>
    <hyperlink ref="E611" r:id="rId1219" display="https://www.youtube.com/watch?v=8usGAaPq-WY" xr:uid="{2BD708C7-758B-4C43-949B-0D96396571D0}"/>
    <hyperlink ref="D611" r:id="rId1220" tooltip="Response to a Young Post Modernist by Rajiv Malhotra" display="https://www.youtube.com/watch?v=8usGAaPq-WY" xr:uid="{98F25BF1-2CD7-4C69-AC93-29CC5438D389}"/>
    <hyperlink ref="E612" r:id="rId1221" display="https://www.youtube.com/watch?v=RfiT3REVHxQ" xr:uid="{9FA0568B-9AF8-4B53-A363-735F86C4AF0B}"/>
    <hyperlink ref="D612" r:id="rId1222" tooltip="Influences of Vedic Tradition on Accelerated Educational Systems like Montessori and Waldorf #9" display="https://www.youtube.com/watch?v=RfiT3REVHxQ" xr:uid="{D033CFE0-589D-4F04-84ED-992F7CB9E9DA}"/>
    <hyperlink ref="E613" r:id="rId1223" display="https://www.youtube.com/watch?v=r0tSX3M-7oM&amp;t=41s" xr:uid="{60183E6C-6ACB-4473-9A75-3CDF479801E1}"/>
    <hyperlink ref="D613" r:id="rId1224" tooltip="Times LitFest Delhi: How Will India Deal with President Trump" display="https://www.youtube.com/watch?v=r0tSX3M-7oM&amp;t=41s" xr:uid="{69CD3424-45BA-41C6-9006-4CAD1522F580}"/>
    <hyperlink ref="E614" r:id="rId1225" display="https://www.youtube.com/watch?v=9hi4MG3BU0Y" xr:uid="{8381ACBB-826D-41A8-97CE-A647505A5FB7}"/>
    <hyperlink ref="D614" r:id="rId1226" tooltip="Deep Malaise Of Aspirational Whiteness in India: Rajiv at Duke Univ #10" display="https://www.youtube.com/watch?v=9hi4MG3BU0Y" xr:uid="{A8404E19-6E60-4BA3-B259-B7A08AE157ED}"/>
    <hyperlink ref="E615" r:id="rId1227" display="https://www.youtube.com/watch?v=uiJHx80DJcw" xr:uid="{091F7E12-9DED-4D42-BF54-2CF721506C0C}"/>
    <hyperlink ref="D615" r:id="rId1228" tooltip="What is Hindutva: Rajiv at Duke University  #11" display="https://www.youtube.com/watch?v=uiJHx80DJcw" xr:uid="{3C56406E-E400-47EF-A4D7-9C0D78D1060E}"/>
    <hyperlink ref="E616" r:id="rId1229" display="https://www.youtube.com/watch?v=XWeFa6jUiPw" xr:uid="{782AC6FC-B805-436C-B225-CB3B43C77BF8}"/>
    <hyperlink ref="D616" r:id="rId1230" tooltip="Talk on Swadeshi Indology at IGNCA, New Delhi" display="https://www.youtube.com/watch?v=XWeFa6jUiPw" xr:uid="{F2E238F5-C9AB-49C1-8F65-913436AA333A}"/>
    <hyperlink ref="E617" r:id="rId1231" display="https://www.youtube.com/watch?v=Y5sHrOViVq0" xr:uid="{3760F443-D695-443A-A1F5-0947D953BC69}"/>
    <hyperlink ref="D617" r:id="rId1232" tooltip="In Conversation with Dr. Sonal Mansingh" display="https://www.youtube.com/watch?v=Y5sHrOViVq0" xr:uid="{2E0C0F5A-7144-4D95-835B-7AF66784BF01}"/>
    <hyperlink ref="E618" r:id="rId1233" display="https://www.youtube.com/watch?v=SNAHZpRl3go" xr:uid="{04B58E54-44CC-49D8-8454-58AB70E5E623}"/>
    <hyperlink ref="D618" r:id="rId1234" tooltip="A Discussion with Nithyananda: on God vs. Sadashiva, Why Wear Gold, Attacks against Hinduism &amp; More" display="https://www.youtube.com/watch?v=SNAHZpRl3go" xr:uid="{239630EA-BE45-4A56-8A65-0E02CEEFE919}"/>
    <hyperlink ref="E619" r:id="rId1235" display="https://www.youtube.com/watch?v=kDDNkLWPpUc" xr:uid="{E60DCD68-A9DF-47D7-A96C-EF2C5653B30C}"/>
    <hyperlink ref="D619" r:id="rId1236" tooltip="Dialogue with Prof R Vaidyanathan, IIM Bangalore - Caste System" display="https://www.youtube.com/watch?v=kDDNkLWPpUc" xr:uid="{17E6A62D-35A8-4EC0-912F-DC671A49A922}"/>
    <hyperlink ref="E620" r:id="rId1237" display="https://www.youtube.com/watch?v=Vrv16kSoTLQ" xr:uid="{D5C59454-2E77-45AC-B420-C1506B319B8D}"/>
    <hyperlink ref="D620" r:id="rId1238" tooltip="Aagamas are As Central to Hinduism As Vedas #1" display="https://www.youtube.com/watch?v=Vrv16kSoTLQ" xr:uid="{2E3DBCBF-989E-43E0-AA93-AB4FAE99CB48}"/>
    <hyperlink ref="E621" r:id="rId1239" display="https://www.youtube.com/watch?v=1k_PbRxkEqo" xr:uid="{B549FF26-73A4-448C-82B3-AA13AC8D816A}"/>
    <hyperlink ref="D621" r:id="rId1240" tooltip="Acārya Abhinavagupta Initiated Adi Shankaracharya Into Aagamas  #2" display="https://www.youtube.com/watch?v=1k_PbRxkEqo" xr:uid="{79FBBFC3-9D4B-40FA-B9E4-4BEC83F297F1}"/>
    <hyperlink ref="E622" r:id="rId1241" display="https://www.youtube.com/watch?v=JZ7LHVZfMwM" xr:uid="{EFED664D-5FB5-446E-B9C7-55F71C18FC15}"/>
    <hyperlink ref="D622" r:id="rId1242" tooltip="Are Neo Vedantins Justified in Demeaning Rituals  #3" display="https://www.youtube.com/watch?v=JZ7LHVZfMwM" xr:uid="{6725FAF9-A9D2-491C-9D8B-76341F04BF7F}"/>
    <hyperlink ref="E623" r:id="rId1243" display="https://www.youtube.com/watch?v=-pTe3fDFF7U" xr:uid="{BA051E8B-0B20-4406-8E00-31C7D61AA5F3}"/>
    <hyperlink ref="D623" r:id="rId1244" tooltip="Aagamas Not Separate Set of Scriptures but Part of Vedas, Correct Nomenclature is &quot;Vedaagamas&quot; #4" display="https://www.youtube.com/watch?v=-pTe3fDFF7U" xr:uid="{8486D3A2-2D02-43CD-BD07-70DCB3DC1A3C}"/>
    <hyperlink ref="E624" r:id="rId1245" display="https://www.youtube.com/watch?v=HzuZ57Y3-VQ" xr:uid="{FD6901AA-DB9C-4A66-9E95-277541F60E20}"/>
    <hyperlink ref="D624" r:id="rId1246" tooltip="Atma Pramana Alone Does Not Confer the Adhikara to Impart Teachings of Sanatana Hindu Dharma  #5" display="https://www.youtube.com/watch?v=HzuZ57Y3-VQ" xr:uid="{ACF6FF95-4D7B-4F1D-A34F-98EB2E5555CF}"/>
    <hyperlink ref="E625" r:id="rId1247" display="https://www.youtube.com/watch?v=b96t52xbmO8" xr:uid="{A5245225-ABB7-4797-8AC0-8E472990097B}"/>
    <hyperlink ref="D625" r:id="rId1248" tooltip="Dialogue with Dr. HR Nagendra, President VYASA, Bangalore" display="https://www.youtube.com/watch?v=b96t52xbmO8" xr:uid="{C2CC0FF1-3DDD-4E53-9684-EC16D8243421}"/>
    <hyperlink ref="E626" r:id="rId1249" display="https://www.youtube.com/watch?v=6M1Mp5tvk-E" xr:uid="{C95D7C34-E899-4343-AD4C-FE544312B541}"/>
    <hyperlink ref="D626" r:id="rId1250" tooltip="Translating Hindu Itihasa to &quot;Myth&quot; Demeans &amp; Undermines Hindu Culture  #6" display="https://www.youtube.com/watch?v=6M1Mp5tvk-E" xr:uid="{3FF7E9BB-9C9E-4ED2-A71A-4CB563E54A6C}"/>
    <hyperlink ref="E627" r:id="rId1251" display="https://www.youtube.com/watch?v=LAZPY_rTJLU" xr:uid="{24CF5C94-F5F2-464B-8FCC-DFBE25D58445}"/>
    <hyperlink ref="D627" r:id="rId1252" tooltip="Bangalore Literature Festival 2016 - India Reclaiming Our Civilization's Heritage" display="https://www.youtube.com/watch?v=LAZPY_rTJLU" xr:uid="{E281858E-1049-4E5B-947A-9247F44A856D}"/>
    <hyperlink ref="E628" r:id="rId1253" display="https://www.youtube.com/watch?v=13shkRG4RMc" xr:uid="{02C63409-0E0D-4C9C-98BB-D1E60860AAD9}"/>
    <hyperlink ref="D628" r:id="rId1254" tooltip="The Tree of Yoga is Rooted in Sanatana Hindu Dharma  #7" display="https://www.youtube.com/watch?v=13shkRG4RMc" xr:uid="{22BF8059-A131-4379-A817-1AFD4B02EE67}"/>
    <hyperlink ref="E629" r:id="rId1255" display="https://www.youtube.com/watch?v=lnII4AH2rHw" xr:uid="{EB99DE27-C500-4E2B-80FE-72EEE1B9333B}"/>
    <hyperlink ref="D629" r:id="rId1256" tooltip="Why Outsiders Like Pollock &amp; Doniger DO NOT Have Adhikara To Translate Hindu Shastra #8" display="https://www.youtube.com/watch?v=lnII4AH2rHw" xr:uid="{95A236E8-8A67-4A55-8191-6E4B076894BF}"/>
    <hyperlink ref="E630" r:id="rId1257" display="https://www.youtube.com/watch?v=az7GJp1YAXw" xr:uid="{756BA7B6-97E0-4E2D-852D-D661D4DD1C27}"/>
    <hyperlink ref="D630" r:id="rId1258" tooltip="Swami Nithyananda's Vision of a Theme Park Which Will Be a 'Living Presentation' of Vedic Culture #9" display="https://www.youtube.com/watch?v=az7GJp1YAXw" xr:uid="{7C744518-A8AC-4F47-A0D4-45BB74297251}"/>
    <hyperlink ref="E631" r:id="rId1259" display="https://www.youtube.com/watch?v=_zmgXM40afU" xr:uid="{EF1B27A6-4014-4216-BBDD-B98542AD6397}"/>
    <hyperlink ref="D631" r:id="rId1260" tooltip="Angkor Wat Was Built As a Mandala For The Whole Hindu Civilization  #10" display="https://www.youtube.com/watch?v=_zmgXM40afU" xr:uid="{4D8D9AB4-264F-4582-8D77-472C5F1A083C}"/>
    <hyperlink ref="E632" r:id="rId1261" display="https://www.youtube.com/watch?v=IS6hRiM7WuU" xr:uid="{BC0C499F-EF2D-4A9C-9862-21AE5EE79CE4}"/>
    <hyperlink ref="D632" r:id="rId1262" tooltip="Banning of Puja &amp; Rituals Shows ASI's Disregard for Sacredness In Indian Culture #11" display="https://www.youtube.com/watch?v=IS6hRiM7WuU" xr:uid="{CAB43E43-9BCC-4BE6-B831-31D3C15A81F8}"/>
    <hyperlink ref="E633" r:id="rId1263" display="https://www.youtube.com/watch?v=-c4KLljIDeo" xr:uid="{F1F0CF65-60DD-4659-B04A-F78F49D8A005}"/>
    <hyperlink ref="D633" r:id="rId1264" tooltip="Flaws in the Chronology of Western Indologists  #12" display="https://www.youtube.com/watch?v=-c4KLljIDeo" xr:uid="{4D800FC0-0CD5-45D1-AF49-9A1058E4F2C0}"/>
    <hyperlink ref="E634" r:id="rId1265" display="https://www.youtube.com/watch?v=6KN0GnYv6xQ" xr:uid="{508A3C63-4F8B-4BC1-B928-4E46AC92B228}"/>
    <hyperlink ref="D634" r:id="rId1266" tooltip="Lack of Shastra Vidya Contributed to the Decline of Pagan Civilizations #13" display="https://www.youtube.com/watch?v=6KN0GnYv6xQ" xr:uid="{677FD484-012F-4DE2-973A-C968B78A2282}"/>
    <hyperlink ref="E635" r:id="rId1267" display="https://www.youtube.com/watch?v=GP0JLpTLOWU" xr:uid="{676C50B9-C503-47C4-A3B7-4C461F0C2659}"/>
    <hyperlink ref="D635" r:id="rId1268" tooltip="Distinction Between a Living Guru and a Deity #14" display="https://www.youtube.com/watch?v=GP0JLpTLOWU" xr:uid="{527FE900-B0A4-4F37-B4F1-543374E3AFBC}"/>
    <hyperlink ref="E636" r:id="rId1269" display="https://www.youtube.com/watch?v=OdRuRzl5pwg" xr:uid="{2F1C63B8-3394-417B-9B9E-4AA73B0842FB}"/>
    <hyperlink ref="D636" r:id="rId1270" tooltip="Existence of Shiv Avatar Hanuman in Vaishnav Text of Ramayana is Not a Paradox #15" display="https://www.youtube.com/watch?v=OdRuRzl5pwg" xr:uid="{F6237AA6-9330-49D8-951D-5E50E18BCD4F}"/>
    <hyperlink ref="E637" r:id="rId1271" display="https://www.youtube.com/watch?v=ImpfhngYCCA" xr:uid="{67DF7B54-B6AF-47F3-8852-D9853D0FCA01}"/>
    <hyperlink ref="D637" r:id="rId1272" tooltip="In Conversation with Shri Chamu Krishna Shastry" display="https://www.youtube.com/watch?v=ImpfhngYCCA" xr:uid="{37F7CA99-A75A-47E8-ACD0-EAFC75DFD9E4}"/>
    <hyperlink ref="E638" r:id="rId1273" display="https://www.youtube.com/watch?v=p08RUDejFXs" xr:uid="{09BC91AB-E139-4461-8273-EF3481282420}"/>
    <hyperlink ref="D638" r:id="rId1274" tooltip="God Particle, Shaktinipat (Quantum Entanglement), Divinity in Matter #17" display="https://www.youtube.com/watch?v=p08RUDejFXs" xr:uid="{754B0644-24EB-477F-92DC-C6411951E47B}"/>
    <hyperlink ref="E639" r:id="rId1275" display="https://www.youtube.com/watch?v=NpCmOPhka6g" xr:uid="{38ACE8D8-974E-4A64-991C-D9A44760EA25}"/>
    <hyperlink ref="D639" r:id="rId1276" tooltip="Difference Between the Spiritual Process of Siddhis and Shaktis #18" display="https://www.youtube.com/watch?v=NpCmOPhka6g" xr:uid="{CE450CF4-A348-4132-AA57-D7346F64C6AA}"/>
    <hyperlink ref="E640" r:id="rId1277" display="https://www.youtube.com/watch?v=Iz3TO-dXkSI" xr:uid="{C2E82A05-3B9A-43D5-9C10-77F25161E26E}"/>
    <hyperlink ref="D640" r:id="rId1278" tooltip="Journalists are the Furthest Away from Truth and Spirituality  #19" display="https://www.youtube.com/watch?v=Iz3TO-dXkSI" xr:uid="{A8E6BD47-D6B2-4A0E-A060-CEE926BEF74B}"/>
    <hyperlink ref="E641" r:id="rId1279" display="https://www.youtube.com/watch?v=5Qbkf3waru8" xr:uid="{82A2D250-DADF-4F41-BD85-AAC9BB2D23BD}"/>
    <hyperlink ref="D641" r:id="rId1280" tooltip="Shaktinipat is Beyond the Physics of Space and Time  #20" display="https://www.youtube.com/watch?v=5Qbkf3waru8" xr:uid="{1B60229F-12A9-418F-9AEE-017895B1D967}"/>
    <hyperlink ref="E642" r:id="rId1281" display="https://www.youtube.com/watch?v=0cvq3rbQ7Dw" xr:uid="{E1A4BBC2-6FDD-43D7-A608-A0A3230288EB}"/>
    <hyperlink ref="D642" r:id="rId1282" tooltip="Can Machines Transmit Shakti?  #21" display="https://www.youtube.com/watch?v=0cvq3rbQ7Dw" xr:uid="{939B613E-0639-4770-8441-B10833FD32F3}"/>
    <hyperlink ref="E643" r:id="rId1283" display="https://www.youtube.com/watch?v=69M5XJQEYX4" xr:uid="{6C013E5E-9B92-405F-A9CD-AFBD24FE387D}"/>
    <hyperlink ref="D643" r:id="rId1284" tooltip="&quot;I am Spiritual But Not Religious&quot;, Makes NO Sense if a Hindu Says This #22" display="https://www.youtube.com/watch?v=69M5XJQEYX4" xr:uid="{B5FF2771-ED5A-4D18-B8B7-FB480F9026CF}"/>
    <hyperlink ref="E644" r:id="rId1285" display="https://www.youtube.com/watch?v=Yb0AWtlb8-g" xr:uid="{2E5A17EF-B11D-409A-B108-3C8B04417E6F}"/>
    <hyperlink ref="D644" r:id="rId1286" tooltip="Donations to a Hindu Temple Should Legally be Owned by the Deity ResidingThere.  #23" display="https://www.youtube.com/watch?v=Yb0AWtlb8-g" xr:uid="{CB2459C6-8A56-4C34-8082-D469F58B6AFA}"/>
    <hyperlink ref="E645" r:id="rId1287" display="https://www.youtube.com/watch?v=1Gop0_4D5pE" xr:uid="{98D071BD-4214-4CB1-A2B7-C76CF7B98A8A}"/>
    <hyperlink ref="D645" r:id="rId1288" tooltip="Swami Nityananda on the &quot;Collective Evolution&quot; Theory of Sri Aurobindo  #26" display="https://www.youtube.com/watch?v=1Gop0_4D5pE" xr:uid="{A6BC4CA4-9286-4EA2-B80E-0C16AEF955CD}"/>
    <hyperlink ref="E646" r:id="rId1289" display="https://www.youtube.com/watch?v=-pDxEjRprYM" xr:uid="{C1855418-AA54-4E2A-B634-01F6764DEFE0}"/>
    <hyperlink ref="D646" r:id="rId1290" tooltip="Bionic Humans &amp; Evolution of Consciousness  #25" display="https://www.youtube.com/watch?v=-pDxEjRprYM" xr:uid="{4D96438B-01F5-4421-B67A-C77426942670}"/>
    <hyperlink ref="E647" r:id="rId1291" display="https://www.youtube.com/watch?v=1P_XO3xfTCs" xr:uid="{3DF34D9C-BB7A-4B5A-9954-AB9D60CC0C1C}"/>
    <hyperlink ref="D647" r:id="rId1292" tooltip="A Hindu Perspective on the Ethics of GMO, Human Organs Farming, and The Karmic Imprint #24" display="https://www.youtube.com/watch?v=1P_XO3xfTCs" xr:uid="{7CC53E1A-D5E8-4684-A4A0-A755C72CD495}"/>
    <hyperlink ref="E648" r:id="rId1293" display="https://www.youtube.com/watch?v=Voaw-uef3Tw" xr:uid="{88610218-5671-4B0A-963E-5A1C8544E055}"/>
    <hyperlink ref="D648" r:id="rId1294" tooltip="Hindu Perspective on Mercy Killing/Euthanasia  #16" display="https://www.youtube.com/watch?v=Voaw-uef3Tw" xr:uid="{9468F418-9290-4630-B35D-3D9448BF8F8B}"/>
    <hyperlink ref="E649" r:id="rId1295" display="https://www.youtube.com/watch?v=F2WG7neA31s" xr:uid="{9989B154-DF60-4818-84E3-1E4D1A68835B}"/>
    <hyperlink ref="D649" r:id="rId1296" tooltip="Rajiv's Open Challenge to Neuro-Scientists— &quot;Rishis Do Exist&quot;   #27" display="https://www.youtube.com/watch?v=F2WG7neA31s" xr:uid="{31074259-DB6D-402E-BAF7-A7B33BB65596}"/>
    <hyperlink ref="E650" r:id="rId1297" display="https://www.youtube.com/watch?v=n5lHU4Qyfbk" xr:uid="{E62E8BA0-76C4-4C65-8709-6DEC8B43D05D}"/>
    <hyperlink ref="D650" r:id="rId1298" tooltip="Do Miracle Healings Given by Yogis Hack the Karma Cycle #28" display="https://www.youtube.com/watch?v=n5lHU4Qyfbk" xr:uid="{48B4AA79-60CE-4BC6-98A1-4489E331B063}"/>
    <hyperlink ref="E651" r:id="rId1299" display="https://www.youtube.com/watch?v=mcxquOK_mY8" xr:uid="{7925E899-AD27-4DFE-90EB-8B1EF013B898}"/>
    <hyperlink ref="D651" r:id="rId1300" tooltip="Breaking India: The Strategic Ploy Against Hinduism by Churches, Academics and More" display="https://www.youtube.com/watch?v=mcxquOK_mY8" xr:uid="{B7C45484-1871-4082-B088-31B82631C3DD}"/>
    <hyperlink ref="E652" r:id="rId1301" display="https://www.youtube.com/watch?v=9FgUTz996bs" xr:uid="{F93AB5C3-5136-47D4-ACB3-F56EA7EDA439}"/>
    <hyperlink ref="D652" r:id="rId1302" tooltip="Continuing the Guru Parampara: Swami Nithyananda Shares His Mission of Gratitude and Integrity #30" display="https://www.youtube.com/watch?v=9FgUTz996bs" xr:uid="{2F20A3F0-0359-4E43-B1B2-4EB3DA7A931F}"/>
    <hyperlink ref="E653" r:id="rId1303" display="https://www.youtube.com/watch?v=DVcN5QXGA_w" xr:uid="{C89F31D1-FE4E-4476-B8E3-09A3B0AE86B3}"/>
    <hyperlink ref="D653" r:id="rId1304" tooltip="Be the Heir to Your Own Fortune: Can Billionaires Bank on Financial Security in the Next Life? #29" display="https://www.youtube.com/watch?v=DVcN5QXGA_w" xr:uid="{0576B796-AA8F-40CC-BB18-DE91A56929C9}"/>
    <hyperlink ref="E654" r:id="rId1305" display="https://www.youtube.com/watch?v=_D2sWZSHDqg&amp;t=834s" xr:uid="{58608FB7-4F30-467D-9A51-DB18A2C4A5D9}"/>
    <hyperlink ref="D654" r:id="rId1306" tooltip="Interview with a Neo-Jewish Pseudo-Hindu on Hinduized Judaism, Tantric Kabbala, &amp; More" display="https://www.youtube.com/watch?v=_D2sWZSHDqg&amp;t=834s" xr:uid="{5C8E0087-6B63-45FF-B9CC-BF61F1993D9A}"/>
    <hyperlink ref="E655" r:id="rId1307" display="https://www.youtube.com/watch?v=7-JbRtATwHQ" xr:uid="{8558E9BC-FF98-444E-A66D-A5883FD1527B}"/>
    <hyperlink ref="D655" r:id="rId1308" tooltip="Being Different: Decolonizing Ourselves by Reversing the Indian Gaze Back at the West" display="https://www.youtube.com/watch?v=7-JbRtATwHQ" xr:uid="{64B83117-E823-45B8-AA00-6E5D2A3A9575}"/>
    <hyperlink ref="E656" r:id="rId1309" display="https://www.youtube.com/watch?v=N6IDjOR1OY0" xr:uid="{33729512-4DD9-4860-8CB4-D02827800DB2}"/>
    <hyperlink ref="D656" r:id="rId1310" tooltip="Indra's Net: Exposing the Western Academics who Attack Hinduism and Challenging their Claims" display="https://www.youtube.com/watch?v=N6IDjOR1OY0" xr:uid="{62690054-AA6E-4D74-82D1-5AEA298A4FFF}"/>
    <hyperlink ref="E657" r:id="rId1311" display="https://www.youtube.com/watch?v=mScbp58xwJE" xr:uid="{55DBF76E-11F5-4921-BF9A-E988AFFB27C8}"/>
    <hyperlink ref="D657" r:id="rId1312" tooltip="Hindu Gurus Accepting Max Mullerian Translations is the Biggest Disadvantage Done to Hinduism #31" display="https://www.youtube.com/watch?v=mScbp58xwJE" xr:uid="{6FE1FBF2-FF94-4D3F-9DF6-D059A2B8B81C}"/>
    <hyperlink ref="E658" r:id="rId1313" display="https://www.youtube.com/watch?v=eQBirhrwc3E" xr:uid="{A9154A7C-7D70-4646-8BA8-CB4D779A680F}"/>
    <hyperlink ref="D658" r:id="rId1314" tooltip="Taking the Experience then Dropping the Guru: Why a Jewish Seeker Came &amp; then Left Hinduism" display="https://www.youtube.com/watch?v=eQBirhrwc3E" xr:uid="{6D2A1F50-B133-4085-ADB8-25625D2F8172}"/>
    <hyperlink ref="E659" r:id="rId1315" display="https://www.youtube.com/watch?v=qzXGb7RIXmc" xr:uid="{E2301379-34A9-4E33-8E05-6A7731AE5793}"/>
    <hyperlink ref="D659" r:id="rId1316" tooltip="Why does Swamiji wear so much Gold Jewellery? The reason Gold became precious. #32" display="https://www.youtube.com/watch?v=qzXGb7RIXmc" xr:uid="{E4349FF9-EFE9-4E50-8E9B-947882CC8846}"/>
    <hyperlink ref="E660" r:id="rId1317" display="https://www.youtube.com/watch?v=JjtvU2xQpaQ" xr:uid="{74EB5D34-40BB-4645-AEF7-FB237D719C2A}"/>
    <hyperlink ref="D660" r:id="rId1318" tooltip="The Battle for Sanskrit: Setting the Record Straight on our Ancient but Living Language" display="https://www.youtube.com/watch?v=JjtvU2xQpaQ" xr:uid="{71ECC325-6DC0-4CFF-837B-197B8E2353E0}"/>
    <hyperlink ref="E661" r:id="rId1319" display="https://www.youtube.com/watch?v=C6sAuCIhIzA" xr:uid="{27CC8243-DD53-4B67-A916-FDACA563D4F1}"/>
    <hyperlink ref="D661" r:id="rId1320" tooltip="Two Kinds of Divine Power, Siddhis and Shaktis, are NOT Occult, Paranormal or Superstition 34" display="https://www.youtube.com/watch?v=C6sAuCIhIzA" xr:uid="{8F364E1A-ADB5-44C0-A854-D6AAD161CEF0}"/>
    <hyperlink ref="E662" r:id="rId1321" display="https://www.youtube.com/watch?v=strZVEaixcs" xr:uid="{16567223-73AF-4D25-AEFF-096277F6234F}"/>
    <hyperlink ref="D662" r:id="rId1322" tooltip="Book on Major Gurus, Lost Parampara, Shiva's Trishul Denigrated as Symbol of The Devil #33" display="https://www.youtube.com/watch?v=strZVEaixcs" xr:uid="{E4BF58F8-C1FA-4749-B11F-ED8B40FF2207}"/>
    <hyperlink ref="E663" r:id="rId1323" display="https://www.youtube.com/watch?v=Ih4StVOa0Qs" xr:uid="{B146047D-EBF8-4458-9E03-41D492AFBCA2}"/>
    <hyperlink ref="D663" r:id="rId1324" tooltip="Indian Anti-Superstition Laws are Anti-Hindu &amp; Are Based on Western Idea of Superstition #35" display="https://www.youtube.com/watch?v=Ih4StVOa0Qs" xr:uid="{771CE570-7A54-4D89-9FF2-5F73E1F1CFC7}"/>
    <hyperlink ref="E664" r:id="rId1325" display="https://www.youtube.com/watch?v=LIl0C87tzGE" xr:uid="{22899D6A-E381-4CD8-9360-B220DA2D6819}"/>
    <hyperlink ref="D664" r:id="rId1326" tooltip="Vajpayee Govt Took the Unfortunate Decision of Converting Ma Ganga Into a Lake #36" display="https://www.youtube.com/watch?v=LIl0C87tzGE" xr:uid="{552B7011-45F4-4BC0-B7D7-B2C39C3A1974}"/>
    <hyperlink ref="E665" r:id="rId1327" display="https://www.youtube.com/watch?v=sZGlmV--sG4" xr:uid="{842DDEFC-85D2-43A7-98AE-0F954C4B64FF}"/>
    <hyperlink ref="D665" r:id="rId1328" tooltip="Rajiv Malhotra's Talk at S-Vyasa University, Bengaluru" display="https://www.youtube.com/watch?v=sZGlmV--sG4" xr:uid="{E125F219-E5E4-43D7-A305-D4AD5C210066}"/>
    <hyperlink ref="E666" r:id="rId1329" display="https://www.youtube.com/watch?v=MAt3aD51sUM" xr:uid="{2E14800C-008C-4CF5-B3EA-D837F8A81F55}"/>
    <hyperlink ref="D666" r:id="rId1330" tooltip="Ram Leela is a Living Representation of &quot;The Hindu Grand Narrative&quot;.  # 37" display="https://www.youtube.com/watch?v=MAt3aD51sUM" xr:uid="{A832C5FF-AC67-49E5-9119-988658F794F0}"/>
    <hyperlink ref="E667" r:id="rId1331" display="https://www.youtube.com/watch?v=EXkq2inhXiw" xr:uid="{57432406-B4BD-4597-BD6C-6BAF9460F9EE}"/>
    <hyperlink ref="D667" r:id="rId1332" tooltip="Criticism on Interviewing Swami Nityananda, Rajiv Responds  #38" display="https://www.youtube.com/watch?v=EXkq2inhXiw" xr:uid="{8CD3DC8E-9433-40F4-9444-BC0532927F82}"/>
    <hyperlink ref="E668" r:id="rId1333" display="https://www.youtube.com/watch?v=XfaMChybaCc" xr:uid="{612047D7-D797-4EC4-8995-EAB41325F6BA}"/>
    <hyperlink ref="D668" r:id="rId1334" tooltip="Academic Hinduphobia: Challenging Media and Western Academics who Blatantly Abuse Hinduism" display="https://www.youtube.com/watch?v=XfaMChybaCc" xr:uid="{1D3B96B0-9043-4A32-B88C-BE268514DAA4}"/>
    <hyperlink ref="E669" r:id="rId1335" display="https://www.youtube.com/watch?v=D559dD7btfo" xr:uid="{6E2B8B34-2F85-48BE-95A9-24F70005AE0C}"/>
    <hyperlink ref="D669" r:id="rId1336" tooltip="All Civilizations, Traditions, Paths Are NOT The Same  #1" display="https://www.youtube.com/watch?v=D559dD7btfo" xr:uid="{8BB5E358-D628-429B-B231-CDCFAC4A244C}"/>
    <hyperlink ref="E670" r:id="rId1337" display="https://www.youtube.com/watch?v=rt5w2HzSWc0" xr:uid="{181A9DE6-4E6A-453B-996B-CD5B92648EB2}"/>
    <hyperlink ref="D670" r:id="rId1338" tooltip="Lecture on &quot;Diplomacy and Brand India&quot; - Foreign Service Institute, New Delhi" display="https://www.youtube.com/watch?v=rt5w2HzSWc0" xr:uid="{FD628005-A888-4BB0-8BA3-F839BF19FF21}"/>
    <hyperlink ref="E671" r:id="rId1339" display="https://www.youtube.com/watch?v=kvEIBfEnwXM" xr:uid="{F1084F4D-5BE4-46D7-9CBB-89DCEBF7D1BA}"/>
    <hyperlink ref="D671" r:id="rId1340" tooltip="Swadeshi Indology Conference 2 — Inaugural Session" display="https://www.youtube.com/watch?v=kvEIBfEnwXM" xr:uid="{E99F1A74-EC7A-4EE8-A573-BD3A84D6DAD0}"/>
    <hyperlink ref="E672" r:id="rId1341" display="https://www.youtube.com/watch?v=lkDfIrZy2VY" xr:uid="{07887D8F-1691-4413-A780-CCE3296BF62F}"/>
    <hyperlink ref="D672" r:id="rId1342" tooltip="Swadeshi Indology Conference 2 —  Closing Session" display="https://www.youtube.com/watch?v=lkDfIrZy2VY" xr:uid="{EC8E5231-E560-4491-A48A-9E11CB57E66A}"/>
    <hyperlink ref="E673" r:id="rId1343" display="https://www.youtube.com/watch?v=vB9JqlUiYUk" xr:uid="{593DE3B1-D630-4F2F-8331-F6595871821E}"/>
    <hyperlink ref="D673" r:id="rId1344" tooltip="Hindu Students Council &amp; Rajiv Malhotra Discuss CNN's Latest Hinduphobia" display="https://www.youtube.com/watch?v=vB9JqlUiYUk" xr:uid="{E4EB2C36-9F28-40D8-B9E5-BA7AFA7E20CF}"/>
    <hyperlink ref="E674" r:id="rId1345" display="https://www.youtube.com/watch?v=vzoIHUTieE0" xr:uid="{403EDE9A-28FB-4221-92BF-D9F54E456DFE}"/>
    <hyperlink ref="D674" r:id="rId1346" tooltip="&quot;Idea of Bharatiya Exceptionalism&quot; — Idea of Bharat International Conference" display="https://www.youtube.com/watch?v=vzoIHUTieE0" xr:uid="{70D64C1C-9264-482B-8F12-85F6D4C63A41}"/>
    <hyperlink ref="E675" r:id="rId1347" display="https://www.youtube.com/watch?v=eKSuEJqn2NI" xr:uid="{A157E903-8A96-4334-A9C5-D9C11D590316}"/>
    <hyperlink ref="D675" r:id="rId1348" tooltip="Jewish-Hindu Difference on Nature of Reincarnation #2" display="https://www.youtube.com/watch?v=eKSuEJqn2NI" xr:uid="{D48A0652-6B4C-4A0F-AB26-32760E395A94}"/>
    <hyperlink ref="E676" r:id="rId1349" display="https://www.youtube.com/watch?v=1UnsEQPK3PQ" xr:uid="{592DAA48-9124-4C62-8A88-5D602657AAAD}"/>
    <hyperlink ref="D676" r:id="rId1350" tooltip="Global Perceptions of Indian Heritage - SI Conference 2- Inaugural Session" display="https://www.youtube.com/watch?v=1UnsEQPK3PQ" xr:uid="{D07C60ED-A61D-4328-BFEE-9F998C8A1E5F}"/>
    <hyperlink ref="E677" r:id="rId1351" display="https://www.youtube.com/watch?v=bD-uUsBgY-w" xr:uid="{90DFF8C5-1F2D-48C3-86A6-D07EA1C54AEF}"/>
    <hyperlink ref="D677" r:id="rId1352" tooltip="Global Perceptions of Indian Heritage - SI Conference 2- Closing Session" display="https://www.youtube.com/watch?v=bD-uUsBgY-w" xr:uid="{22FCEFFD-7DF9-44FE-886C-46BED54F7626}"/>
    <hyperlink ref="E678" r:id="rId1353" display="https://www.youtube.com/watch?v=Lrh5zQHEIk4" xr:uid="{CE497AE6-65D0-42FE-B185-0DD07524C80C}"/>
    <hyperlink ref="D678" r:id="rId1354" tooltip="Monograph 1: Pollock's Three Dimensional Philology" display="https://www.youtube.com/watch?v=Lrh5zQHEIk4" xr:uid="{02343376-2655-4E40-9F2E-35A0659DCE87}"/>
    <hyperlink ref="E679" r:id="rId1355" display="https://www.youtube.com/watch?v=edQr4IJQuEg" xr:uid="{417E00A4-BCF9-4F93-BA6E-1ACC23E77622}"/>
    <hyperlink ref="D679" r:id="rId1356" tooltip="Monograph 2: Politics of Sanskrit Studies" display="https://www.youtube.com/watch?v=edQr4IJQuEg" xr:uid="{18C2EB6F-F0E1-471E-87E7-D1C31313656C}"/>
    <hyperlink ref="E680" r:id="rId1357" display="https://www.youtube.com/watch?v=RJSsEA6fpJE" xr:uid="{72D0B6AE-1DFB-4604-ACEF-42F6C6B709B0}"/>
    <hyperlink ref="D680" r:id="rId1358" tooltip="Purva Paksa of Pollock's use of Chronology - Megh K &amp; Manogna S" display="https://www.youtube.com/watch?v=RJSsEA6fpJE" xr:uid="{E37F3013-0381-46DE-B1B1-F6DFECEECA87}"/>
    <hyperlink ref="E681" r:id="rId1359" display="https://www.youtube.com/watch?v=BlNY-1vmqvA" xr:uid="{8DD7FF73-6067-45FE-B85E-48667FF533E1}"/>
    <hyperlink ref="D681" r:id="rId1360" tooltip="Critique of &amp; Rebuttal to Pollock's Dating for Epics - Nilesh Oak" display="https://www.youtube.com/watch?v=BlNY-1vmqvA" xr:uid="{8056CF32-5FFD-498B-87A3-E34D5CE0FEAB}"/>
    <hyperlink ref="E682" r:id="rId1361" display="https://www.youtube.com/watch?v=_CKZQa18hcY" xr:uid="{67299EC0-DEAA-4A25-94B8-CAD23ADCE161}"/>
    <hyperlink ref="D682" r:id="rId1362" tooltip="Mimamsa Critique of Pollock's History Theory - Dr S. Tilak" display="https://www.youtube.com/watch?v=_CKZQa18hcY" xr:uid="{70992468-5E9B-47DD-BBE5-C5F1227CC2D3}"/>
    <hyperlink ref="E683" r:id="rId1363" display="https://www.youtube.com/watch?v=iwaHs0-q9l8" xr:uid="{7341AC52-7590-4582-A63F-96D9D354E5DE}"/>
    <hyperlink ref="D683" r:id="rId1364" tooltip="The Science of Meaning - Sudarshan Therani" display="https://www.youtube.com/watch?v=iwaHs0-q9l8" xr:uid="{8F96A7E1-8CB3-4DAF-9BDE-D2B952185966}"/>
    <hyperlink ref="E684" r:id="rId1365" display="https://www.youtube.com/watch?v=lkO1JaN7BoQ" xr:uid="{37553134-2A49-4AC6-96FB-78AEAA72A199}"/>
    <hyperlink ref="D684" r:id="rId1366" tooltip="Gaṇita Śāstra &amp; Western Mathematics - S Mukhopadhayay" display="https://www.youtube.com/watch?v=lkO1JaN7BoQ" xr:uid="{4313E55F-9E42-4B07-8345-AEC93444D9CF}"/>
    <hyperlink ref="E685" r:id="rId1367" display="https://www.youtube.com/watch?v=vaRCmUwpmNk" xr:uid="{0255DD98-FC3C-44BC-B544-CF384452BE6B}"/>
    <hyperlink ref="D685" r:id="rId1368" tooltip="Are Sanskrit Grammar &amp; Royal Power Related - Sowmya K" display="https://www.youtube.com/watch?v=vaRCmUwpmNk" xr:uid="{208BAF92-977B-4AB2-88D5-1E0958DDE8F6}"/>
    <hyperlink ref="E686" r:id="rId1369" display="https://www.youtube.com/watch?v=qY_yQIrKwRk" xr:uid="{DD8E2156-2A88-4992-8732-EBED073E7576}"/>
    <hyperlink ref="D686" r:id="rId1370" tooltip="Examination of Pollock's &quot;Project SKSEC&quot; - Manjushree Hegde" display="https://www.youtube.com/watch?v=qY_yQIrKwRk" xr:uid="{91FB0501-9DDA-4589-A8A8-49B2C1D1A5F0}"/>
    <hyperlink ref="E687" r:id="rId1371" display="https://www.youtube.com/watch?v=4ZkNnR--tMY" xr:uid="{D7D376D0-9508-414E-A702-7FCDB19A21FC}"/>
    <hyperlink ref="D687" r:id="rId1372" tooltip="A Computational Theory for Rasa - Prof K Gopinath" display="https://www.youtube.com/watch?v=4ZkNnR--tMY" xr:uid="{B20A22E5-10BE-460C-B416-8E13A081C718}"/>
    <hyperlink ref="E688" r:id="rId1373" display="https://www.youtube.com/watch?v=Fb11XAvWeyE" xr:uid="{B2B852CD-54CE-4846-A5E4-9631B5989E08}"/>
    <hyperlink ref="D688" r:id="rId1374" tooltip="Pollock's Influence on Contemporary Discourse- Discussion between Sonal Mansingh and Rajiv Malhotra" display="https://www.youtube.com/watch?v=Fb11XAvWeyE" xr:uid="{021963F2-3C81-4DFE-8565-1128CAD08A31}"/>
    <hyperlink ref="E689" r:id="rId1375" display="https://www.youtube.com/watch?v=xAicQnL_abA" xr:uid="{069C6CDC-8CBB-44A8-B01F-41D362183C21}"/>
    <hyperlink ref="D689" r:id="rId1376" tooltip="Why Traditional Scholars Should Take Pollock Seriously - Rajiv Malhotra Explains" display="https://www.youtube.com/watch?v=xAicQnL_abA" xr:uid="{F00A5C6B-1DD9-4B43-9027-1155C705DE49}"/>
    <hyperlink ref="E690" r:id="rId1377" display="https://www.youtube.com/watch?v=kcbL1wC9PEg" xr:uid="{42DA81FD-58DE-4173-9E7E-CB0BDDFC7645}"/>
    <hyperlink ref="D690" r:id="rId1378" tooltip="Sheldon Pollock's Prashastis For His Funding Sources" display="https://www.youtube.com/watch?v=kcbL1wC9PEg" xr:uid="{BA91A296-5D7C-457F-87AB-1258EC30F673}"/>
    <hyperlink ref="E691" r:id="rId1379" display="https://www.youtube.com/watch?v=qqDl6coS7wg" xr:uid="{C3ECD61C-1FB4-4E8D-A161-C120A5C9358D}"/>
    <hyperlink ref="D691" r:id="rId1380" tooltip="Rajiv Malhotra Darshan with Puri Shankaracharya to discuss common interests" display="https://www.youtube.com/watch?v=qqDl6coS7wg" xr:uid="{166667F4-89BE-476E-B254-FA44C670FF90}"/>
    <hyperlink ref="E692" r:id="rId1381" display="https://www.youtube.com/watch?v=0RYS6V76lRQ" xr:uid="{6E33AFD3-564B-4358-932D-6651533BE5F4}"/>
    <hyperlink ref="D692" r:id="rId1382" tooltip="Decolonizing the Indian Civil Services: Rajiv Malhotra" display="https://www.youtube.com/watch?v=0RYS6V76lRQ" xr:uid="{751AB66B-9C22-4D30-AF16-C2C6ADCC4886}"/>
    <hyperlink ref="E693" r:id="rId1383" display="https://www.youtube.com/watch?v=gtJ9OzJIB_c" xr:uid="{7AE0DB75-5C97-4226-BE1F-F1CDAFF6E2EC}"/>
    <hyperlink ref="D693" r:id="rId1384" tooltip="R Nagaswamy's Plenary Talk at Swadeshi Indology Conf 2" display="https://www.youtube.com/watch?v=gtJ9OzJIB_c" xr:uid="{6EC68357-B72D-4947-BD49-5B05BD6D0730}"/>
    <hyperlink ref="E694" r:id="rId1385" display="https://www.youtube.com/watch?v=7AYmPqY5iF4" xr:uid="{99C8EA33-7CF9-4A97-81CB-238953C08B7A}"/>
    <hyperlink ref="D694" r:id="rId1386" tooltip="Lets Debate the Politics of Social Sciences" display="https://www.youtube.com/watch?v=7AYmPqY5iF4" xr:uid="{E6C04B47-515C-43E1-83F2-C5004BA3156F}"/>
    <hyperlink ref="E695" r:id="rId1387" display="https://www.youtube.com/watch?v=4iGdwJ3nQcs&amp;t=38s" xr:uid="{B8803114-D529-4D65-98DD-4A06677B6C28}"/>
    <hyperlink ref="D695" r:id="rId1388" tooltip="Kashmir Violence and the Legal Hounding of Madhu Kishwar" display="https://www.youtube.com/watch?v=4iGdwJ3nQcs&amp;t=38s" xr:uid="{0FC9E1FC-B753-41DF-BD10-84B8164F580E}"/>
    <hyperlink ref="E696" r:id="rId1389" display="https://www.youtube.com/watch?v=OI3nL5YCIO8" xr:uid="{9115EC16-6A71-49A7-8691-FB6F3180A512}"/>
    <hyperlink ref="D696" r:id="rId1390" tooltip="Princeton University's Parth Parihar Interviews Rajiv Malhotra" display="https://www.youtube.com/watch?v=OI3nL5YCIO8" xr:uid="{EF2550B9-366D-41BE-AF82-186F665F9141}"/>
    <hyperlink ref="E697" r:id="rId1391" display="https://www.youtube.com/watch?v=_xxJKDZyRuE" xr:uid="{B191F126-4E7A-4F36-A1AA-C8E824D5D28E}"/>
    <hyperlink ref="D697" r:id="rId1392" tooltip="Keynote Speech by Rajiv Malhotra: &quot;Hindu Contributions to Humanity&quot;" display="https://www.youtube.com/watch?v=_xxJKDZyRuE" xr:uid="{C965E94F-8768-44BA-BDBC-72BB9C5A48C8}"/>
    <hyperlink ref="E698" r:id="rId1393" display="https://www.youtube.com/watch?v=vhlPSbFlxPI" xr:uid="{31A7CF7F-AEAD-4B9E-9789-762ECA2F0B80}"/>
    <hyperlink ref="D698" r:id="rId1394" tooltip="Rajiv Malhotra Invites Hindus To Send Queries About Hinduism" display="https://www.youtube.com/watch?v=vhlPSbFlxPI" xr:uid="{7D59D933-25B0-4123-A55E-D11AE68AB37A}"/>
    <hyperlink ref="E699" r:id="rId1395" display="https://www.youtube.com/watch?v=vmOlaD1O5rg" xr:uid="{DDD69561-4EFE-44EC-9934-371680C2577A}"/>
    <hyperlink ref="D699" r:id="rId1396" tooltip="Did the &quot;Art of Living&quot; Event Destroy The Yamuna, as Alleged?" display="https://www.youtube.com/watch?v=vmOlaD1O5rg" xr:uid="{66997C8D-1681-4DD3-B7FB-053916B6C1A2}"/>
    <hyperlink ref="E700" r:id="rId1397" display="https://www.youtube.com/watch?v=WzgR7yTQNzY" xr:uid="{C6A7E683-B01B-40EE-BD69-48A0ED0D7203}"/>
    <hyperlink ref="D700" r:id="rId1398" tooltip="In Conversation with Meenakshi Jain" display="https://www.youtube.com/watch?v=WzgR7yTQNzY" xr:uid="{3328DF3B-6F03-4480-807B-8A74CEFE01F4}"/>
    <hyperlink ref="E701" r:id="rId1399" display="https://www.youtube.com/watch?v=SNpVBfgzPmo" xr:uid="{3EB79AFB-6C21-4429-9BE9-4485942563F8}"/>
    <hyperlink ref="D701" r:id="rId1400" tooltip="Discussing the Digestion of Yoga with a White Hindu" display="https://www.youtube.com/watch?v=SNpVBfgzPmo" xr:uid="{54CBAF95-C5EE-4746-9240-962E0873DADF}"/>
    <hyperlink ref="E702" r:id="rId1401" display="https://www.youtube.com/watch?v=MC9pK4dCHAs" xr:uid="{47D5DD34-6673-41DE-A1DC-65871B825E43}"/>
    <hyperlink ref="D702" r:id="rId1402" tooltip="Natyasastra to Bollywood: Rasa, an eternal experience - Charu Uppal" display="https://www.youtube.com/watch?v=MC9pK4dCHAs" xr:uid="{F425B45C-D457-4C0E-A4F0-A84B38FC9128}"/>
    <hyperlink ref="E703" r:id="rId1403" display="https://www.youtube.com/watch?v=g8GW7DlPr4g" xr:uid="{3F533679-B1E1-44B9-AF58-72C739F8AE52}"/>
    <hyperlink ref="D703" r:id="rId1404" tooltip="The Science of the Sacred - Sudarshan Therani" display="https://www.youtube.com/watch?v=g8GW7DlPr4g" xr:uid="{23F21A49-C40D-4A99-B62E-52A4D4A81733}"/>
    <hyperlink ref="E704" r:id="rId1405" display="https://www.youtube.com/watch?v=lQph5joRdU8" xr:uid="{77117A1C-BF6B-4839-B241-2A2406C383BE}"/>
    <hyperlink ref="D704" r:id="rId1406" tooltip="Sheldon Pollock &amp; Desacralization of Sanskrit - Megh K and Manogna S" display="https://www.youtube.com/watch?v=lQph5joRdU8" xr:uid="{88F1B6F7-FC6F-41F2-A79A-40BA1EF9BA9C}"/>
    <hyperlink ref="E705" r:id="rId1407" display="https://www.youtube.com/watch?v=DMReaVWJGFE" xr:uid="{53320292-A0A8-45FD-9074-D3E7FA602B0B}"/>
    <hyperlink ref="D705" r:id="rId1408" tooltip="Pollock's views on Rasa: A Critique - Karthik S Joshi" display="https://www.youtube.com/watch?v=DMReaVWJGFE" xr:uid="{8DB8D0CE-6A31-436A-9AAF-1CE53BFFBFA4}"/>
    <hyperlink ref="E706" r:id="rId1409" display="https://www.youtube.com/watch?v=Zused4CGMw4" xr:uid="{6A939187-0AB8-40D9-8DDC-8B29904CAD63}"/>
    <hyperlink ref="D706" r:id="rId1410" tooltip="Sanskrit is not dead - Satyanarayana Dasa" display="https://www.youtube.com/watch?v=Zused4CGMw4" xr:uid="{4D6DFE5A-215B-44F9-AF01-695C5118F749}"/>
    <hyperlink ref="E707" r:id="rId1411" display="https://www.youtube.com/watch?v=KCUZ6hBgxc0" xr:uid="{56B0CC17-7ECD-4F67-B412-199D768B397D}"/>
    <hyperlink ref="D707" r:id="rId1412" tooltip="Pollock's &quot;From Rasa Seen to Rasa Heard&quot;: A Critique - Sreejit Datta" display="https://www.youtube.com/watch?v=KCUZ6hBgxc0" xr:uid="{929E6CE6-96AD-4AFC-9A1E-A4A94E99695D}"/>
    <hyperlink ref="E708" r:id="rId1413" display="https://www.youtube.com/watch?v=k0FNC9LuJoo&amp;t=4s" xr:uid="{1EF8A212-A1E2-4DAA-B49E-5BBFF2E56626}"/>
    <hyperlink ref="D708" r:id="rId1414" tooltip="The Buddha Versus Sheldon Pollock — Dr. Koenraad Elst" display="https://www.youtube.com/watch?v=k0FNC9LuJoo&amp;t=4s" xr:uid="{D6C83100-0F15-4A91-A209-64CAE049C3AE}"/>
    <hyperlink ref="E709" r:id="rId1415" display="https://www.youtube.com/watch?v=DBYSIkWsAOI" xr:uid="{3F786523-E888-4998-85E8-B90D75C64B60}"/>
    <hyperlink ref="D709" r:id="rId1416" tooltip="Remarks From Chair: Session on Misc Themes - Shashi Tiwari" display="https://www.youtube.com/watch?v=DBYSIkWsAOI" xr:uid="{231A0A4D-C989-43FC-86E2-3E3170C55CA4}"/>
    <hyperlink ref="E710" r:id="rId1417" display="https://www.youtube.com/watch?v=VKbVHIgKbbo" xr:uid="{EA9CE3E0-6FC6-4795-BABD-967E7F114E24}"/>
    <hyperlink ref="D710" r:id="rId1418" tooltip="Remarks From Chair: Session on Sastra &amp; Misc Theme — Dr. Aravinda Rao" display="https://www.youtube.com/watch?v=VKbVHIgKbbo" xr:uid="{7C30A0FE-6EEB-404F-B909-EA6366E753A4}"/>
    <hyperlink ref="E711" r:id="rId1419" display="https://www.youtube.com/watch?v=uaTb9-4kT2Y" xr:uid="{A32F76DC-CEAF-42E8-89D9-96888C8B71BF}"/>
    <hyperlink ref="D711" r:id="rId1420" tooltip="Hinduism and Buddhism: Convergent or Divergent - Rajath V" display="https://www.youtube.com/watch?v=uaTb9-4kT2Y" xr:uid="{A2EF362D-112F-4889-BB63-3843EEB7370F}"/>
    <hyperlink ref="E712" r:id="rId1421" display="https://www.youtube.com/watch?v=wKoUB00RmE0" xr:uid="{4F2EB0F4-E947-47CB-A1DA-8A4CD02954B1}"/>
    <hyperlink ref="D712" r:id="rId1422" tooltip="The Science &amp; Nescience of Mimamsa - Sudarshan Therani" display="https://www.youtube.com/watch?v=wKoUB00RmE0" xr:uid="{19B6A027-B38D-4CBE-BD39-8BEE17A1A64A}"/>
    <hyperlink ref="E713" r:id="rId1423" display="https://www.youtube.com/watch?v=sI2xSENomQY" xr:uid="{2DB30795-0EB9-49E7-8EB5-82D6EFA9F64E}"/>
    <hyperlink ref="D713" r:id="rId1424" tooltip="Pollock's 'Irresponsible' Vs Valmiki's 'Plausible' Ramayana - Animesh Aaryan" display="https://www.youtube.com/watch?v=sI2xSENomQY" xr:uid="{B74BCCB2-C4F8-4C2E-9983-D879F6D86F78}"/>
    <hyperlink ref="E714" r:id="rId1425" display="https://www.youtube.com/watch?v=Ts09Fp7M53k" xr:uid="{D2CC82D6-DFAC-49A5-AD2E-8C8554C5FA3C}"/>
    <hyperlink ref="D714" r:id="rId1426" tooltip="The divine nature of the Vedas - Alok Mishra" display="https://www.youtube.com/watch?v=Ts09Fp7M53k" xr:uid="{A3901122-F544-4B33-80D3-4AA1E312F738}"/>
    <hyperlink ref="E715" r:id="rId1427" display="https://www.youtube.com/watch?v=inDcB8LwlqI" xr:uid="{344D2D58-CA81-4733-80E3-B47652FCA6D1}"/>
    <hyperlink ref="D715" r:id="rId1428" tooltip="Sastra of Science &amp; Science of Sastras - Madhu &amp; Sudarshan Therani" display="https://www.youtube.com/watch?v=inDcB8LwlqI" xr:uid="{987A7235-D8FC-45D4-99BC-37893DB48200}"/>
    <hyperlink ref="E716" r:id="rId1429" display="https://www.youtube.com/watch?v=1wYg5d-4aVg" xr:uid="{D2B70FB0-125A-46EF-A75C-EC380D80D444}"/>
    <hyperlink ref="D716" r:id="rId1430" tooltip="Rejoinder to Rasa Reader: An Insider View - Sharda Narayanan" display="https://www.youtube.com/watch?v=1wYg5d-4aVg" xr:uid="{6B7596AF-57B5-4B45-AFB3-17A2CE69F7CA}"/>
    <hyperlink ref="E717" r:id="rId1431" display="https://www.youtube.com/watch?v=oLCI7vQ7WFk" xr:uid="{F6312449-D7AA-4988-9B1B-BDE710A3D709}"/>
    <hyperlink ref="D717" r:id="rId1432" tooltip="Remarks From Chair: Session on Rasa - Dr Pappu Venugopala Rao" display="https://www.youtube.com/watch?v=oLCI7vQ7WFk" xr:uid="{6597C653-3DDB-4C42-89F7-34089726223B}"/>
    <hyperlink ref="E718" r:id="rId1433" display="https://www.youtube.com/watch?v=Owv0FewW5Bo" xr:uid="{14077C8D-825A-4B49-BCAD-3E977B83BAA3}"/>
    <hyperlink ref="D718" r:id="rId1434" tooltip="Commonalities in Hindu &amp; Buddhist Meta Framework - Ravi Joshi" display="https://www.youtube.com/watch?v=Owv0FewW5Bo" xr:uid="{D9993C34-B09F-4280-8B7D-04BD1480B8DA}"/>
    <hyperlink ref="E719" r:id="rId1435" display="https://www.youtube.com/watch?v=3ytmTvor21A" xr:uid="{915A2844-F2B5-4B04-9AE5-4417AC0C89F2}"/>
    <hyperlink ref="D719" r:id="rId1436" tooltip="Impressions of Swadeshi Indology Conference 2 - Dr. Sonal Mansingh" display="https://www.youtube.com/watch?v=3ytmTvor21A" xr:uid="{F789217B-8191-4000-A6CB-E526EE1EBF26}"/>
    <hyperlink ref="E720" r:id="rId1437" display="https://www.youtube.com/watch?v=tPgOVeqnOcc" xr:uid="{B6A15866-793A-4EE0-B950-DD874E10679D}"/>
    <hyperlink ref="D720" r:id="rId1438" tooltip="Remarks from chair - Session 2 on Rasa - Prof. K Gopinath" display="https://www.youtube.com/watch?v=tPgOVeqnOcc" xr:uid="{14380359-4E36-41DC-BFF5-751DAA5045FB}"/>
    <hyperlink ref="E721" r:id="rId1439" display="https://www.youtube.com/watch?v=sEg8fP2ckhI" xr:uid="{F99824F4-E5CE-48B6-9250-D0C39F42E187}"/>
    <hyperlink ref="D721" r:id="rId1440" tooltip="Plenary Session 3: Dr. Pappu Venugopala Rao" display="https://www.youtube.com/watch?v=sEg8fP2ckhI" xr:uid="{A1F038BE-8D9B-4D53-8998-5D5EAD50944E}"/>
    <hyperlink ref="E722" r:id="rId1441" display="https://www.youtube.com/watch?v=tmCFtpj6IZc" xr:uid="{0F1D3A90-00C7-42E8-9D0C-F4B1C3B87802}"/>
    <hyperlink ref="D722" r:id="rId1442" tooltip="Plenary Session 2 - Dr Meenakshi Jain" display="https://www.youtube.com/watch?v=tmCFtpj6IZc" xr:uid="{D0E451E9-BD82-432A-AD34-97D2797E341F}"/>
    <hyperlink ref="E723" r:id="rId1443" display="https://www.youtube.com/watch?v=Ul-faWS75vA" xr:uid="{A14938BE-AED2-48FF-BF3C-102437A96AED}"/>
    <hyperlink ref="D723" r:id="rId1444" tooltip="Pollock’s Hypothesis on “Othering” is unscientific - Murali KV" display="https://www.youtube.com/watch?v=Ul-faWS75vA" xr:uid="{DC21005E-B5B0-41A1-B304-5F29CBB845F1}"/>
    <hyperlink ref="E724" r:id="rId1445" display="https://www.youtube.com/watch?v=rP79c8rd-jE" xr:uid="{7968E1E2-7C96-4E06-9F14-C1E6682E3EE4}"/>
    <hyperlink ref="D724" r:id="rId1446" tooltip="Upanishads and Buddha's Teachings - Sunil M V" display="https://www.youtube.com/watch?v=rP79c8rd-jE" xr:uid="{B514E95C-0DDF-4E89-9663-DE019FDA2CB0}"/>
    <hyperlink ref="E725" r:id="rId1447" display="https://www.youtube.com/watch?v=4ej2lqB-kjM" xr:uid="{1367905E-6D12-4F34-87F2-B3E6CE911EA0}"/>
    <hyperlink ref="D725" r:id="rId1448" tooltip="Pollock's Desacralisation of the Indian Rasa Tradition - Ashay Naik" display="https://www.youtube.com/watch?v=4ej2lqB-kjM" xr:uid="{9EE95BD0-B6F7-4EEB-80B4-EFD1C756CA31}"/>
    <hyperlink ref="E726" r:id="rId1449" display="https://www.youtube.com/watch?v=OmWUkxANoEk" xr:uid="{CEB52C3F-78F9-4616-B1E7-12CBE1CCC790}"/>
    <hyperlink ref="D726" r:id="rId1450" tooltip="Mimamsa and the Problem of History in Traditional India - Ananth Sethuraman" display="https://www.youtube.com/watch?v=OmWUkxANoEk" xr:uid="{FFD6C1A5-D9BA-4AE1-8B29-7A00A366C67C}"/>
    <hyperlink ref="E727" r:id="rId1451" display="https://www.youtube.com/watch?v=5IYA6g6rNW0" xr:uid="{303B9EDB-4954-441B-AF4C-17FD5D399EED}"/>
    <hyperlink ref="D727" r:id="rId1452" tooltip="Rasa one step below Brahman - Dr. R Ganesh" display="https://www.youtube.com/watch?v=5IYA6g6rNW0" xr:uid="{96A23CF6-0658-4E36-B3A8-E3D29B2D5DCF}"/>
    <hyperlink ref="E728" r:id="rId1453" display="https://www.youtube.com/watch?v=zEXu5K5eyCY" xr:uid="{4DDA65E2-7D21-4D82-8BAB-52501C79B73E}"/>
    <hyperlink ref="D728" r:id="rId1454" tooltip="Rasa theory - Dr. Nagaswamy" display="https://www.youtube.com/watch?v=zEXu5K5eyCY" xr:uid="{0BE4EBFC-21D0-4E71-88D2-237D8A335000}"/>
    <hyperlink ref="E729" r:id="rId1455" display="https://www.youtube.com/watch?v=s9g49kgd9ao" xr:uid="{B468B485-8401-4567-A29B-22F021DAB651}"/>
    <hyperlink ref="D729" r:id="rId1456" tooltip="Change and growth of Rasa Theory - Naresh Cuntoor" display="https://www.youtube.com/watch?v=s9g49kgd9ao" xr:uid="{A963A09F-F8D9-4A15-A385-795930A8CF98}"/>
    <hyperlink ref="E730" r:id="rId1457" display="https://www.youtube.com/watch?v=7IXp156RgtQ" xr:uid="{2FD08C0C-D28E-4119-A8AD-464B7CD935F7}"/>
    <hyperlink ref="D730" r:id="rId1458" tooltip="Mimamsa and Ahistoricism - Prof. K S Kannan" display="https://www.youtube.com/watch?v=7IXp156RgtQ" xr:uid="{3B010104-413C-4E16-A8E1-84EB967FD294}"/>
    <hyperlink ref="E731" r:id="rId1459" display="https://www.youtube.com/watch?v=1CJb6PuWDqk" xr:uid="{180E06FC-DEC0-421F-AB15-2A0B9262460C}"/>
    <hyperlink ref="D731" r:id="rId1460" tooltip="Remarks From Chair - Session on Chronology and Buddhism_Dr Nagaswamy" display="https://www.youtube.com/watch?v=1CJb6PuWDqk" xr:uid="{6C5EF826-3978-41BA-B0B5-28FC101DF541}"/>
    <hyperlink ref="E732" r:id="rId1461" display="https://www.youtube.com/watch?v=3Pat7agSMJU&amp;t=22s" xr:uid="{BEB77EA5-0078-492C-9E70-5ED623A879D6}"/>
    <hyperlink ref="D732" r:id="rId1462" tooltip="Brahmanism, Buddhism and Mimamsa - Sharda Narayanan" display="https://www.youtube.com/watch?v=3Pat7agSMJU&amp;t=22s" xr:uid="{035F6DB7-7BD5-43D6-8227-C9FAC04785EC}"/>
    <hyperlink ref="E733" r:id="rId1463" display="https://www.youtube.com/watch?v=lyiuoR-2E6I" xr:uid="{09CEBD71-EA89-4F90-A2A2-402EC103E6AE}"/>
    <hyperlink ref="D733" r:id="rId1464" tooltip="Examining Pollock's &quot;Sanskrit Cosmopolis&quot; - Arvind Prasad" display="https://www.youtube.com/watch?v=lyiuoR-2E6I" xr:uid="{FFB2E74B-5773-4D45-B115-EB67E60DCD05}"/>
    <hyperlink ref="E734" r:id="rId1465" display="https://www.youtube.com/watch?v=h4ZgKKlmUl0&amp;t=481s" xr:uid="{29F16687-4DAB-4215-92D1-D83ED7D83F38}"/>
    <hyperlink ref="D734" r:id="rId1466" tooltip="Conflict Between Buddhism &amp; Hinduism - Dr. R Nagaswamy" display="https://www.youtube.com/watch?v=h4ZgKKlmUl0&amp;t=481s" xr:uid="{3AFD45F5-2009-4E9D-8C26-EFF723CFFAD2}"/>
    <hyperlink ref="E735" r:id="rId1467" display="https://www.youtube.com/watch?v=8gCMYZ-alVw" xr:uid="{B9D2ECD5-DFC0-4E1D-AED4-4640140B18BD}"/>
    <hyperlink ref="D735" r:id="rId1468" tooltip="Pollock's Philology: Mixing Ramayana and Political Imagination - Ishani Dutta" display="https://www.youtube.com/watch?v=8gCMYZ-alVw" xr:uid="{DA4ADE28-70C8-44AB-8618-87B91787EB99}"/>
    <hyperlink ref="E736" r:id="rId1469" display="https://www.youtube.com/watch?v=aPfBxS4huSc" xr:uid="{06396EF9-BD2E-407F-8AA1-BFA4475CFB96}"/>
    <hyperlink ref="D736" r:id="rId1470" tooltip="Remarks from Chair - Session on Mimamsa &amp; some Misc topics - Dr. Koenraad Elst" display="https://www.youtube.com/watch?v=aPfBxS4huSc" xr:uid="{E3B770E8-ED56-4F25-855C-BE2C81D0A8F7}"/>
    <hyperlink ref="E737" r:id="rId1471" display="https://www.youtube.com/watch?v=HQK8u4lh7y0" xr:uid="{194168A0-9DCD-45EC-B7E4-A72C31F21316}"/>
    <hyperlink ref="D737" r:id="rId1472" tooltip="Remarks from chair - Session on Philology - Dr. Korada Subrahmanyam" display="https://www.youtube.com/watch?v=HQK8u4lh7y0" xr:uid="{DA562CD3-C6D3-4D45-9587-DEC44AC97758}"/>
    <hyperlink ref="E738" r:id="rId1473" display="https://www.youtube.com/watch?v=qIQN0DtO2Z8" xr:uid="{6FDD61DD-F6A8-4C8C-B185-E0FA9B9329B3}"/>
    <hyperlink ref="D738" r:id="rId1474" tooltip="Remarks from chair - Session on Buddhism - Dr. Amarjiva Lochan" display="https://www.youtube.com/watch?v=qIQN0DtO2Z8" xr:uid="{8E4BA7D4-6E5C-4DDF-8821-ACA0FC2B015D}"/>
    <hyperlink ref="E739" r:id="rId1475" display="https://www.youtube.com/watch?v=ZErxsCxSQsA" xr:uid="{AB2B1265-E8D6-4764-BA71-A3563C4B8A82}"/>
    <hyperlink ref="D739" r:id="rId1476" tooltip="Pollock's &quot;Death of Sanskrit&quot; - An Analysis - Jayaraman Mahadevan" display="https://www.youtube.com/watch?v=ZErxsCxSQsA" xr:uid="{53316DFB-E6DA-459E-AEE6-48DC825CD2A8}"/>
    <hyperlink ref="E740" r:id="rId1477" display="https://www.youtube.com/watch?v=ZyApm_PJ-W8&amp;t=65s" xr:uid="{8F677129-6568-4A33-9412-69B1E72D0061}"/>
    <hyperlink ref="D740" r:id="rId1478" tooltip="India’s (Unacknowledged) Contributions to Mind Sciences: Rajiv Malhotra" display="https://www.youtube.com/watch?v=ZyApm_PJ-W8&amp;t=65s" xr:uid="{002A59F0-D556-4BF0-BCCC-6860E6023720}"/>
    <hyperlink ref="E741" r:id="rId1479" display="https://www.youtube.com/watch?v=VFJFvcNogFU" xr:uid="{372C9DE6-3A56-469D-AE99-1201D3D03EDC}"/>
    <hyperlink ref="D741" r:id="rId1480" tooltip="Rajiv Malhotra in Conversation with Brooke Boon, Founder of ‘Holy Yoga’" display="https://www.youtube.com/watch?v=VFJFvcNogFU" xr:uid="{CA2E52EE-4A90-4FFE-87E0-09F0F806DCE5}"/>
    <hyperlink ref="E742" r:id="rId1481" display="https://www.youtube.com/watch?v=JlEmX46IYNY" xr:uid="{A295AEE7-2760-4284-A355-119EEB93A8B7}"/>
    <hyperlink ref="D742" r:id="rId1482" tooltip="Rajiv Malhotra in Conversation with Brooke Boon, Founder of ‘Holy Yoga’" display="https://www.youtube.com/watch?v=JlEmX46IYNY" xr:uid="{9D7651B6-063E-457C-AB09-283C076A4A78}"/>
    <hyperlink ref="E743" r:id="rId1483" display="https://www.youtube.com/watch?v=SPD35eCSgDk" xr:uid="{61AABC6D-36E6-48AF-ACE3-6916DF7B8A85}"/>
    <hyperlink ref="D743" r:id="rId1484" tooltip="In Conversation with Vivek Agnihotri, A Patriotic Filmmaker" display="https://www.youtube.com/watch?v=SPD35eCSgDk" xr:uid="{EBEC133F-9960-4D3C-ABBD-E3F06230582C}"/>
    <hyperlink ref="E744" r:id="rId1485" display="https://www.youtube.com/watch?v=sy6xQyjX7qg" xr:uid="{20B1E455-0954-4736-B554-011C92BED3B3}"/>
    <hyperlink ref="D744" r:id="rId1486" tooltip="Discussion with Suzin Green, a Kali Worshipper &amp; Yoga-based Life Coach" display="https://www.youtube.com/watch?v=sy6xQyjX7qg" xr:uid="{27A71BE3-C3CE-4F53-8B5E-CC474720DD39}"/>
    <hyperlink ref="E745" r:id="rId1487" display="https://www.youtube.com/watch?v=xCLLCYBg7Zc" xr:uid="{5DAB2816-1132-4F17-A47D-823A1F703D20}"/>
    <hyperlink ref="D745" r:id="rId1488" tooltip="Dr Subramanian Swamy In Conversation with Rajiv Malhotra" display="https://www.youtube.com/watch?v=xCLLCYBg7Zc" xr:uid="{94DD0CC2-0389-4568-A91F-62ACD78E1314}"/>
    <hyperlink ref="E746" r:id="rId1489" display="https://www.youtube.com/watch?v=s4vjcCAXvVI" xr:uid="{034AABD3-A7AB-4097-A399-F4E09F0E7F6F}"/>
    <hyperlink ref="D746" r:id="rId1490" tooltip="Discussion with General GD Bakshi:  &quot;Bold Proposals on India's Security Dilemmas&quot;" display="https://www.youtube.com/watch?v=s4vjcCAXvVI" xr:uid="{51169558-9D11-4528-800E-4234D85D1913}"/>
    <hyperlink ref="E747" r:id="rId1491" display="https://www.youtube.com/watch?v=wfQX8QWcWgI" xr:uid="{57A2668A-BCB4-44B0-AF43-0E742F213002}"/>
    <hyperlink ref="D747" r:id="rId1492" tooltip="Swami Vigyananand (Chairman of World Hindu Foundation) In Conversation with Rajiv Malhotra" display="https://www.youtube.com/watch?v=wfQX8QWcWgI" xr:uid="{E6B696C8-9895-477D-B286-2A7127EA3955}"/>
    <hyperlink ref="E748" r:id="rId1493" display="https://www.youtube.com/watch?v=c50rfZlrNXU" xr:uid="{B33A428F-1908-416F-9A85-50487EA11D96}"/>
    <hyperlink ref="D748" r:id="rId1494" tooltip="Prof R. Vaidyanathan &amp; Rajiv Malhotra on the Global and Local Economic Mess" display="https://www.youtube.com/watch?v=c50rfZlrNXU" xr:uid="{61FF5103-EA6D-4E41-8D4E-083B2C97DA9F}"/>
    <hyperlink ref="E749" r:id="rId1495" display="https://www.youtube.com/watch?v=Bx9ffGtMMxo" xr:uid="{3CEF10A4-2FF0-4086-B43E-1A37438D1615}"/>
    <hyperlink ref="D749" r:id="rId1496" tooltip="Meet the Real Hero Behind Demonetization" display="https://www.youtube.com/watch?v=Bx9ffGtMMxo" xr:uid="{5922F291-CA80-40C0-9D22-735B417FC07B}"/>
    <hyperlink ref="E750" r:id="rId1497" display="https://www.youtube.com/watch?v=DL5cLBZou3I" xr:uid="{8BAD74A7-5F3B-4031-8A27-085E9E86A904}"/>
    <hyperlink ref="D750" r:id="rId1498" tooltip="Sushil Pandit, Well-Known Kashmir Activist In Conversation with Rajiv Malhotra" display="https://www.youtube.com/watch?v=DL5cLBZou3I" xr:uid="{F57D77A4-930C-4FFD-9D7C-AB5B32894E34}"/>
    <hyperlink ref="E751" r:id="rId1499" display="https://www.youtube.com/watch?v=dHQ-HMVdPyE" xr:uid="{E8D6F73D-B3E7-439F-AD49-69763B4F7EE1}"/>
    <hyperlink ref="D751" r:id="rId1500" tooltip="Swami Nirmalanandanatha, Head of Sri Adichunchanagiri Muth, Discusses with Rajiv Malhotra" display="https://www.youtube.com/watch?v=dHQ-HMVdPyE" xr:uid="{7932F269-A41C-4BF0-B6AA-DEF454B96DF1}"/>
    <hyperlink ref="E752" r:id="rId1501" display="https://www.youtube.com/watch?v=GtSbmTRia5Y" xr:uid="{7BACB2EA-AB3A-455F-9DDC-04D97E4265F0}"/>
    <hyperlink ref="D752" r:id="rId1502" tooltip="Rajiv Malhotra with Prof  Mohan on &quot;Breaking India&quot; on Tharanga" display="https://www.youtube.com/watch?v=GtSbmTRia5Y" xr:uid="{3472F00E-DBA3-4BB6-99AB-248EB0B40C52}"/>
    <hyperlink ref="E753" r:id="rId1503" display="https://www.youtube.com/watch?v=dvcJI5yAd6M&amp;t=122s" xr:uid="{FF59273B-34BF-4A57-9B42-6ED92F2014F9}"/>
    <hyperlink ref="D753" r:id="rId1504" tooltip="Persecution of Hindu Gurus Who Challenge Hinduphobia" display="https://www.youtube.com/watch?v=dvcJI5yAd6M&amp;t=122s" xr:uid="{A00551FB-4B84-4156-9079-B9A6B5EA2887}"/>
    <hyperlink ref="E754" r:id="rId1505" display="https://www.youtube.com/watch?v=ahKeSqFT0Nk" xr:uid="{7CB10FCD-B334-4BBC-9531-6D4313D8D00A}"/>
    <hyperlink ref="D754" r:id="rId1506" tooltip="Interfaith Marriages in USA. Discussion with Researcher" display="https://www.youtube.com/watch?v=ahKeSqFT0Nk" xr:uid="{E1E0A16F-05E9-4AB4-A9A4-B65135A0790E}"/>
    <hyperlink ref="E755" r:id="rId1507" display="https://www.youtube.com/watch?v=JB_lc00AWIE" xr:uid="{77BB33D1-2EC3-4E0A-B8E6-34B5530D8534}"/>
    <hyperlink ref="D755" r:id="rId1508" tooltip="V. Ramachandran, the Noted Neuroscientist, In Conversation with Rajiv Malhotra" display="https://www.youtube.com/watch?v=JB_lc00AWIE" xr:uid="{12AE86FD-7485-494B-B571-B15858074066}"/>
    <hyperlink ref="E756" r:id="rId1509" display="https://www.youtube.com/watch?v=9jjsiAFVdXc" xr:uid="{16660EEA-8820-4E87-8B37-618672C19CC9}"/>
    <hyperlink ref="D756" r:id="rId1510" tooltip="&quot;Is Templeton Foundation Digesting Vedanta into Christianity?&quot;" display="https://www.youtube.com/watch?v=9jjsiAFVdXc" xr:uid="{F8E4A4B2-5E40-41B8-AE51-786064C9C738}"/>
    <hyperlink ref="E757" r:id="rId1511" display="https://www.youtube.com/watch?v=9QSUsKZfoQA&amp;t=156s" xr:uid="{8A32FFDC-E9ED-4320-9DA5-DCD24E0B47DA}"/>
    <hyperlink ref="D757" r:id="rId1512" tooltip="Head of India's Top Sanskrit Research Center in Conversation with Rajiv Malhotra" display="https://www.youtube.com/watch?v=9QSUsKZfoQA&amp;t=156s" xr:uid="{300508E8-F7CE-4E61-8AFA-A07BE482532B}"/>
    <hyperlink ref="E758" r:id="rId1513" display="https://www.youtube.com/watch?v=79r5KYH0nBI" xr:uid="{C59991B1-29A0-4050-A530-30C8E19FB891}"/>
    <hyperlink ref="D758" r:id="rId1514" tooltip="Aditi Banerjee Recollects How We Started Responding to Hinduphobic Academicians." display="https://www.youtube.com/watch?v=79r5KYH0nBI" xr:uid="{B55AD9FA-716F-4410-A39B-0EDCDBEE7E15}"/>
  </hyperlinks>
  <pageMargins left="0.7" right="0.7" top="0.75" bottom="0.75" header="0.3" footer="0.3"/>
  <legacyDrawing r:id="rId151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A3105"/>
  <sheetViews>
    <sheetView zoomScaleNormal="100" workbookViewId="0">
      <pane ySplit="1" topLeftCell="A75" activePane="bottomLeft" state="frozen"/>
      <selection pane="bottomLeft" activeCell="G86" sqref="G86"/>
    </sheetView>
  </sheetViews>
  <sheetFormatPr defaultRowHeight="15" x14ac:dyDescent="0.25"/>
  <cols>
    <col min="1" max="1" width="4.85546875" style="2" bestFit="1" customWidth="1"/>
    <col min="2" max="2" width="7.28515625" style="2" customWidth="1"/>
    <col min="3" max="3" width="4.140625" style="2" customWidth="1"/>
    <col min="4" max="4" width="56.85546875" style="2" customWidth="1"/>
    <col min="5" max="5" width="9.7109375" style="2" hidden="1" customWidth="1"/>
    <col min="6" max="6" width="16.28515625" style="7" hidden="1" customWidth="1"/>
    <col min="7" max="7" width="32.42578125" style="12" customWidth="1"/>
    <col min="8" max="8" width="16.28515625" style="11" customWidth="1"/>
    <col min="9" max="9" width="9.7109375" style="2" customWidth="1"/>
    <col min="10" max="10" width="8.42578125" style="2" customWidth="1"/>
    <col min="11" max="11" width="11.140625" style="7" bestFit="1" customWidth="1"/>
    <col min="12" max="12" width="7" bestFit="1" customWidth="1"/>
    <col min="13" max="13" width="6.140625" bestFit="1" customWidth="1"/>
    <col min="14" max="14" width="9.5703125" bestFit="1" customWidth="1"/>
    <col min="15" max="15" width="9.7109375" bestFit="1" customWidth="1"/>
    <col min="16" max="16" width="23.85546875" customWidth="1"/>
    <col min="17" max="17" width="7.5703125" customWidth="1"/>
    <col min="18" max="18" width="7.42578125" customWidth="1"/>
    <col min="21" max="21" width="7.85546875" customWidth="1"/>
    <col min="25" max="25" width="56" bestFit="1" customWidth="1"/>
  </cols>
  <sheetData>
    <row r="1" spans="1:27" ht="33.75" x14ac:dyDescent="0.25">
      <c r="A1" s="13" t="s">
        <v>781</v>
      </c>
      <c r="B1" s="13" t="s">
        <v>1762</v>
      </c>
      <c r="C1" s="14" t="s">
        <v>1697</v>
      </c>
      <c r="D1" s="15" t="s">
        <v>779</v>
      </c>
      <c r="E1" s="15" t="s">
        <v>756</v>
      </c>
      <c r="F1" s="16" t="s">
        <v>757</v>
      </c>
      <c r="G1" s="15" t="s">
        <v>1700</v>
      </c>
      <c r="H1" s="17" t="s">
        <v>911</v>
      </c>
      <c r="I1" s="16" t="s">
        <v>910</v>
      </c>
      <c r="J1" s="18" t="s">
        <v>922</v>
      </c>
      <c r="K1" s="16" t="s">
        <v>778</v>
      </c>
      <c r="L1" s="16" t="s">
        <v>896</v>
      </c>
      <c r="M1" s="15" t="s">
        <v>897</v>
      </c>
      <c r="N1" s="15" t="s">
        <v>927</v>
      </c>
      <c r="O1" s="16" t="s">
        <v>909</v>
      </c>
      <c r="P1" s="17" t="s">
        <v>926</v>
      </c>
      <c r="Q1" s="17" t="s">
        <v>1713</v>
      </c>
      <c r="R1" s="15" t="s">
        <v>1746</v>
      </c>
      <c r="S1" s="15" t="s">
        <v>931</v>
      </c>
      <c r="T1" s="15" t="s">
        <v>937</v>
      </c>
      <c r="U1" s="15" t="s">
        <v>930</v>
      </c>
      <c r="V1" s="15" t="s">
        <v>925</v>
      </c>
      <c r="W1" s="16" t="s">
        <v>924</v>
      </c>
      <c r="X1" s="15" t="s">
        <v>923</v>
      </c>
      <c r="Y1" s="15" t="s">
        <v>1706</v>
      </c>
      <c r="Z1" s="36" t="s">
        <v>1792</v>
      </c>
      <c r="AA1" s="36" t="s">
        <v>1793</v>
      </c>
    </row>
    <row r="2" spans="1:27" x14ac:dyDescent="0.25">
      <c r="A2" s="19">
        <v>1</v>
      </c>
      <c r="B2" s="19" t="s">
        <v>1791</v>
      </c>
      <c r="C2" s="19" t="s">
        <v>939</v>
      </c>
      <c r="D2" s="20" t="s">
        <v>0</v>
      </c>
      <c r="E2" s="21">
        <v>0.57777777777777783</v>
      </c>
      <c r="F2" s="22" t="s">
        <v>782</v>
      </c>
      <c r="G2" s="23" t="s">
        <v>1701</v>
      </c>
      <c r="H2" s="24" t="s">
        <v>934</v>
      </c>
      <c r="I2" s="19">
        <f>7*1000</f>
        <v>7000</v>
      </c>
      <c r="J2" s="25">
        <v>9.6296296296296303E-3</v>
      </c>
      <c r="K2" s="26" t="s">
        <v>758</v>
      </c>
      <c r="L2" s="19"/>
      <c r="M2" s="19"/>
      <c r="N2" s="19"/>
      <c r="O2" s="27">
        <v>42989</v>
      </c>
      <c r="P2" s="19"/>
      <c r="Q2" s="19" t="s">
        <v>932</v>
      </c>
      <c r="R2" s="19" t="s">
        <v>932</v>
      </c>
      <c r="S2" s="19" t="s">
        <v>932</v>
      </c>
      <c r="T2" s="19" t="s">
        <v>928</v>
      </c>
      <c r="U2" s="19" t="s">
        <v>933</v>
      </c>
      <c r="V2" s="19" t="s">
        <v>928</v>
      </c>
      <c r="W2" s="19" t="s">
        <v>929</v>
      </c>
      <c r="X2" s="19" t="s">
        <v>928</v>
      </c>
      <c r="Y2" s="19"/>
      <c r="Z2" s="2">
        <v>2</v>
      </c>
    </row>
    <row r="3" spans="1:27" x14ac:dyDescent="0.25">
      <c r="A3" s="19">
        <v>2</v>
      </c>
      <c r="B3" s="19" t="s">
        <v>1791</v>
      </c>
      <c r="C3" s="19" t="s">
        <v>940</v>
      </c>
      <c r="D3" s="20" t="s">
        <v>1</v>
      </c>
      <c r="E3" s="21">
        <v>0.61736111111111114</v>
      </c>
      <c r="F3" s="22" t="s">
        <v>783</v>
      </c>
      <c r="G3" s="23" t="s">
        <v>1702</v>
      </c>
      <c r="H3" s="24" t="s">
        <v>935</v>
      </c>
      <c r="I3" s="19">
        <f>4*1000</f>
        <v>4000</v>
      </c>
      <c r="J3" s="25">
        <v>1.0289351851851852E-2</v>
      </c>
      <c r="K3" s="26" t="s">
        <v>758</v>
      </c>
      <c r="L3" s="19"/>
      <c r="M3" s="19"/>
      <c r="N3" s="19"/>
      <c r="O3" s="27">
        <v>42989</v>
      </c>
      <c r="P3" s="19"/>
      <c r="Q3" s="19" t="s">
        <v>932</v>
      </c>
      <c r="R3" s="19" t="s">
        <v>932</v>
      </c>
      <c r="S3" s="19" t="s">
        <v>932</v>
      </c>
      <c r="T3" s="19" t="s">
        <v>928</v>
      </c>
      <c r="U3" s="19" t="s">
        <v>933</v>
      </c>
      <c r="V3" s="19" t="s">
        <v>928</v>
      </c>
      <c r="W3" s="19" t="s">
        <v>929</v>
      </c>
      <c r="X3" s="19" t="s">
        <v>928</v>
      </c>
      <c r="Y3" s="19"/>
      <c r="Z3" s="2">
        <v>2</v>
      </c>
    </row>
    <row r="4" spans="1:27" x14ac:dyDescent="0.25">
      <c r="A4" s="19">
        <v>3</v>
      </c>
      <c r="B4" s="19" t="s">
        <v>1791</v>
      </c>
      <c r="C4" s="19" t="s">
        <v>941</v>
      </c>
      <c r="D4" s="20" t="s">
        <v>2</v>
      </c>
      <c r="E4" s="21">
        <v>0.12986111111111112</v>
      </c>
      <c r="F4" s="22">
        <v>826</v>
      </c>
      <c r="G4" s="23" t="s">
        <v>1703</v>
      </c>
      <c r="H4" s="24" t="s">
        <v>936</v>
      </c>
      <c r="I4" s="19">
        <f>826</f>
        <v>826</v>
      </c>
      <c r="J4" s="25">
        <v>2.1643518518518518E-3</v>
      </c>
      <c r="K4" s="26" t="s">
        <v>758</v>
      </c>
      <c r="L4" s="19"/>
      <c r="M4" s="19"/>
      <c r="N4" s="19"/>
      <c r="O4" s="27">
        <v>42990</v>
      </c>
      <c r="P4" s="19"/>
      <c r="Q4" s="19" t="s">
        <v>932</v>
      </c>
      <c r="R4" s="19" t="s">
        <v>932</v>
      </c>
      <c r="S4" s="19" t="s">
        <v>932</v>
      </c>
      <c r="T4" s="19" t="s">
        <v>928</v>
      </c>
      <c r="U4" s="19" t="s">
        <v>933</v>
      </c>
      <c r="V4" s="19" t="s">
        <v>928</v>
      </c>
      <c r="W4" s="19" t="s">
        <v>929</v>
      </c>
      <c r="X4" s="19" t="s">
        <v>928</v>
      </c>
      <c r="Y4" s="19"/>
      <c r="Z4" s="2">
        <v>2</v>
      </c>
    </row>
    <row r="5" spans="1:27" x14ac:dyDescent="0.25">
      <c r="A5" s="19">
        <v>4</v>
      </c>
      <c r="B5" s="19" t="s">
        <v>1791</v>
      </c>
      <c r="C5" s="19" t="s">
        <v>942</v>
      </c>
      <c r="D5" s="20" t="s">
        <v>3</v>
      </c>
      <c r="E5" s="21">
        <v>5.8333333333333327E-2</v>
      </c>
      <c r="F5" s="22" t="s">
        <v>784</v>
      </c>
      <c r="G5" s="23" t="s">
        <v>1704</v>
      </c>
      <c r="H5" s="24"/>
      <c r="I5" s="19">
        <f>10*1000</f>
        <v>10000</v>
      </c>
      <c r="J5" s="25">
        <v>9.7222222222222209E-4</v>
      </c>
      <c r="K5" s="26" t="s">
        <v>758</v>
      </c>
      <c r="L5" s="19"/>
      <c r="M5" s="19"/>
      <c r="N5" s="19"/>
      <c r="O5" s="27">
        <v>42990</v>
      </c>
      <c r="P5" s="19"/>
      <c r="Q5" s="19" t="s">
        <v>932</v>
      </c>
      <c r="R5" s="19" t="s">
        <v>932</v>
      </c>
      <c r="S5" s="19" t="s">
        <v>938</v>
      </c>
      <c r="T5" s="19" t="s">
        <v>929</v>
      </c>
      <c r="U5" s="19" t="s">
        <v>933</v>
      </c>
      <c r="V5" s="19" t="s">
        <v>929</v>
      </c>
      <c r="W5" s="19" t="s">
        <v>929</v>
      </c>
      <c r="X5" s="19" t="s">
        <v>929</v>
      </c>
      <c r="Y5" s="19"/>
      <c r="Z5" s="2">
        <v>1</v>
      </c>
    </row>
    <row r="6" spans="1:27" x14ac:dyDescent="0.25">
      <c r="A6" s="19">
        <v>5</v>
      </c>
      <c r="B6" s="19" t="s">
        <v>1791</v>
      </c>
      <c r="C6" s="19" t="s">
        <v>943</v>
      </c>
      <c r="D6" s="20" t="s">
        <v>4</v>
      </c>
      <c r="E6" s="21">
        <v>2.4305555555555556E-2</v>
      </c>
      <c r="F6" s="22">
        <v>749</v>
      </c>
      <c r="G6" s="23" t="s">
        <v>933</v>
      </c>
      <c r="H6" s="24" t="s">
        <v>933</v>
      </c>
      <c r="I6" s="19">
        <f>749</f>
        <v>749</v>
      </c>
      <c r="J6" s="25">
        <v>4.0509259259259258E-4</v>
      </c>
      <c r="K6" s="26" t="s">
        <v>758</v>
      </c>
      <c r="L6" s="19"/>
      <c r="M6" s="19"/>
      <c r="N6" s="19"/>
      <c r="O6" s="27">
        <v>42990</v>
      </c>
      <c r="P6" s="19"/>
      <c r="Q6" s="19" t="s">
        <v>932</v>
      </c>
      <c r="R6" s="19" t="s">
        <v>932</v>
      </c>
      <c r="S6" s="19" t="s">
        <v>938</v>
      </c>
      <c r="T6" s="19" t="s">
        <v>929</v>
      </c>
      <c r="U6" s="19" t="s">
        <v>933</v>
      </c>
      <c r="V6" s="19" t="s">
        <v>929</v>
      </c>
      <c r="W6" s="19" t="s">
        <v>929</v>
      </c>
      <c r="X6" s="19" t="s">
        <v>929</v>
      </c>
      <c r="Y6" s="19"/>
      <c r="Z6" s="2">
        <v>1</v>
      </c>
    </row>
    <row r="7" spans="1:27" x14ac:dyDescent="0.25">
      <c r="A7" s="19">
        <v>6</v>
      </c>
      <c r="B7" s="19" t="s">
        <v>1791</v>
      </c>
      <c r="C7" s="19" t="s">
        <v>944</v>
      </c>
      <c r="D7" s="20" t="s">
        <v>5</v>
      </c>
      <c r="E7" s="21">
        <v>0.23958333333333334</v>
      </c>
      <c r="F7" s="22" t="s">
        <v>785</v>
      </c>
      <c r="G7" s="28" t="s">
        <v>1742</v>
      </c>
      <c r="H7" s="24"/>
      <c r="I7" s="19">
        <f>1.7*1000</f>
        <v>1700</v>
      </c>
      <c r="J7" s="25">
        <v>3.9930555555555561E-3</v>
      </c>
      <c r="K7" s="26" t="s">
        <v>758</v>
      </c>
      <c r="L7" s="19"/>
      <c r="M7" s="19"/>
      <c r="N7" s="19"/>
      <c r="O7" s="27">
        <v>42990</v>
      </c>
      <c r="P7" s="19"/>
      <c r="Q7" s="19" t="s">
        <v>932</v>
      </c>
      <c r="R7" s="19" t="s">
        <v>932</v>
      </c>
      <c r="S7" s="19" t="s">
        <v>932</v>
      </c>
      <c r="T7" s="19" t="s">
        <v>928</v>
      </c>
      <c r="U7" s="19" t="s">
        <v>933</v>
      </c>
      <c r="V7" s="19" t="s">
        <v>929</v>
      </c>
      <c r="W7" s="19" t="s">
        <v>929</v>
      </c>
      <c r="X7" s="19" t="s">
        <v>929</v>
      </c>
      <c r="Y7" s="19" t="s">
        <v>1705</v>
      </c>
      <c r="Z7" s="2">
        <v>1</v>
      </c>
    </row>
    <row r="8" spans="1:27" x14ac:dyDescent="0.25">
      <c r="A8" s="19">
        <v>7</v>
      </c>
      <c r="B8" s="19" t="s">
        <v>1791</v>
      </c>
      <c r="C8" s="19" t="s">
        <v>945</v>
      </c>
      <c r="D8" s="20" t="s">
        <v>6</v>
      </c>
      <c r="E8" s="21">
        <v>0.20208333333333331</v>
      </c>
      <c r="F8" s="22" t="s">
        <v>786</v>
      </c>
      <c r="G8" s="23" t="s">
        <v>1707</v>
      </c>
      <c r="H8" s="24"/>
      <c r="I8" s="19">
        <f>5.1*1000</f>
        <v>5100</v>
      </c>
      <c r="J8" s="25">
        <v>3.3680555555555551E-3</v>
      </c>
      <c r="K8" s="26" t="s">
        <v>758</v>
      </c>
      <c r="L8" s="19"/>
      <c r="M8" s="19"/>
      <c r="N8" s="19"/>
      <c r="O8" s="27">
        <v>42990</v>
      </c>
      <c r="P8" s="19"/>
      <c r="Q8" s="19" t="s">
        <v>932</v>
      </c>
      <c r="R8" s="19" t="s">
        <v>932</v>
      </c>
      <c r="S8" s="19" t="s">
        <v>932</v>
      </c>
      <c r="T8" s="19" t="s">
        <v>928</v>
      </c>
      <c r="U8" s="19" t="s">
        <v>933</v>
      </c>
      <c r="V8" s="19" t="s">
        <v>928</v>
      </c>
      <c r="W8" s="19" t="s">
        <v>929</v>
      </c>
      <c r="X8" s="19" t="s">
        <v>929</v>
      </c>
      <c r="Y8" s="19"/>
      <c r="Z8" s="2">
        <v>1</v>
      </c>
    </row>
    <row r="9" spans="1:27" x14ac:dyDescent="0.25">
      <c r="A9" s="19">
        <v>8</v>
      </c>
      <c r="B9" s="19" t="s">
        <v>1791</v>
      </c>
      <c r="C9" s="19" t="s">
        <v>946</v>
      </c>
      <c r="D9" s="20" t="s">
        <v>7</v>
      </c>
      <c r="E9" s="21">
        <v>0.62222222222222223</v>
      </c>
      <c r="F9" s="22" t="s">
        <v>787</v>
      </c>
      <c r="G9" s="23" t="s">
        <v>1708</v>
      </c>
      <c r="H9" s="24" t="s">
        <v>1714</v>
      </c>
      <c r="I9" s="19">
        <f>1.9*1000</f>
        <v>1900</v>
      </c>
      <c r="J9" s="25">
        <v>1.037037037037037E-2</v>
      </c>
      <c r="K9" s="26" t="s">
        <v>758</v>
      </c>
      <c r="L9" s="19"/>
      <c r="M9" s="19"/>
      <c r="N9" s="19"/>
      <c r="O9" s="27">
        <v>42990</v>
      </c>
      <c r="P9" s="19"/>
      <c r="Q9" s="19" t="s">
        <v>1711</v>
      </c>
      <c r="R9" s="19" t="s">
        <v>932</v>
      </c>
      <c r="S9" s="19" t="s">
        <v>932</v>
      </c>
      <c r="T9" s="19" t="s">
        <v>928</v>
      </c>
      <c r="U9" s="19" t="s">
        <v>933</v>
      </c>
      <c r="V9" s="19" t="s">
        <v>928</v>
      </c>
      <c r="W9" s="19" t="s">
        <v>929</v>
      </c>
      <c r="X9" s="19" t="s">
        <v>929</v>
      </c>
      <c r="Y9" s="19" t="s">
        <v>1712</v>
      </c>
      <c r="Z9">
        <v>3</v>
      </c>
    </row>
    <row r="10" spans="1:27" x14ac:dyDescent="0.25">
      <c r="A10" s="19"/>
      <c r="B10" s="19" t="s">
        <v>1791</v>
      </c>
      <c r="C10" s="19"/>
      <c r="D10" s="20"/>
      <c r="E10" s="21"/>
      <c r="F10" s="22"/>
      <c r="G10" s="23" t="s">
        <v>1709</v>
      </c>
      <c r="H10" s="24"/>
      <c r="I10" s="19"/>
      <c r="J10" s="25"/>
      <c r="K10" s="26"/>
      <c r="L10" s="25">
        <v>2.0254629629629629E-3</v>
      </c>
      <c r="M10" s="25">
        <v>4.0393518518518521E-3</v>
      </c>
      <c r="N10" s="25">
        <f>M10-L10</f>
        <v>2.0138888888888893E-3</v>
      </c>
      <c r="O10" s="27">
        <v>42990</v>
      </c>
      <c r="P10" s="34" t="str">
        <f>HYPERLINK(REPLACE($C$9,25,8,"embed/")&amp;"?start="&amp;MINUTE(L10)*60+SECOND(L10)&amp;"&amp;end="&amp;MINUTE(M10)*60+SECOND(M10)&amp;"&amp;autoplay=1")</f>
        <v>https://www.youtube.com/embed/mjFek0gF97s?start=175&amp;end=349&amp;autoplay=1</v>
      </c>
      <c r="Q10" s="19" t="s">
        <v>932</v>
      </c>
      <c r="R10" s="19" t="s">
        <v>1711</v>
      </c>
      <c r="S10" s="19" t="s">
        <v>932</v>
      </c>
      <c r="T10" s="19" t="s">
        <v>928</v>
      </c>
      <c r="U10" s="19" t="s">
        <v>928</v>
      </c>
      <c r="V10" s="19" t="s">
        <v>928</v>
      </c>
      <c r="W10" s="19" t="s">
        <v>929</v>
      </c>
      <c r="X10" s="19" t="s">
        <v>929</v>
      </c>
      <c r="Y10" s="19" t="s">
        <v>1710</v>
      </c>
    </row>
    <row r="11" spans="1:27" x14ac:dyDescent="0.25">
      <c r="A11" s="19">
        <v>9</v>
      </c>
      <c r="B11" s="19" t="s">
        <v>1791</v>
      </c>
      <c r="C11" s="19" t="s">
        <v>947</v>
      </c>
      <c r="D11" s="20" t="s">
        <v>8</v>
      </c>
      <c r="E11" s="21">
        <v>0.20833333333333334</v>
      </c>
      <c r="F11" s="22" t="s">
        <v>785</v>
      </c>
      <c r="G11" s="23" t="s">
        <v>1717</v>
      </c>
      <c r="H11" s="24" t="s">
        <v>1716</v>
      </c>
      <c r="I11" s="19">
        <f>1.7*1000</f>
        <v>1700</v>
      </c>
      <c r="J11" s="25">
        <v>3.472222222222222E-3</v>
      </c>
      <c r="K11" s="26" t="s">
        <v>758</v>
      </c>
      <c r="L11" s="19"/>
      <c r="M11" s="19"/>
      <c r="N11" s="19"/>
      <c r="O11" s="27">
        <v>42990</v>
      </c>
      <c r="P11" s="34"/>
      <c r="Q11" s="19" t="s">
        <v>932</v>
      </c>
      <c r="R11" s="19" t="s">
        <v>932</v>
      </c>
      <c r="S11" s="19" t="s">
        <v>932</v>
      </c>
      <c r="T11" s="19" t="s">
        <v>928</v>
      </c>
      <c r="U11" s="19" t="s">
        <v>933</v>
      </c>
      <c r="V11" s="19" t="s">
        <v>929</v>
      </c>
      <c r="W11" s="19" t="s">
        <v>929</v>
      </c>
      <c r="X11" s="19" t="s">
        <v>928</v>
      </c>
      <c r="Y11" s="19" t="s">
        <v>1718</v>
      </c>
    </row>
    <row r="12" spans="1:27" x14ac:dyDescent="0.25">
      <c r="A12" s="19">
        <v>10</v>
      </c>
      <c r="B12" s="19" t="s">
        <v>1791</v>
      </c>
      <c r="C12" s="19" t="s">
        <v>948</v>
      </c>
      <c r="D12" s="20" t="s">
        <v>9</v>
      </c>
      <c r="E12" s="21">
        <v>0.18194444444444444</v>
      </c>
      <c r="F12" s="22">
        <v>490</v>
      </c>
      <c r="G12" s="23" t="s">
        <v>1719</v>
      </c>
      <c r="H12" s="24" t="s">
        <v>1721</v>
      </c>
      <c r="I12" s="19">
        <f>490</f>
        <v>490</v>
      </c>
      <c r="J12" s="25">
        <v>3.0324074074074073E-3</v>
      </c>
      <c r="K12" s="26" t="s">
        <v>758</v>
      </c>
      <c r="L12" s="19"/>
      <c r="M12" s="19"/>
      <c r="N12" s="19"/>
      <c r="O12" s="27">
        <v>42990</v>
      </c>
      <c r="P12" s="19"/>
      <c r="Q12" s="19" t="s">
        <v>932</v>
      </c>
      <c r="R12" s="19" t="s">
        <v>932</v>
      </c>
      <c r="S12" s="19" t="s">
        <v>932</v>
      </c>
      <c r="T12" s="19" t="s">
        <v>928</v>
      </c>
      <c r="U12" s="19" t="s">
        <v>933</v>
      </c>
      <c r="V12" s="19" t="s">
        <v>928</v>
      </c>
      <c r="W12" s="19" t="s">
        <v>929</v>
      </c>
      <c r="X12" s="19" t="s">
        <v>928</v>
      </c>
      <c r="Y12" s="19"/>
    </row>
    <row r="13" spans="1:27" x14ac:dyDescent="0.25">
      <c r="A13" s="19"/>
      <c r="B13" s="19" t="s">
        <v>1791</v>
      </c>
      <c r="C13" s="19"/>
      <c r="D13" s="20"/>
      <c r="E13" s="21"/>
      <c r="F13" s="22"/>
      <c r="G13" s="23" t="s">
        <v>1720</v>
      </c>
      <c r="H13" s="24"/>
      <c r="I13" s="19"/>
      <c r="J13" s="25"/>
      <c r="K13" s="26"/>
      <c r="L13" s="25">
        <v>1.0300925925925926E-3</v>
      </c>
      <c r="M13" s="25">
        <v>1.4467592592592594E-3</v>
      </c>
      <c r="N13" s="25">
        <f>M13-L13</f>
        <v>4.1666666666666675E-4</v>
      </c>
      <c r="O13" s="27">
        <v>42990</v>
      </c>
      <c r="P13" s="34" t="str">
        <f>HYPERLINK(REPLACE($C$12,25,8,"embed/")&amp;"?start="&amp;MINUTE(L13)*60+SECOND(L13)&amp;"&amp;end="&amp;MINUTE(M13)*60+SECOND(M13)&amp;"&amp;autoplay=1")</f>
        <v>https://www.youtube.com/embed/Kxuiy8OL30w?start=89&amp;end=125&amp;autoplay=1</v>
      </c>
      <c r="Q13" s="19" t="s">
        <v>932</v>
      </c>
      <c r="R13" s="19" t="s">
        <v>932</v>
      </c>
      <c r="S13" s="19" t="s">
        <v>932</v>
      </c>
      <c r="T13" s="19" t="s">
        <v>928</v>
      </c>
      <c r="U13" s="19" t="s">
        <v>928</v>
      </c>
      <c r="V13" s="19" t="s">
        <v>928</v>
      </c>
      <c r="W13" s="19" t="s">
        <v>929</v>
      </c>
      <c r="X13" s="19" t="s">
        <v>928</v>
      </c>
      <c r="Y13" s="19"/>
    </row>
    <row r="14" spans="1:27" x14ac:dyDescent="0.25">
      <c r="A14" s="19">
        <v>11</v>
      </c>
      <c r="B14" s="19" t="s">
        <v>1791</v>
      </c>
      <c r="C14" s="19" t="s">
        <v>949</v>
      </c>
      <c r="D14" s="20" t="s">
        <v>10</v>
      </c>
      <c r="E14" s="21">
        <v>0.1451388888888889</v>
      </c>
      <c r="F14" s="22">
        <v>551</v>
      </c>
      <c r="G14" s="23" t="s">
        <v>1722</v>
      </c>
      <c r="H14" s="24" t="s">
        <v>1723</v>
      </c>
      <c r="I14" s="19">
        <f>551</f>
        <v>551</v>
      </c>
      <c r="J14" s="25">
        <v>2.4189814814814816E-3</v>
      </c>
      <c r="K14" s="26" t="s">
        <v>758</v>
      </c>
      <c r="L14" s="19"/>
      <c r="M14" s="19"/>
      <c r="N14" s="19"/>
      <c r="O14" s="27">
        <v>42991</v>
      </c>
      <c r="P14" s="19"/>
      <c r="Q14" s="19" t="s">
        <v>932</v>
      </c>
      <c r="R14" s="19" t="s">
        <v>932</v>
      </c>
      <c r="S14" s="19" t="s">
        <v>932</v>
      </c>
      <c r="T14" s="19" t="s">
        <v>928</v>
      </c>
      <c r="U14" s="19" t="s">
        <v>933</v>
      </c>
      <c r="V14" s="19" t="s">
        <v>928</v>
      </c>
      <c r="W14" s="19" t="s">
        <v>929</v>
      </c>
      <c r="X14" s="19" t="s">
        <v>929</v>
      </c>
      <c r="Y14" s="19" t="s">
        <v>1705</v>
      </c>
    </row>
    <row r="15" spans="1:27" x14ac:dyDescent="0.25">
      <c r="A15" s="19">
        <v>12</v>
      </c>
      <c r="B15" s="19" t="s">
        <v>1791</v>
      </c>
      <c r="C15" s="19" t="s">
        <v>950</v>
      </c>
      <c r="D15" s="20" t="s">
        <v>11</v>
      </c>
      <c r="E15" s="21">
        <v>0.13333333333333333</v>
      </c>
      <c r="F15" s="22">
        <v>384</v>
      </c>
      <c r="G15" s="24" t="s">
        <v>1725</v>
      </c>
      <c r="H15" s="23" t="s">
        <v>1724</v>
      </c>
      <c r="I15" s="23">
        <v>384</v>
      </c>
      <c r="J15" s="25">
        <v>2.2222222222222222E-3</v>
      </c>
      <c r="K15" s="26" t="s">
        <v>758</v>
      </c>
      <c r="L15" s="19"/>
      <c r="M15" s="19"/>
      <c r="N15" s="19"/>
      <c r="O15" s="27">
        <v>42991</v>
      </c>
      <c r="P15" s="19"/>
      <c r="Q15" s="19" t="s">
        <v>932</v>
      </c>
      <c r="R15" s="19" t="s">
        <v>932</v>
      </c>
      <c r="S15" s="19" t="s">
        <v>932</v>
      </c>
      <c r="T15" s="19" t="s">
        <v>928</v>
      </c>
      <c r="U15" s="19" t="s">
        <v>933</v>
      </c>
      <c r="V15" s="19" t="s">
        <v>928</v>
      </c>
      <c r="W15" s="19" t="s">
        <v>929</v>
      </c>
      <c r="X15" s="19" t="s">
        <v>929</v>
      </c>
      <c r="Y15" s="19" t="s">
        <v>1705</v>
      </c>
    </row>
    <row r="16" spans="1:27" x14ac:dyDescent="0.25">
      <c r="A16" s="19">
        <v>13</v>
      </c>
      <c r="B16" s="19" t="s">
        <v>1791</v>
      </c>
      <c r="C16" s="19" t="s">
        <v>951</v>
      </c>
      <c r="D16" s="20" t="s">
        <v>12</v>
      </c>
      <c r="E16" s="21">
        <v>0.21180555555555555</v>
      </c>
      <c r="F16" s="22" t="s">
        <v>788</v>
      </c>
      <c r="G16" s="14" t="s">
        <v>1726</v>
      </c>
      <c r="H16" s="24" t="s">
        <v>1727</v>
      </c>
      <c r="I16" s="19">
        <f>1.5*1000</f>
        <v>1500</v>
      </c>
      <c r="J16" s="25">
        <v>3.530092592592592E-3</v>
      </c>
      <c r="K16" s="26" t="s">
        <v>758</v>
      </c>
      <c r="L16" s="19"/>
      <c r="M16" s="19"/>
      <c r="N16" s="19"/>
      <c r="O16" s="27">
        <v>42991</v>
      </c>
      <c r="P16" s="19"/>
      <c r="Q16" s="19" t="s">
        <v>932</v>
      </c>
      <c r="R16" s="19" t="s">
        <v>932</v>
      </c>
      <c r="S16" s="19" t="s">
        <v>932</v>
      </c>
      <c r="T16" s="19" t="s">
        <v>928</v>
      </c>
      <c r="U16" s="19" t="s">
        <v>933</v>
      </c>
      <c r="V16" s="19" t="s">
        <v>928</v>
      </c>
      <c r="W16" s="19" t="s">
        <v>929</v>
      </c>
      <c r="X16" s="19" t="s">
        <v>929</v>
      </c>
      <c r="Y16" s="19" t="s">
        <v>1705</v>
      </c>
    </row>
    <row r="17" spans="1:25" x14ac:dyDescent="0.25">
      <c r="A17" s="19">
        <v>14</v>
      </c>
      <c r="B17" s="19" t="s">
        <v>1791</v>
      </c>
      <c r="C17" s="19" t="s">
        <v>952</v>
      </c>
      <c r="D17" s="20" t="s">
        <v>13</v>
      </c>
      <c r="E17" s="21">
        <v>0.24444444444444446</v>
      </c>
      <c r="F17" s="22">
        <v>595</v>
      </c>
      <c r="G17" s="23" t="s">
        <v>1728</v>
      </c>
      <c r="H17" s="24"/>
      <c r="I17" s="19">
        <f>595</f>
        <v>595</v>
      </c>
      <c r="J17" s="25">
        <v>4.0740740740740746E-3</v>
      </c>
      <c r="K17" s="26" t="s">
        <v>758</v>
      </c>
      <c r="L17" s="19"/>
      <c r="M17" s="19"/>
      <c r="N17" s="19"/>
      <c r="O17" s="27">
        <v>42991</v>
      </c>
      <c r="P17" s="19"/>
      <c r="Q17" s="19" t="s">
        <v>932</v>
      </c>
      <c r="R17" s="19" t="s">
        <v>932</v>
      </c>
      <c r="S17" s="19" t="s">
        <v>932</v>
      </c>
      <c r="T17" s="19" t="s">
        <v>928</v>
      </c>
      <c r="U17" s="19" t="s">
        <v>933</v>
      </c>
      <c r="V17" s="19" t="s">
        <v>928</v>
      </c>
      <c r="W17" s="19" t="s">
        <v>929</v>
      </c>
      <c r="X17" s="19" t="s">
        <v>929</v>
      </c>
      <c r="Y17" s="19" t="s">
        <v>1705</v>
      </c>
    </row>
    <row r="18" spans="1:25" x14ac:dyDescent="0.25">
      <c r="A18" s="19">
        <v>15</v>
      </c>
      <c r="B18" s="19" t="s">
        <v>1791</v>
      </c>
      <c r="C18" s="19" t="s">
        <v>953</v>
      </c>
      <c r="D18" s="20" t="s">
        <v>14</v>
      </c>
      <c r="E18" s="21">
        <v>0.16041666666666668</v>
      </c>
      <c r="F18" s="22">
        <v>477</v>
      </c>
      <c r="G18" s="23" t="s">
        <v>1729</v>
      </c>
      <c r="H18" s="24"/>
      <c r="I18" s="19">
        <f>477</f>
        <v>477</v>
      </c>
      <c r="J18" s="25">
        <v>2.673611111111111E-3</v>
      </c>
      <c r="K18" s="26" t="s">
        <v>758</v>
      </c>
      <c r="L18" s="19"/>
      <c r="M18" s="19"/>
      <c r="N18" s="19"/>
      <c r="O18" s="27">
        <v>42991</v>
      </c>
      <c r="P18" s="19"/>
      <c r="Q18" s="19" t="s">
        <v>932</v>
      </c>
      <c r="R18" s="19" t="s">
        <v>932</v>
      </c>
      <c r="S18" s="19" t="s">
        <v>932</v>
      </c>
      <c r="T18" s="19" t="s">
        <v>928</v>
      </c>
      <c r="U18" s="19" t="s">
        <v>933</v>
      </c>
      <c r="V18" s="19" t="s">
        <v>928</v>
      </c>
      <c r="W18" s="19" t="s">
        <v>929</v>
      </c>
      <c r="X18" s="19" t="s">
        <v>929</v>
      </c>
      <c r="Y18" s="19"/>
    </row>
    <row r="19" spans="1:25" x14ac:dyDescent="0.25">
      <c r="A19" s="19">
        <v>16</v>
      </c>
      <c r="B19" s="19" t="s">
        <v>1791</v>
      </c>
      <c r="C19" s="19" t="s">
        <v>954</v>
      </c>
      <c r="D19" s="20" t="s">
        <v>15</v>
      </c>
      <c r="E19" s="21">
        <v>0.3430555555555555</v>
      </c>
      <c r="F19" s="22">
        <v>506</v>
      </c>
      <c r="G19" s="23" t="s">
        <v>1730</v>
      </c>
      <c r="H19" s="24" t="s">
        <v>1731</v>
      </c>
      <c r="I19" s="19">
        <f>506</f>
        <v>506</v>
      </c>
      <c r="J19" s="25">
        <v>5.7175925925925927E-3</v>
      </c>
      <c r="K19" s="26" t="s">
        <v>758</v>
      </c>
      <c r="L19" s="19"/>
      <c r="M19" s="19"/>
      <c r="N19" s="19"/>
      <c r="O19" s="27">
        <v>42991</v>
      </c>
      <c r="P19" s="19"/>
      <c r="Q19" s="19" t="s">
        <v>932</v>
      </c>
      <c r="R19" s="19" t="s">
        <v>932</v>
      </c>
      <c r="S19" s="19" t="s">
        <v>932</v>
      </c>
      <c r="T19" s="19" t="s">
        <v>928</v>
      </c>
      <c r="U19" s="19" t="s">
        <v>933</v>
      </c>
      <c r="V19" s="19" t="s">
        <v>928</v>
      </c>
      <c r="W19" s="19" t="s">
        <v>929</v>
      </c>
      <c r="X19" s="19" t="s">
        <v>929</v>
      </c>
      <c r="Y19" s="19" t="s">
        <v>1732</v>
      </c>
    </row>
    <row r="20" spans="1:25" x14ac:dyDescent="0.25">
      <c r="A20" s="19">
        <v>17</v>
      </c>
      <c r="B20" s="19"/>
      <c r="C20" s="19" t="s">
        <v>955</v>
      </c>
      <c r="D20" s="20" t="s">
        <v>16</v>
      </c>
      <c r="E20" s="21">
        <v>0.16458333333333333</v>
      </c>
      <c r="F20" s="22">
        <v>343</v>
      </c>
      <c r="G20" s="23"/>
      <c r="H20" s="24"/>
      <c r="I20" s="19">
        <f>343</f>
        <v>343</v>
      </c>
      <c r="J20" s="25">
        <v>2.7430555555555559E-3</v>
      </c>
      <c r="K20" s="26" t="s">
        <v>758</v>
      </c>
      <c r="L20" s="19"/>
      <c r="M20" s="19"/>
      <c r="N20" s="19"/>
      <c r="O20" s="19"/>
      <c r="P20" s="19"/>
      <c r="Q20" s="19"/>
      <c r="R20" s="19"/>
      <c r="S20" s="19"/>
      <c r="T20" s="19"/>
      <c r="U20" s="19"/>
      <c r="V20" s="19"/>
      <c r="W20" s="19"/>
      <c r="X20" s="19"/>
      <c r="Y20" s="19"/>
    </row>
    <row r="21" spans="1:25" x14ac:dyDescent="0.25">
      <c r="A21" s="19">
        <v>18</v>
      </c>
      <c r="B21" s="19"/>
      <c r="C21" s="19" t="s">
        <v>956</v>
      </c>
      <c r="D21" s="20" t="s">
        <v>17</v>
      </c>
      <c r="E21" s="21">
        <v>0.14791666666666667</v>
      </c>
      <c r="F21" s="22" t="s">
        <v>789</v>
      </c>
      <c r="G21" s="23"/>
      <c r="H21" s="24"/>
      <c r="I21" s="19">
        <f>1*1000</f>
        <v>1000</v>
      </c>
      <c r="J21" s="25">
        <v>2.4652777777777776E-3</v>
      </c>
      <c r="K21" s="26" t="s">
        <v>758</v>
      </c>
      <c r="L21" s="19"/>
      <c r="M21" s="19"/>
      <c r="N21" s="19"/>
      <c r="O21" s="19"/>
      <c r="P21" s="19"/>
      <c r="Q21" s="19"/>
      <c r="R21" s="19"/>
      <c r="S21" s="19"/>
      <c r="T21" s="19"/>
      <c r="U21" s="19"/>
      <c r="V21" s="19"/>
      <c r="W21" s="19"/>
      <c r="X21" s="19"/>
      <c r="Y21" s="19"/>
    </row>
    <row r="22" spans="1:25" x14ac:dyDescent="0.25">
      <c r="A22" s="19">
        <v>19</v>
      </c>
      <c r="B22" s="19"/>
      <c r="C22" s="19" t="s">
        <v>957</v>
      </c>
      <c r="D22" s="20" t="s">
        <v>18</v>
      </c>
      <c r="E22" s="21">
        <v>6.7361111111111108E-2</v>
      </c>
      <c r="F22" s="22">
        <v>378</v>
      </c>
      <c r="G22" s="23"/>
      <c r="H22" s="24"/>
      <c r="I22" s="19">
        <f>378</f>
        <v>378</v>
      </c>
      <c r="J22" s="25">
        <v>1.1226851851851851E-3</v>
      </c>
      <c r="K22" s="26" t="s">
        <v>758</v>
      </c>
      <c r="L22" s="19"/>
      <c r="M22" s="19"/>
      <c r="N22" s="19"/>
      <c r="O22" s="19"/>
      <c r="P22" s="19"/>
      <c r="Q22" s="19"/>
      <c r="R22" s="19"/>
      <c r="S22" s="19"/>
      <c r="T22" s="19"/>
      <c r="U22" s="19"/>
      <c r="V22" s="19"/>
      <c r="W22" s="19"/>
      <c r="X22" s="19"/>
      <c r="Y22" s="19"/>
    </row>
    <row r="23" spans="1:25" x14ac:dyDescent="0.25">
      <c r="A23" s="19">
        <v>20</v>
      </c>
      <c r="B23" s="19" t="s">
        <v>1790</v>
      </c>
      <c r="C23" s="19" t="s">
        <v>958</v>
      </c>
      <c r="D23" s="20" t="s">
        <v>19</v>
      </c>
      <c r="E23" s="21">
        <v>0.43124999999999997</v>
      </c>
      <c r="F23" s="22" t="s">
        <v>790</v>
      </c>
      <c r="G23" s="23"/>
      <c r="H23" s="24"/>
      <c r="I23" s="19">
        <f>8.5*1000</f>
        <v>8500</v>
      </c>
      <c r="J23" s="25">
        <v>7.1874999999999994E-3</v>
      </c>
      <c r="K23" s="26" t="s">
        <v>758</v>
      </c>
      <c r="L23" s="19"/>
      <c r="M23" s="19"/>
      <c r="N23" s="19"/>
      <c r="O23" s="19"/>
      <c r="P23" s="19"/>
      <c r="Q23" s="19"/>
      <c r="R23" s="19"/>
      <c r="S23" s="19"/>
      <c r="T23" s="19"/>
      <c r="U23" s="19"/>
      <c r="V23" s="19"/>
      <c r="W23" s="19"/>
      <c r="X23" s="19"/>
      <c r="Y23" s="19"/>
    </row>
    <row r="24" spans="1:25" x14ac:dyDescent="0.25">
      <c r="A24" s="19"/>
      <c r="B24" s="19" t="s">
        <v>1790</v>
      </c>
      <c r="C24" s="19"/>
      <c r="D24" s="20"/>
      <c r="E24" s="21"/>
      <c r="F24" s="22"/>
      <c r="G24" s="35" t="s">
        <v>1763</v>
      </c>
      <c r="H24" s="24"/>
      <c r="I24" s="19"/>
      <c r="J24" s="25"/>
      <c r="K24" s="26"/>
      <c r="L24" s="25">
        <v>5.7870370370370378E-4</v>
      </c>
      <c r="M24" s="25">
        <v>3.2407407407407406E-3</v>
      </c>
      <c r="N24" s="25">
        <f>M24-L24</f>
        <v>2.662037037037037E-3</v>
      </c>
      <c r="O24" s="19"/>
      <c r="P24" s="29" t="str">
        <f>HYPERLINK(REPLACE($C$23,25,8,"embed/")&amp;"?start="&amp;MINUTE(L24)*60+SECOND(L24)&amp;"&amp;end="&amp;MINUTE(M24)*60+SECOND(M24)&amp;"&amp;autoplay=1")</f>
        <v>https://www.youtube.com/embed/_IcfDP-ezpo?start=50&amp;end=280&amp;autoplay=1</v>
      </c>
      <c r="Q24" s="19"/>
      <c r="R24" s="19"/>
      <c r="S24" s="19"/>
      <c r="T24" s="19"/>
      <c r="U24" s="19"/>
      <c r="V24" s="19"/>
      <c r="W24" s="19"/>
      <c r="X24" s="19"/>
      <c r="Y24" s="19"/>
    </row>
    <row r="25" spans="1:25" x14ac:dyDescent="0.25">
      <c r="A25" s="19"/>
      <c r="B25" s="19" t="s">
        <v>1790</v>
      </c>
      <c r="C25" s="19"/>
      <c r="D25" s="20"/>
      <c r="E25" s="21"/>
      <c r="F25" s="22"/>
      <c r="G25" s="35" t="s">
        <v>1764</v>
      </c>
      <c r="H25" s="24"/>
      <c r="I25" s="19"/>
      <c r="J25" s="25"/>
      <c r="K25" s="26"/>
      <c r="L25" s="25">
        <v>3.2407407407407406E-3</v>
      </c>
      <c r="M25" s="25">
        <v>5.7754629629629623E-3</v>
      </c>
      <c r="N25" s="25">
        <f t="shared" ref="N25:N26" si="0">M25-L25</f>
        <v>2.5347222222222216E-3</v>
      </c>
      <c r="O25" s="19"/>
      <c r="P25" s="29" t="str">
        <f t="shared" ref="P25:P26" si="1">HYPERLINK(REPLACE($C$23,25,8,"embed/")&amp;"?start="&amp;MINUTE(L25)*60+SECOND(L25)&amp;"&amp;end="&amp;MINUTE(M25)*60+SECOND(M25)&amp;"&amp;autoplay=1")</f>
        <v>https://www.youtube.com/embed/_IcfDP-ezpo?start=280&amp;end=499&amp;autoplay=1</v>
      </c>
      <c r="Q25" s="19"/>
      <c r="R25" s="19"/>
      <c r="S25" s="19"/>
      <c r="T25" s="19"/>
      <c r="U25" s="19"/>
      <c r="V25" s="19"/>
      <c r="W25" s="19"/>
      <c r="X25" s="19"/>
      <c r="Y25" s="19"/>
    </row>
    <row r="26" spans="1:25" x14ac:dyDescent="0.25">
      <c r="A26" s="19"/>
      <c r="B26" s="19" t="s">
        <v>1790</v>
      </c>
      <c r="C26" s="19"/>
      <c r="D26" s="20"/>
      <c r="E26" s="21"/>
      <c r="F26" s="22"/>
      <c r="G26" s="35" t="s">
        <v>1765</v>
      </c>
      <c r="H26" s="24"/>
      <c r="I26" s="19"/>
      <c r="J26" s="25"/>
      <c r="K26" s="26"/>
      <c r="L26" s="25">
        <v>5.7754629629629623E-3</v>
      </c>
      <c r="M26" s="25">
        <v>7.1759259259259259E-3</v>
      </c>
      <c r="N26" s="25">
        <f t="shared" si="0"/>
        <v>1.4004629629629636E-3</v>
      </c>
      <c r="O26" s="19"/>
      <c r="P26" s="29" t="str">
        <f t="shared" si="1"/>
        <v>https://www.youtube.com/embed/_IcfDP-ezpo?start=499&amp;end=620&amp;autoplay=1</v>
      </c>
      <c r="Q26" s="19"/>
      <c r="R26" s="19"/>
      <c r="S26" s="19"/>
      <c r="T26" s="19"/>
      <c r="U26" s="19"/>
      <c r="V26" s="19"/>
      <c r="W26" s="19"/>
      <c r="X26" s="19"/>
      <c r="Y26" s="19"/>
    </row>
    <row r="27" spans="1:25" x14ac:dyDescent="0.25">
      <c r="A27" s="19">
        <v>21</v>
      </c>
      <c r="B27" s="19"/>
      <c r="C27" s="19" t="s">
        <v>959</v>
      </c>
      <c r="D27" s="20" t="s">
        <v>20</v>
      </c>
      <c r="E27" s="21">
        <v>7.8472222222222221E-2</v>
      </c>
      <c r="F27" s="22" t="s">
        <v>791</v>
      </c>
      <c r="G27" s="23"/>
      <c r="H27" s="24"/>
      <c r="I27" s="19">
        <f>3.2*1000</f>
        <v>3200</v>
      </c>
      <c r="J27" s="25">
        <v>1.3078703703703705E-3</v>
      </c>
      <c r="K27" s="26" t="s">
        <v>758</v>
      </c>
      <c r="L27" s="25"/>
      <c r="M27" s="25"/>
      <c r="N27" s="19"/>
      <c r="O27" s="19"/>
      <c r="P27" s="19"/>
      <c r="Q27" s="19"/>
      <c r="R27" s="19"/>
      <c r="S27" s="19"/>
      <c r="T27" s="19"/>
      <c r="U27" s="19"/>
      <c r="V27" s="19"/>
      <c r="W27" s="19"/>
      <c r="X27" s="19"/>
      <c r="Y27" s="19"/>
    </row>
    <row r="28" spans="1:25" x14ac:dyDescent="0.25">
      <c r="A28" s="19">
        <v>22</v>
      </c>
      <c r="B28" s="19" t="s">
        <v>1790</v>
      </c>
      <c r="C28" s="19" t="s">
        <v>960</v>
      </c>
      <c r="D28" s="20" t="s">
        <v>21</v>
      </c>
      <c r="E28" s="21">
        <v>0.55763888888888891</v>
      </c>
      <c r="F28" s="22" t="s">
        <v>792</v>
      </c>
      <c r="G28" s="23"/>
      <c r="H28" s="24"/>
      <c r="I28" s="19">
        <f>4.9*1000</f>
        <v>4900</v>
      </c>
      <c r="J28" s="25">
        <v>9.2939814814814812E-3</v>
      </c>
      <c r="K28" s="26" t="s">
        <v>758</v>
      </c>
      <c r="L28" s="25"/>
      <c r="M28" s="25"/>
      <c r="N28" s="19"/>
      <c r="O28" s="19"/>
      <c r="P28" s="19"/>
      <c r="Q28" s="19"/>
      <c r="R28" s="19"/>
      <c r="S28" s="19"/>
      <c r="T28" s="19"/>
      <c r="U28" s="19"/>
      <c r="V28" s="19"/>
      <c r="W28" s="19"/>
      <c r="X28" s="19"/>
      <c r="Y28" s="19"/>
    </row>
    <row r="29" spans="1:25" x14ac:dyDescent="0.25">
      <c r="A29" s="19"/>
      <c r="B29" s="19" t="s">
        <v>1790</v>
      </c>
      <c r="C29" s="19"/>
      <c r="D29" s="20"/>
      <c r="E29" s="21"/>
      <c r="F29" s="22"/>
      <c r="G29" s="35" t="s">
        <v>1766</v>
      </c>
      <c r="H29" s="24"/>
      <c r="I29" s="19"/>
      <c r="J29" s="25"/>
      <c r="K29" s="26"/>
      <c r="L29" s="25">
        <v>0</v>
      </c>
      <c r="M29" s="25">
        <v>1.1805555555555556E-3</v>
      </c>
      <c r="N29" s="25">
        <f t="shared" ref="N29" si="2">M29-L29</f>
        <v>1.1805555555555556E-3</v>
      </c>
      <c r="O29" s="19"/>
      <c r="P29" s="29" t="str">
        <f>HYPERLINK(REPLACE($C$28,25,8,"embed/")&amp;"?start="&amp;MINUTE(L29)*60+SECOND(L29)&amp;"&amp;end="&amp;MINUTE(M29)*60+SECOND(M29)&amp;"&amp;autoplay=1")</f>
        <v>https://www.youtube.com/embed/Uq2PJjcHiqI?start=0&amp;end=102&amp;autoplay=1</v>
      </c>
      <c r="Q29" s="19"/>
      <c r="R29" s="19"/>
      <c r="S29" s="19"/>
      <c r="T29" s="19"/>
      <c r="U29" s="19"/>
      <c r="V29" s="19"/>
      <c r="W29" s="19"/>
      <c r="X29" s="19"/>
      <c r="Y29" s="19"/>
    </row>
    <row r="30" spans="1:25" x14ac:dyDescent="0.25">
      <c r="A30" s="19"/>
      <c r="B30" s="19" t="s">
        <v>1790</v>
      </c>
      <c r="C30" s="19"/>
      <c r="D30" s="20"/>
      <c r="E30" s="21"/>
      <c r="F30" s="22"/>
      <c r="G30" s="35" t="s">
        <v>1767</v>
      </c>
      <c r="H30" s="24"/>
      <c r="I30" s="19"/>
      <c r="J30" s="25"/>
      <c r="K30" s="26"/>
      <c r="L30" s="25">
        <v>1.1805555555555556E-3</v>
      </c>
      <c r="M30" s="25">
        <v>3.1018518518518522E-3</v>
      </c>
      <c r="N30" s="25">
        <f t="shared" ref="N30:N38" si="3">M30-L30</f>
        <v>1.9212962962962966E-3</v>
      </c>
      <c r="O30" s="19"/>
      <c r="P30" s="29" t="str">
        <f t="shared" ref="P30:P34" si="4">HYPERLINK(REPLACE($C$28,25,8,"embed/")&amp;"?start="&amp;MINUTE(L30)*60+SECOND(L30)&amp;"&amp;end="&amp;MINUTE(M30)*60+SECOND(M30)&amp;"&amp;autoplay=1")</f>
        <v>https://www.youtube.com/embed/Uq2PJjcHiqI?start=102&amp;end=268&amp;autoplay=1</v>
      </c>
      <c r="Q30" s="19"/>
      <c r="R30" s="19"/>
      <c r="S30" s="19"/>
      <c r="T30" s="19"/>
      <c r="U30" s="19"/>
      <c r="V30" s="19"/>
      <c r="W30" s="19"/>
      <c r="X30" s="19"/>
      <c r="Y30" s="19"/>
    </row>
    <row r="31" spans="1:25" x14ac:dyDescent="0.25">
      <c r="A31" s="19"/>
      <c r="B31" s="19" t="s">
        <v>1790</v>
      </c>
      <c r="C31" s="19"/>
      <c r="D31" s="20"/>
      <c r="E31" s="21"/>
      <c r="F31" s="22"/>
      <c r="G31" s="35" t="s">
        <v>1768</v>
      </c>
      <c r="H31" s="24"/>
      <c r="I31" s="19"/>
      <c r="J31" s="25"/>
      <c r="K31" s="26"/>
      <c r="L31" s="25">
        <v>3.1018518518518522E-3</v>
      </c>
      <c r="M31" s="25">
        <v>4.6412037037037038E-3</v>
      </c>
      <c r="N31" s="25">
        <f t="shared" si="3"/>
        <v>1.5393518518518516E-3</v>
      </c>
      <c r="O31" s="19"/>
      <c r="P31" s="29" t="str">
        <f t="shared" si="4"/>
        <v>https://www.youtube.com/embed/Uq2PJjcHiqI?start=268&amp;end=401&amp;autoplay=1</v>
      </c>
      <c r="Q31" s="19"/>
      <c r="R31" s="19"/>
      <c r="S31" s="19"/>
      <c r="T31" s="19"/>
      <c r="U31" s="19"/>
      <c r="V31" s="19"/>
      <c r="W31" s="19"/>
      <c r="X31" s="19"/>
      <c r="Y31" s="28" t="s">
        <v>1769</v>
      </c>
    </row>
    <row r="32" spans="1:25" x14ac:dyDescent="0.25">
      <c r="A32" s="19"/>
      <c r="B32" s="19" t="s">
        <v>1790</v>
      </c>
      <c r="C32" s="19"/>
      <c r="D32" s="20"/>
      <c r="E32" s="21"/>
      <c r="F32" s="22"/>
      <c r="G32" s="35" t="s">
        <v>1770</v>
      </c>
      <c r="H32" s="24"/>
      <c r="I32" s="19"/>
      <c r="J32" s="25"/>
      <c r="K32" s="26"/>
      <c r="L32" s="25">
        <v>4.6412037037037038E-3</v>
      </c>
      <c r="M32" s="25">
        <v>7.2106481481481475E-3</v>
      </c>
      <c r="N32" s="25">
        <f t="shared" si="3"/>
        <v>2.5694444444444436E-3</v>
      </c>
      <c r="O32" s="19"/>
      <c r="P32" s="29" t="str">
        <f t="shared" si="4"/>
        <v>https://www.youtube.com/embed/Uq2PJjcHiqI?start=401&amp;end=623&amp;autoplay=1</v>
      </c>
      <c r="Q32" s="19"/>
      <c r="R32" s="19"/>
      <c r="S32" s="19"/>
      <c r="T32" s="19"/>
      <c r="U32" s="19"/>
      <c r="V32" s="19"/>
      <c r="W32" s="19"/>
      <c r="X32" s="19"/>
      <c r="Y32" s="28"/>
    </row>
    <row r="33" spans="1:25" x14ac:dyDescent="0.25">
      <c r="A33" s="19"/>
      <c r="B33" s="19" t="s">
        <v>1790</v>
      </c>
      <c r="C33" s="19"/>
      <c r="D33" s="20"/>
      <c r="E33" s="21"/>
      <c r="F33" s="22"/>
      <c r="G33" s="35" t="s">
        <v>1771</v>
      </c>
      <c r="H33" s="24"/>
      <c r="I33" s="19"/>
      <c r="J33" s="25"/>
      <c r="K33" s="26"/>
      <c r="L33" s="25">
        <v>7.2106481481481475E-3</v>
      </c>
      <c r="M33" s="25">
        <v>7.6736111111111111E-3</v>
      </c>
      <c r="N33" s="25">
        <f t="shared" si="3"/>
        <v>4.6296296296296363E-4</v>
      </c>
      <c r="O33" s="19"/>
      <c r="P33" s="29" t="str">
        <f t="shared" si="4"/>
        <v>https://www.youtube.com/embed/Uq2PJjcHiqI?start=623&amp;end=663&amp;autoplay=1</v>
      </c>
      <c r="Q33" s="19"/>
      <c r="R33" s="19"/>
      <c r="S33" s="19"/>
      <c r="T33" s="19"/>
      <c r="U33" s="19"/>
      <c r="V33" s="19"/>
      <c r="W33" s="19"/>
      <c r="X33" s="19"/>
      <c r="Y33" s="28" t="s">
        <v>1772</v>
      </c>
    </row>
    <row r="34" spans="1:25" x14ac:dyDescent="0.25">
      <c r="A34" s="19"/>
      <c r="B34" s="19" t="s">
        <v>1790</v>
      </c>
      <c r="C34" s="19"/>
      <c r="D34" s="20"/>
      <c r="E34" s="21"/>
      <c r="F34" s="22"/>
      <c r="G34" s="35" t="s">
        <v>1773</v>
      </c>
      <c r="H34" s="24"/>
      <c r="I34" s="19"/>
      <c r="J34" s="25"/>
      <c r="K34" s="26"/>
      <c r="L34" s="25">
        <v>7.6736111111111111E-3</v>
      </c>
      <c r="M34" s="25">
        <v>9.2824074074074076E-3</v>
      </c>
      <c r="N34" s="25">
        <f t="shared" si="3"/>
        <v>1.6087962962962965E-3</v>
      </c>
      <c r="O34" s="19"/>
      <c r="P34" s="29" t="str">
        <f t="shared" si="4"/>
        <v>https://www.youtube.com/embed/Uq2PJjcHiqI?start=663&amp;end=802&amp;autoplay=1</v>
      </c>
      <c r="Q34" s="19"/>
      <c r="R34" s="19"/>
      <c r="S34" s="19"/>
      <c r="T34" s="19"/>
      <c r="U34" s="19"/>
      <c r="V34" s="19"/>
      <c r="W34" s="19"/>
      <c r="X34" s="19"/>
      <c r="Y34" s="28"/>
    </row>
    <row r="35" spans="1:25" x14ac:dyDescent="0.25">
      <c r="A35" s="19">
        <v>23</v>
      </c>
      <c r="B35" s="19" t="s">
        <v>1790</v>
      </c>
      <c r="C35" s="19" t="s">
        <v>961</v>
      </c>
      <c r="D35" s="20" t="s">
        <v>22</v>
      </c>
      <c r="E35" s="21">
        <v>0.44861111111111113</v>
      </c>
      <c r="F35" s="22" t="s">
        <v>793</v>
      </c>
      <c r="G35" s="23"/>
      <c r="H35" s="24"/>
      <c r="I35" s="19">
        <f>3.6*1000</f>
        <v>3600</v>
      </c>
      <c r="J35" s="25">
        <v>7.4768518518518526E-3</v>
      </c>
      <c r="K35" s="26" t="s">
        <v>758</v>
      </c>
      <c r="L35" s="25"/>
      <c r="M35" s="25"/>
      <c r="O35" s="19"/>
      <c r="P35" s="19"/>
      <c r="Q35" s="19"/>
      <c r="R35" s="19"/>
      <c r="S35" s="19"/>
      <c r="T35" s="19"/>
      <c r="U35" s="19"/>
      <c r="V35" s="19"/>
      <c r="W35" s="19"/>
      <c r="X35" s="19"/>
      <c r="Y35" s="19"/>
    </row>
    <row r="36" spans="1:25" x14ac:dyDescent="0.25">
      <c r="A36" s="19"/>
      <c r="B36" s="19" t="s">
        <v>1790</v>
      </c>
      <c r="C36" s="19"/>
      <c r="D36" s="20"/>
      <c r="E36" s="21"/>
      <c r="F36" s="22"/>
      <c r="G36" s="35" t="s">
        <v>1774</v>
      </c>
      <c r="H36" s="30"/>
      <c r="I36" s="19"/>
      <c r="J36" s="25"/>
      <c r="K36" s="26"/>
      <c r="L36" s="25">
        <v>0</v>
      </c>
      <c r="M36" s="25">
        <v>1.5162037037037036E-3</v>
      </c>
      <c r="N36" s="25">
        <f t="shared" si="3"/>
        <v>1.5162037037037036E-3</v>
      </c>
      <c r="O36" s="19"/>
      <c r="P36" s="29" t="str">
        <f>HYPERLINK(REPLACE($C$35,25,8,"embed/")&amp;"?start="&amp;MINUTE(L36)*60+SECOND(L36)&amp;"&amp;end="&amp;MINUTE(M36)*60+SECOND(M36)&amp;"&amp;autoplay=1")</f>
        <v>https://www.youtube.com/embed/5LJPOCxc3E8?start=0&amp;end=131&amp;autoplay=1</v>
      </c>
      <c r="Q36" s="19"/>
      <c r="R36" s="19"/>
      <c r="S36" s="19"/>
      <c r="T36" s="19"/>
      <c r="U36" s="19"/>
      <c r="V36" s="19"/>
      <c r="W36" s="19"/>
      <c r="X36" s="19"/>
      <c r="Y36" s="19"/>
    </row>
    <row r="37" spans="1:25" x14ac:dyDescent="0.25">
      <c r="A37" s="19"/>
      <c r="B37" s="19" t="s">
        <v>1790</v>
      </c>
      <c r="C37" s="19"/>
      <c r="D37" s="20"/>
      <c r="E37" s="21"/>
      <c r="F37" s="22"/>
      <c r="G37" s="35" t="s">
        <v>1775</v>
      </c>
      <c r="H37" s="30"/>
      <c r="I37" s="19"/>
      <c r="J37" s="25"/>
      <c r="K37" s="26"/>
      <c r="L37" s="25">
        <v>1.5162037037037036E-3</v>
      </c>
      <c r="M37" s="25">
        <v>4.0856481481481481E-3</v>
      </c>
      <c r="N37" s="25">
        <f t="shared" si="3"/>
        <v>2.5694444444444445E-3</v>
      </c>
      <c r="O37" s="19"/>
      <c r="P37" s="29" t="str">
        <f t="shared" ref="P37:P38" si="5">HYPERLINK(REPLACE($C$35,25,8,"embed/")&amp;"?start="&amp;MINUTE(L37)*60+SECOND(L37)&amp;"&amp;end="&amp;MINUTE(M37)*60+SECOND(M37)&amp;"&amp;autoplay=1")</f>
        <v>https://www.youtube.com/embed/5LJPOCxc3E8?start=131&amp;end=353&amp;autoplay=1</v>
      </c>
      <c r="Q37" s="19"/>
      <c r="R37" s="19"/>
      <c r="S37" s="19"/>
      <c r="T37" s="19"/>
      <c r="U37" s="19"/>
      <c r="V37" s="19"/>
      <c r="W37" s="19"/>
      <c r="X37" s="19"/>
      <c r="Y37" s="19"/>
    </row>
    <row r="38" spans="1:25" x14ac:dyDescent="0.25">
      <c r="A38" s="19"/>
      <c r="B38" s="19" t="s">
        <v>1790</v>
      </c>
      <c r="C38" s="19"/>
      <c r="D38" s="20"/>
      <c r="E38" s="21"/>
      <c r="F38" s="22"/>
      <c r="G38" s="35" t="s">
        <v>1776</v>
      </c>
      <c r="H38" s="30"/>
      <c r="I38" s="19"/>
      <c r="J38" s="25"/>
      <c r="K38" s="26"/>
      <c r="L38" s="25">
        <v>4.1435185185185186E-3</v>
      </c>
      <c r="M38" s="25">
        <v>7.3958333333333341E-3</v>
      </c>
      <c r="N38" s="25">
        <f t="shared" si="3"/>
        <v>3.2523148148148155E-3</v>
      </c>
      <c r="O38" s="19"/>
      <c r="P38" s="29" t="str">
        <f t="shared" si="5"/>
        <v>https://www.youtube.com/embed/5LJPOCxc3E8?start=358&amp;end=639&amp;autoplay=1</v>
      </c>
      <c r="Q38" s="19"/>
      <c r="R38" s="19"/>
      <c r="S38" s="19"/>
      <c r="T38" s="19"/>
      <c r="U38" s="19"/>
      <c r="V38" s="19"/>
      <c r="W38" s="19"/>
      <c r="X38" s="19"/>
      <c r="Y38" s="19"/>
    </row>
    <row r="39" spans="1:25" x14ac:dyDescent="0.25">
      <c r="A39" s="19">
        <v>24</v>
      </c>
      <c r="B39" s="19"/>
      <c r="C39" s="19" t="s">
        <v>962</v>
      </c>
      <c r="D39" s="20" t="s">
        <v>23</v>
      </c>
      <c r="E39" s="21">
        <v>0.49513888888888885</v>
      </c>
      <c r="F39" s="22" t="s">
        <v>794</v>
      </c>
      <c r="G39" s="23"/>
      <c r="H39" s="24"/>
      <c r="I39" s="19">
        <f>2.4*1000</f>
        <v>2400</v>
      </c>
      <c r="J39" s="25">
        <v>8.2523148148148148E-3</v>
      </c>
      <c r="K39" s="26" t="s">
        <v>758</v>
      </c>
      <c r="L39" s="25"/>
      <c r="M39" s="25"/>
      <c r="O39" s="19"/>
      <c r="P39" s="19"/>
      <c r="Q39" s="19"/>
      <c r="R39" s="19"/>
      <c r="S39" s="19"/>
      <c r="T39" s="19"/>
      <c r="U39" s="19"/>
      <c r="V39" s="19"/>
      <c r="W39" s="19"/>
      <c r="X39" s="19"/>
      <c r="Y39" s="19"/>
    </row>
    <row r="40" spans="1:25" x14ac:dyDescent="0.25">
      <c r="A40" s="19">
        <v>25</v>
      </c>
      <c r="B40" s="19"/>
      <c r="C40" s="19" t="s">
        <v>963</v>
      </c>
      <c r="D40" s="20" t="s">
        <v>24</v>
      </c>
      <c r="E40" s="21">
        <v>0.57708333333333328</v>
      </c>
      <c r="F40" s="22" t="s">
        <v>795</v>
      </c>
      <c r="G40" s="23"/>
      <c r="H40" s="24"/>
      <c r="I40" s="19">
        <f>2.1*1000</f>
        <v>2100</v>
      </c>
      <c r="J40" s="25">
        <v>9.618055555555555E-3</v>
      </c>
      <c r="K40" s="26" t="s">
        <v>758</v>
      </c>
      <c r="L40" s="25"/>
      <c r="M40" s="25"/>
      <c r="O40" s="19"/>
      <c r="P40" s="19"/>
      <c r="Q40" s="19"/>
      <c r="R40" s="19"/>
      <c r="S40" s="19"/>
      <c r="T40" s="19"/>
      <c r="U40" s="19"/>
      <c r="V40" s="19"/>
      <c r="W40" s="19"/>
      <c r="X40" s="19"/>
      <c r="Y40" s="19"/>
    </row>
    <row r="41" spans="1:25" x14ac:dyDescent="0.25">
      <c r="A41" s="19">
        <v>26</v>
      </c>
      <c r="B41" s="19" t="s">
        <v>1790</v>
      </c>
      <c r="C41" s="19" t="s">
        <v>964</v>
      </c>
      <c r="D41" s="20" t="s">
        <v>25</v>
      </c>
      <c r="E41" s="21">
        <v>0.44930555555555557</v>
      </c>
      <c r="F41" s="22" t="s">
        <v>796</v>
      </c>
      <c r="G41" s="23"/>
      <c r="H41" s="24"/>
      <c r="I41" s="19">
        <f>14*1000</f>
        <v>14000</v>
      </c>
      <c r="J41" s="25">
        <v>7.4884259259259262E-3</v>
      </c>
      <c r="K41" s="26" t="s">
        <v>758</v>
      </c>
      <c r="L41" s="25"/>
      <c r="M41" s="25"/>
      <c r="O41" s="19"/>
      <c r="P41" s="19"/>
      <c r="Q41" s="19"/>
      <c r="R41" s="19"/>
      <c r="S41" s="19"/>
      <c r="T41" s="19"/>
      <c r="U41" s="19"/>
      <c r="V41" s="19"/>
      <c r="W41" s="19"/>
      <c r="X41" s="19"/>
      <c r="Y41" s="19"/>
    </row>
    <row r="42" spans="1:25" x14ac:dyDescent="0.25">
      <c r="A42" s="19"/>
      <c r="B42" s="19" t="s">
        <v>1790</v>
      </c>
      <c r="C42" s="19"/>
      <c r="D42" s="20"/>
      <c r="E42" s="21"/>
      <c r="F42" s="22"/>
      <c r="G42" s="35" t="s">
        <v>1777</v>
      </c>
      <c r="H42" s="24"/>
      <c r="I42" s="19"/>
      <c r="J42" s="25"/>
      <c r="K42" s="26"/>
      <c r="L42" s="25">
        <v>1.5046296296296297E-4</v>
      </c>
      <c r="M42" s="25">
        <v>9.2592592592592585E-4</v>
      </c>
      <c r="N42" s="25">
        <f t="shared" ref="N42:N45" si="6">M42-L42</f>
        <v>7.7546296296296282E-4</v>
      </c>
      <c r="O42" s="19"/>
      <c r="P42" s="29" t="str">
        <f>HYPERLINK(REPLACE($C$41,25,8,"embed/")&amp;"?start="&amp;MINUTE(L42)*60+SECOND(L42)&amp;"&amp;end="&amp;MINUTE(M42)*60+SECOND(M42)&amp;"&amp;autoplay=1")</f>
        <v>https://www.youtube.com/embed/RdBz1kIwrqo?start=13&amp;end=80&amp;autoplay=1</v>
      </c>
      <c r="Q42" s="19"/>
      <c r="R42" s="19"/>
      <c r="S42" s="19"/>
      <c r="T42" s="19"/>
      <c r="U42" s="19"/>
      <c r="V42" s="19"/>
      <c r="W42" s="19"/>
      <c r="X42" s="19"/>
      <c r="Y42" s="28"/>
    </row>
    <row r="43" spans="1:25" x14ac:dyDescent="0.25">
      <c r="A43" s="19"/>
      <c r="B43" s="19" t="s">
        <v>1790</v>
      </c>
      <c r="C43" s="19"/>
      <c r="D43" s="20"/>
      <c r="E43" s="21"/>
      <c r="F43" s="22"/>
      <c r="G43" s="35" t="s">
        <v>1767</v>
      </c>
      <c r="H43" s="24"/>
      <c r="I43" s="19"/>
      <c r="J43" s="25"/>
      <c r="K43" s="26"/>
      <c r="L43" s="25">
        <v>9.2592592592592585E-4</v>
      </c>
      <c r="M43" s="25">
        <v>2.9861111111111113E-3</v>
      </c>
      <c r="N43" s="25">
        <f t="shared" si="6"/>
        <v>2.0601851851851853E-3</v>
      </c>
      <c r="O43" s="19"/>
      <c r="P43" s="29" t="str">
        <f t="shared" ref="P43:P45" si="7">HYPERLINK(REPLACE($C$41,25,8,"embed/")&amp;"?start="&amp;MINUTE(L43)*60+SECOND(L43)&amp;"&amp;end="&amp;MINUTE(M43)*60+SECOND(M43)&amp;"&amp;autoplay=1")</f>
        <v>https://www.youtube.com/embed/RdBz1kIwrqo?start=80&amp;end=258&amp;autoplay=1</v>
      </c>
      <c r="Q43" s="19"/>
      <c r="R43" s="19"/>
      <c r="S43" s="19"/>
      <c r="T43" s="19"/>
      <c r="U43" s="19"/>
      <c r="V43" s="19"/>
      <c r="W43" s="19"/>
      <c r="X43" s="19"/>
      <c r="Y43" s="28" t="s">
        <v>1778</v>
      </c>
    </row>
    <row r="44" spans="1:25" x14ac:dyDescent="0.25">
      <c r="A44" s="19"/>
      <c r="B44" s="19" t="s">
        <v>1790</v>
      </c>
      <c r="C44" s="19"/>
      <c r="D44" s="20"/>
      <c r="E44" s="21"/>
      <c r="F44" s="22"/>
      <c r="G44" s="35" t="s">
        <v>1779</v>
      </c>
      <c r="H44" s="24"/>
      <c r="I44" s="19"/>
      <c r="J44" s="25"/>
      <c r="K44" s="26"/>
      <c r="L44" s="25">
        <v>3.0787037037037037E-3</v>
      </c>
      <c r="M44" s="25">
        <v>4.6412037037037038E-3</v>
      </c>
      <c r="N44" s="25">
        <f t="shared" si="6"/>
        <v>1.5625000000000001E-3</v>
      </c>
      <c r="O44" s="19"/>
      <c r="P44" s="29" t="str">
        <f t="shared" si="7"/>
        <v>https://www.youtube.com/embed/RdBz1kIwrqo?start=266&amp;end=401&amp;autoplay=1</v>
      </c>
      <c r="Q44" s="19"/>
      <c r="R44" s="19"/>
      <c r="S44" s="19"/>
      <c r="T44" s="19"/>
      <c r="U44" s="19"/>
      <c r="V44" s="19"/>
      <c r="W44" s="19"/>
      <c r="X44" s="19"/>
      <c r="Y44" s="28"/>
    </row>
    <row r="45" spans="1:25" x14ac:dyDescent="0.25">
      <c r="A45" s="19"/>
      <c r="B45" s="19" t="s">
        <v>1790</v>
      </c>
      <c r="C45" s="19"/>
      <c r="D45" s="20"/>
      <c r="E45" s="21"/>
      <c r="F45" s="22"/>
      <c r="G45" s="35" t="s">
        <v>1780</v>
      </c>
      <c r="H45" s="24"/>
      <c r="I45" s="19"/>
      <c r="J45" s="25"/>
      <c r="K45" s="26"/>
      <c r="L45" s="25">
        <v>6.5162037037037037E-3</v>
      </c>
      <c r="M45" s="25">
        <v>7.4768518518518526E-3</v>
      </c>
      <c r="N45" s="25">
        <f t="shared" si="6"/>
        <v>9.6064814814814884E-4</v>
      </c>
      <c r="O45" s="19"/>
      <c r="P45" s="29" t="str">
        <f t="shared" si="7"/>
        <v>https://www.youtube.com/embed/RdBz1kIwrqo?start=563&amp;end=646&amp;autoplay=1</v>
      </c>
      <c r="Q45" s="19"/>
      <c r="R45" s="19"/>
      <c r="S45" s="19"/>
      <c r="T45" s="19"/>
      <c r="U45" s="19"/>
      <c r="V45" s="19"/>
      <c r="W45" s="19"/>
      <c r="X45" s="19"/>
      <c r="Y45" s="28"/>
    </row>
    <row r="46" spans="1:25" x14ac:dyDescent="0.25">
      <c r="A46" s="19">
        <v>27</v>
      </c>
      <c r="B46" s="19" t="s">
        <v>1790</v>
      </c>
      <c r="C46" s="19" t="s">
        <v>965</v>
      </c>
      <c r="D46" s="20" t="s">
        <v>26</v>
      </c>
      <c r="E46" s="21">
        <v>0.19444444444444445</v>
      </c>
      <c r="F46" s="22" t="s">
        <v>797</v>
      </c>
      <c r="G46" s="23"/>
      <c r="H46" s="24"/>
      <c r="I46" s="19">
        <f>15*1000</f>
        <v>15000</v>
      </c>
      <c r="J46" s="25">
        <v>3.2407407407407406E-3</v>
      </c>
      <c r="K46" s="26" t="s">
        <v>758</v>
      </c>
      <c r="L46" s="25"/>
      <c r="M46" s="25"/>
      <c r="O46" s="19"/>
      <c r="P46" s="19"/>
      <c r="Q46" s="19"/>
      <c r="R46" s="19"/>
      <c r="S46" s="19"/>
      <c r="T46" s="19"/>
      <c r="U46" s="19"/>
      <c r="V46" s="19"/>
      <c r="W46" s="19"/>
      <c r="X46" s="19"/>
      <c r="Y46" s="28" t="s">
        <v>1787</v>
      </c>
    </row>
    <row r="47" spans="1:25" x14ac:dyDescent="0.25">
      <c r="A47" s="19">
        <v>28</v>
      </c>
      <c r="B47" s="19" t="s">
        <v>1790</v>
      </c>
      <c r="C47" s="19" t="s">
        <v>966</v>
      </c>
      <c r="D47" s="20" t="s">
        <v>27</v>
      </c>
      <c r="E47" s="21">
        <v>0.48402777777777778</v>
      </c>
      <c r="F47" s="22" t="s">
        <v>798</v>
      </c>
      <c r="G47" s="23"/>
      <c r="H47" s="24"/>
      <c r="I47" s="19">
        <f>9.3*1000</f>
        <v>9300</v>
      </c>
      <c r="J47" s="25">
        <v>8.0671296296296307E-3</v>
      </c>
      <c r="K47" s="26" t="s">
        <v>758</v>
      </c>
      <c r="L47" s="25"/>
      <c r="M47" s="25"/>
      <c r="O47" s="19"/>
      <c r="P47" s="19"/>
      <c r="Q47" s="19"/>
      <c r="R47" s="19"/>
      <c r="S47" s="19"/>
      <c r="T47" s="19"/>
      <c r="U47" s="19"/>
      <c r="V47" s="19"/>
      <c r="W47" s="19"/>
      <c r="X47" s="19"/>
      <c r="Y47" s="19"/>
    </row>
    <row r="48" spans="1:25" x14ac:dyDescent="0.25">
      <c r="A48" s="19"/>
      <c r="B48" s="19" t="s">
        <v>1790</v>
      </c>
      <c r="C48" s="19"/>
      <c r="D48" s="20"/>
      <c r="E48" s="21"/>
      <c r="F48" s="22"/>
      <c r="G48" s="35" t="s">
        <v>1781</v>
      </c>
      <c r="H48" s="24"/>
      <c r="I48" s="19"/>
      <c r="J48" s="25"/>
      <c r="K48" s="26"/>
      <c r="L48" s="25">
        <v>0</v>
      </c>
      <c r="M48" s="25">
        <v>8.7962962962962962E-4</v>
      </c>
      <c r="N48" s="25">
        <f t="shared" ref="N48:N51" si="8">M48-L48</f>
        <v>8.7962962962962962E-4</v>
      </c>
      <c r="O48" s="19"/>
      <c r="P48" s="29" t="str">
        <f>HYPERLINK(REPLACE($C$47,25,8,"embed/")&amp;"?start="&amp;MINUTE(L48)*60+SECOND(L48)&amp;"&amp;end="&amp;MINUTE(M48)*60+SECOND(M48)&amp;"&amp;autoplay=1")</f>
        <v>https://www.youtube.com/embed/N0PD3TuLvoo?start=0&amp;end=76&amp;autoplay=1</v>
      </c>
      <c r="Q48" s="19"/>
      <c r="R48" s="19"/>
      <c r="S48" s="19"/>
      <c r="T48" s="19"/>
      <c r="U48" s="19"/>
      <c r="V48" s="19"/>
      <c r="W48" s="19"/>
      <c r="X48" s="19"/>
      <c r="Y48" s="28"/>
    </row>
    <row r="49" spans="1:25" x14ac:dyDescent="0.25">
      <c r="A49" s="19"/>
      <c r="B49" s="19" t="s">
        <v>1790</v>
      </c>
      <c r="C49" s="19"/>
      <c r="D49" s="20"/>
      <c r="E49" s="21"/>
      <c r="F49" s="22"/>
      <c r="G49" s="35" t="s">
        <v>1782</v>
      </c>
      <c r="H49" s="24"/>
      <c r="I49" s="19"/>
      <c r="J49" s="25"/>
      <c r="K49" s="26"/>
      <c r="L49" s="25">
        <v>8.9120370370370362E-4</v>
      </c>
      <c r="M49" s="25">
        <v>2.1296296296296298E-3</v>
      </c>
      <c r="N49" s="25">
        <f t="shared" si="8"/>
        <v>1.2384259259259262E-3</v>
      </c>
      <c r="O49" s="19"/>
      <c r="P49" s="29" t="str">
        <f t="shared" ref="P49:P51" si="9">HYPERLINK(REPLACE($C$47,25,8,"embed/")&amp;"?start="&amp;MINUTE(L49)*60+SECOND(L49)&amp;"&amp;end="&amp;MINUTE(M49)*60+SECOND(M49)&amp;"&amp;autoplay=1")</f>
        <v>https://www.youtube.com/embed/N0PD3TuLvoo?start=77&amp;end=184&amp;autoplay=1</v>
      </c>
      <c r="Q49" s="19"/>
      <c r="R49" s="19"/>
      <c r="S49" s="19"/>
      <c r="T49" s="19"/>
      <c r="U49" s="19"/>
      <c r="V49" s="19"/>
      <c r="W49" s="19"/>
      <c r="X49" s="19"/>
      <c r="Y49" s="28" t="s">
        <v>1783</v>
      </c>
    </row>
    <row r="50" spans="1:25" x14ac:dyDescent="0.25">
      <c r="A50" s="19"/>
      <c r="B50" s="19" t="s">
        <v>1790</v>
      </c>
      <c r="C50" s="19"/>
      <c r="D50" s="20"/>
      <c r="E50" s="21"/>
      <c r="F50" s="22"/>
      <c r="G50" s="35" t="s">
        <v>1784</v>
      </c>
      <c r="H50" s="24"/>
      <c r="I50" s="19"/>
      <c r="J50" s="25"/>
      <c r="K50" s="26"/>
      <c r="L50" s="25">
        <v>2.2800925925925927E-3</v>
      </c>
      <c r="M50" s="25">
        <v>3.5185185185185185E-3</v>
      </c>
      <c r="N50" s="25">
        <f t="shared" si="8"/>
        <v>1.2384259259259258E-3</v>
      </c>
      <c r="O50" s="19"/>
      <c r="P50" s="29" t="str">
        <f t="shared" si="9"/>
        <v>https://www.youtube.com/embed/N0PD3TuLvoo?start=197&amp;end=304&amp;autoplay=1</v>
      </c>
      <c r="Q50" s="19"/>
      <c r="R50" s="19"/>
      <c r="S50" s="19"/>
      <c r="T50" s="19"/>
      <c r="U50" s="19"/>
      <c r="V50" s="19"/>
      <c r="W50" s="19"/>
      <c r="X50" s="19"/>
      <c r="Y50" s="28" t="s">
        <v>1783</v>
      </c>
    </row>
    <row r="51" spans="1:25" x14ac:dyDescent="0.25">
      <c r="A51" s="19"/>
      <c r="B51" s="19" t="s">
        <v>1790</v>
      </c>
      <c r="C51" s="19"/>
      <c r="D51" s="20"/>
      <c r="E51" s="21"/>
      <c r="F51" s="22"/>
      <c r="G51" s="35" t="s">
        <v>1785</v>
      </c>
      <c r="H51" s="24"/>
      <c r="I51" s="19"/>
      <c r="J51" s="25"/>
      <c r="K51" s="26"/>
      <c r="L51" s="25">
        <v>3.5185185185185185E-3</v>
      </c>
      <c r="M51" s="25">
        <v>6.0995370370370361E-3</v>
      </c>
      <c r="N51" s="25">
        <f t="shared" si="8"/>
        <v>2.5810185185185176E-3</v>
      </c>
      <c r="O51" s="19"/>
      <c r="P51" s="29" t="str">
        <f t="shared" si="9"/>
        <v>https://www.youtube.com/embed/N0PD3TuLvoo?start=304&amp;end=527&amp;autoplay=1</v>
      </c>
      <c r="Q51" s="19"/>
      <c r="R51" s="19"/>
      <c r="S51" s="19"/>
      <c r="T51" s="19"/>
      <c r="U51" s="19"/>
      <c r="V51" s="19"/>
      <c r="W51" s="19"/>
      <c r="X51" s="19"/>
      <c r="Y51" s="28" t="s">
        <v>1786</v>
      </c>
    </row>
    <row r="52" spans="1:25" x14ac:dyDescent="0.25">
      <c r="A52" s="19">
        <v>29</v>
      </c>
      <c r="B52" s="19" t="s">
        <v>1790</v>
      </c>
      <c r="C52" s="19" t="s">
        <v>967</v>
      </c>
      <c r="D52" s="20" t="s">
        <v>28</v>
      </c>
      <c r="E52" s="21">
        <v>0.46111111111111108</v>
      </c>
      <c r="F52" s="22" t="s">
        <v>799</v>
      </c>
      <c r="G52" s="23"/>
      <c r="H52" s="24"/>
      <c r="I52" s="19">
        <f>35*1000</f>
        <v>35000</v>
      </c>
      <c r="J52" s="25">
        <v>7.6851851851851847E-3</v>
      </c>
      <c r="K52" s="26" t="s">
        <v>758</v>
      </c>
      <c r="L52" s="25"/>
      <c r="M52" s="25"/>
      <c r="N52" s="19"/>
      <c r="O52" s="19"/>
      <c r="P52" s="19"/>
      <c r="Q52" s="19"/>
      <c r="R52" s="19"/>
      <c r="S52" s="19"/>
      <c r="T52" s="19"/>
      <c r="U52" s="19"/>
      <c r="V52" s="19"/>
      <c r="W52" s="19"/>
      <c r="X52" s="19"/>
      <c r="Y52" s="19"/>
    </row>
    <row r="53" spans="1:25" x14ac:dyDescent="0.25">
      <c r="A53" s="19"/>
      <c r="B53" s="19" t="s">
        <v>1790</v>
      </c>
      <c r="C53" s="19"/>
      <c r="D53" s="20"/>
      <c r="E53" s="21"/>
      <c r="F53" s="22"/>
      <c r="G53" s="35" t="s">
        <v>1763</v>
      </c>
      <c r="H53" s="24"/>
      <c r="I53" s="19"/>
      <c r="J53" s="25"/>
      <c r="K53" s="26"/>
      <c r="L53" s="25">
        <v>0</v>
      </c>
      <c r="M53" s="25">
        <v>2.4421296296296296E-3</v>
      </c>
      <c r="N53" s="25">
        <f t="shared" ref="N53:N57" si="10">M53-L53</f>
        <v>2.4421296296296296E-3</v>
      </c>
      <c r="O53" s="19"/>
      <c r="P53" s="29" t="str">
        <f>HYPERLINK(REPLACE($C$52,25,8,"embed/")&amp;"?start="&amp;MINUTE(L53)*60+SECOND(L53)&amp;"&amp;end="&amp;MINUTE(M53)*60+SECOND(M53)&amp;"&amp;autoplay=1")</f>
        <v>https://www.youtube.com/embed/C3_6Ub1GnfA?start=0&amp;end=211&amp;autoplay=1</v>
      </c>
      <c r="Q53" s="19"/>
      <c r="R53" s="19"/>
      <c r="S53" s="19"/>
      <c r="T53" s="19"/>
      <c r="U53" s="19"/>
      <c r="V53" s="19"/>
      <c r="W53" s="19"/>
      <c r="X53" s="19"/>
      <c r="Y53" s="19"/>
    </row>
    <row r="54" spans="1:25" x14ac:dyDescent="0.25">
      <c r="A54" s="19"/>
      <c r="B54" s="19" t="s">
        <v>1790</v>
      </c>
      <c r="C54" s="19"/>
      <c r="D54" s="20"/>
      <c r="E54" s="21"/>
      <c r="F54" s="22"/>
      <c r="G54" s="35" t="s">
        <v>1779</v>
      </c>
      <c r="H54" s="24"/>
      <c r="I54" s="19"/>
      <c r="J54" s="25"/>
      <c r="K54" s="26"/>
      <c r="L54" s="25">
        <v>2.4421296296296296E-3</v>
      </c>
      <c r="M54" s="25">
        <v>4.9768518518518521E-3</v>
      </c>
      <c r="N54" s="25">
        <f t="shared" si="10"/>
        <v>2.5347222222222225E-3</v>
      </c>
      <c r="O54" s="19"/>
      <c r="P54" s="29" t="str">
        <f t="shared" ref="P54:P57" si="11">HYPERLINK(REPLACE($C$52,25,8,"embed/")&amp;"?start="&amp;MINUTE(L54)*60+SECOND(L54)&amp;"&amp;end="&amp;MINUTE(M54)*60+SECOND(M54)&amp;"&amp;autoplay=1")</f>
        <v>https://www.youtube.com/embed/C3_6Ub1GnfA?start=211&amp;end=430&amp;autoplay=1</v>
      </c>
      <c r="Q54" s="19"/>
      <c r="R54" s="19"/>
      <c r="S54" s="19"/>
      <c r="T54" s="19"/>
      <c r="U54" s="19"/>
      <c r="V54" s="19"/>
      <c r="W54" s="19"/>
      <c r="X54" s="19"/>
      <c r="Y54" s="19"/>
    </row>
    <row r="55" spans="1:25" x14ac:dyDescent="0.25">
      <c r="A55" s="19"/>
      <c r="B55" s="19" t="s">
        <v>1790</v>
      </c>
      <c r="C55" s="19"/>
      <c r="D55" s="20"/>
      <c r="E55" s="21"/>
      <c r="F55" s="22"/>
      <c r="G55" s="35" t="s">
        <v>1788</v>
      </c>
      <c r="H55" s="24"/>
      <c r="I55" s="19"/>
      <c r="J55" s="25"/>
      <c r="K55" s="26"/>
      <c r="L55" s="25">
        <v>4.9884259259259265E-3</v>
      </c>
      <c r="M55" s="25">
        <v>6.0185185185185177E-3</v>
      </c>
      <c r="N55" s="25">
        <f t="shared" si="10"/>
        <v>1.0300925925925911E-3</v>
      </c>
      <c r="O55" s="19"/>
      <c r="P55" s="29" t="str">
        <f t="shared" si="11"/>
        <v>https://www.youtube.com/embed/C3_6Ub1GnfA?start=431&amp;end=520&amp;autoplay=1</v>
      </c>
      <c r="Q55" s="19"/>
      <c r="R55" s="19"/>
      <c r="S55" s="19"/>
      <c r="T55" s="19"/>
      <c r="U55" s="19"/>
      <c r="V55" s="19"/>
      <c r="W55" s="19"/>
      <c r="X55" s="19"/>
      <c r="Y55" s="19"/>
    </row>
    <row r="56" spans="1:25" x14ac:dyDescent="0.25">
      <c r="A56" s="19"/>
      <c r="B56" s="19" t="s">
        <v>1790</v>
      </c>
      <c r="C56" s="19"/>
      <c r="D56" s="20"/>
      <c r="E56" s="21"/>
      <c r="F56" s="22"/>
      <c r="G56" s="35" t="s">
        <v>1789</v>
      </c>
      <c r="H56" s="24"/>
      <c r="I56" s="19"/>
      <c r="J56" s="25"/>
      <c r="K56" s="26"/>
      <c r="L56" s="25">
        <v>6.2268518518518515E-3</v>
      </c>
      <c r="M56" s="25">
        <v>6.8171296296296287E-3</v>
      </c>
      <c r="N56" s="25">
        <f t="shared" si="10"/>
        <v>5.9027777777777724E-4</v>
      </c>
      <c r="O56" s="19"/>
      <c r="P56" s="29" t="str">
        <f t="shared" si="11"/>
        <v>https://www.youtube.com/embed/C3_6Ub1GnfA?start=538&amp;end=589&amp;autoplay=1</v>
      </c>
      <c r="Q56" s="19"/>
      <c r="R56" s="19"/>
      <c r="S56" s="19"/>
      <c r="T56" s="19"/>
      <c r="U56" s="19"/>
      <c r="V56" s="19"/>
      <c r="W56" s="19"/>
      <c r="X56" s="19"/>
      <c r="Y56" s="19"/>
    </row>
    <row r="57" spans="1:25" x14ac:dyDescent="0.25">
      <c r="A57" s="19"/>
      <c r="B57" s="19" t="s">
        <v>1790</v>
      </c>
      <c r="C57" s="19"/>
      <c r="D57" s="20"/>
      <c r="E57" s="21"/>
      <c r="F57" s="22"/>
      <c r="G57" s="35" t="s">
        <v>1767</v>
      </c>
      <c r="H57" s="24"/>
      <c r="I57" s="19"/>
      <c r="J57" s="25"/>
      <c r="K57" s="26"/>
      <c r="L57" s="25">
        <v>6.8171296296296287E-3</v>
      </c>
      <c r="M57" s="25">
        <v>7.6736111111111111E-3</v>
      </c>
      <c r="N57" s="25">
        <f t="shared" si="10"/>
        <v>8.5648148148148237E-4</v>
      </c>
      <c r="O57" s="19"/>
      <c r="P57" s="29" t="str">
        <f t="shared" si="11"/>
        <v>https://www.youtube.com/embed/C3_6Ub1GnfA?start=589&amp;end=663&amp;autoplay=1</v>
      </c>
      <c r="Q57" s="19"/>
      <c r="R57" s="19"/>
      <c r="S57" s="19"/>
      <c r="T57" s="19"/>
      <c r="U57" s="19"/>
      <c r="V57" s="19"/>
      <c r="W57" s="19"/>
      <c r="X57" s="19"/>
      <c r="Y57" s="19"/>
    </row>
    <row r="58" spans="1:25" x14ac:dyDescent="0.25">
      <c r="A58" s="19">
        <v>30</v>
      </c>
      <c r="B58" s="19"/>
      <c r="C58" s="19" t="s">
        <v>968</v>
      </c>
      <c r="D58" s="20" t="s">
        <v>29</v>
      </c>
      <c r="E58" s="21">
        <v>0.3125</v>
      </c>
      <c r="F58" s="22" t="s">
        <v>800</v>
      </c>
      <c r="G58" s="23"/>
      <c r="H58" s="24"/>
      <c r="I58" s="19">
        <f>6.9*1000</f>
        <v>6900</v>
      </c>
      <c r="J58" s="25">
        <v>5.208333333333333E-3</v>
      </c>
      <c r="K58" s="26" t="s">
        <v>758</v>
      </c>
      <c r="L58" s="25"/>
      <c r="M58" s="25"/>
      <c r="N58" s="19"/>
      <c r="O58" s="19"/>
      <c r="P58" s="19"/>
      <c r="Q58" s="19"/>
      <c r="R58" s="19"/>
      <c r="S58" s="19"/>
      <c r="T58" s="19"/>
      <c r="U58" s="19"/>
      <c r="V58" s="19"/>
      <c r="W58" s="19"/>
      <c r="X58" s="19"/>
      <c r="Y58" s="19"/>
    </row>
    <row r="59" spans="1:25" x14ac:dyDescent="0.25">
      <c r="A59" s="19">
        <v>31</v>
      </c>
      <c r="B59" s="19"/>
      <c r="C59" s="19" t="s">
        <v>969</v>
      </c>
      <c r="D59" s="20" t="s">
        <v>30</v>
      </c>
      <c r="E59" s="21">
        <v>0.29166666666666669</v>
      </c>
      <c r="F59" s="22">
        <v>645</v>
      </c>
      <c r="G59" s="23"/>
      <c r="H59" s="24"/>
      <c r="I59" s="19">
        <f>645</f>
        <v>645</v>
      </c>
      <c r="J59" s="25">
        <v>4.8611111111111112E-3</v>
      </c>
      <c r="K59" s="26" t="s">
        <v>758</v>
      </c>
      <c r="L59" s="25"/>
      <c r="M59" s="25"/>
      <c r="N59" s="19"/>
      <c r="O59" s="19"/>
      <c r="P59" s="19"/>
      <c r="Q59" s="19"/>
      <c r="R59" s="19"/>
      <c r="S59" s="19"/>
      <c r="T59" s="19"/>
      <c r="U59" s="19"/>
      <c r="V59" s="19"/>
      <c r="W59" s="19"/>
      <c r="X59" s="19"/>
      <c r="Y59" s="19"/>
    </row>
    <row r="60" spans="1:25" x14ac:dyDescent="0.25">
      <c r="A60" s="19">
        <v>32</v>
      </c>
      <c r="B60" s="19"/>
      <c r="C60" s="19" t="s">
        <v>970</v>
      </c>
      <c r="D60" s="20" t="s">
        <v>31</v>
      </c>
      <c r="E60" s="21">
        <v>7.2222222222222229E-2</v>
      </c>
      <c r="F60" s="22">
        <v>282</v>
      </c>
      <c r="G60" s="23"/>
      <c r="H60" s="24"/>
      <c r="I60" s="19">
        <f>282</f>
        <v>282</v>
      </c>
      <c r="J60" s="25">
        <v>1.2037037037037038E-3</v>
      </c>
      <c r="K60" s="26" t="s">
        <v>758</v>
      </c>
      <c r="L60" s="25"/>
      <c r="M60" s="25"/>
      <c r="N60" s="19"/>
      <c r="O60" s="19"/>
      <c r="P60" s="19"/>
      <c r="Q60" s="19"/>
      <c r="R60" s="19"/>
      <c r="S60" s="19"/>
      <c r="T60" s="19"/>
      <c r="U60" s="19"/>
      <c r="V60" s="19"/>
      <c r="W60" s="19"/>
      <c r="X60" s="19"/>
      <c r="Y60" s="19"/>
    </row>
    <row r="61" spans="1:25" x14ac:dyDescent="0.25">
      <c r="A61" s="19">
        <v>33</v>
      </c>
      <c r="B61" s="19"/>
      <c r="C61" s="19" t="s">
        <v>971</v>
      </c>
      <c r="D61" s="20" t="s">
        <v>32</v>
      </c>
      <c r="E61" s="21">
        <v>0.44027777777777777</v>
      </c>
      <c r="F61" s="22">
        <v>732</v>
      </c>
      <c r="G61" s="23"/>
      <c r="H61" s="24"/>
      <c r="I61" s="19">
        <f>732</f>
        <v>732</v>
      </c>
      <c r="J61" s="25">
        <v>7.3379629629629628E-3</v>
      </c>
      <c r="K61" s="26" t="s">
        <v>758</v>
      </c>
      <c r="L61" s="25"/>
      <c r="M61" s="25"/>
      <c r="N61" s="19"/>
      <c r="O61" s="19"/>
      <c r="P61" s="19"/>
      <c r="Q61" s="19"/>
      <c r="R61" s="19"/>
      <c r="S61" s="19"/>
      <c r="T61" s="19"/>
      <c r="U61" s="19"/>
      <c r="V61" s="19"/>
      <c r="W61" s="19"/>
      <c r="X61" s="19"/>
      <c r="Y61" s="19"/>
    </row>
    <row r="62" spans="1:25" x14ac:dyDescent="0.25">
      <c r="A62" s="19">
        <v>34</v>
      </c>
      <c r="B62" s="19"/>
      <c r="C62" s="19" t="s">
        <v>972</v>
      </c>
      <c r="D62" s="20" t="s">
        <v>33</v>
      </c>
      <c r="E62" s="21">
        <v>0.45833333333333331</v>
      </c>
      <c r="F62" s="22">
        <v>459</v>
      </c>
      <c r="G62" s="23"/>
      <c r="H62" s="24"/>
      <c r="I62" s="19">
        <f>459</f>
        <v>459</v>
      </c>
      <c r="J62" s="25">
        <v>7.6388888888888886E-3</v>
      </c>
      <c r="K62" s="26" t="s">
        <v>758</v>
      </c>
      <c r="L62" s="25"/>
      <c r="M62" s="25"/>
      <c r="N62" s="19"/>
      <c r="O62" s="19"/>
      <c r="P62" s="19"/>
      <c r="Q62" s="19"/>
      <c r="R62" s="19"/>
      <c r="S62" s="19"/>
      <c r="T62" s="19"/>
      <c r="U62" s="19"/>
      <c r="V62" s="19"/>
      <c r="W62" s="19"/>
      <c r="X62" s="19"/>
      <c r="Y62" s="19"/>
    </row>
    <row r="63" spans="1:25" x14ac:dyDescent="0.25">
      <c r="A63" s="19">
        <v>35</v>
      </c>
      <c r="B63" s="19"/>
      <c r="C63" s="19" t="s">
        <v>973</v>
      </c>
      <c r="D63" s="20" t="s">
        <v>34</v>
      </c>
      <c r="E63" s="21">
        <v>0.35694444444444445</v>
      </c>
      <c r="F63" s="22">
        <v>419</v>
      </c>
      <c r="G63" s="23"/>
      <c r="H63" s="24"/>
      <c r="I63" s="19">
        <f>419</f>
        <v>419</v>
      </c>
      <c r="J63" s="25">
        <v>5.9490740740740745E-3</v>
      </c>
      <c r="K63" s="26" t="s">
        <v>758</v>
      </c>
      <c r="L63" s="25"/>
      <c r="M63" s="25"/>
      <c r="N63" s="19"/>
      <c r="O63" s="19"/>
      <c r="P63" s="19"/>
      <c r="Q63" s="19"/>
      <c r="R63" s="19"/>
      <c r="S63" s="19"/>
      <c r="T63" s="19"/>
      <c r="U63" s="19"/>
      <c r="V63" s="19"/>
      <c r="W63" s="19"/>
      <c r="X63" s="19"/>
      <c r="Y63" s="19"/>
    </row>
    <row r="64" spans="1:25" x14ac:dyDescent="0.25">
      <c r="A64" s="19">
        <v>36</v>
      </c>
      <c r="B64" s="19"/>
      <c r="C64" s="19" t="s">
        <v>974</v>
      </c>
      <c r="D64" s="20" t="s">
        <v>35</v>
      </c>
      <c r="E64" s="21">
        <v>0.50069444444444444</v>
      </c>
      <c r="F64" s="22">
        <v>755</v>
      </c>
      <c r="G64" s="23"/>
      <c r="H64" s="24"/>
      <c r="I64" s="19">
        <f>755</f>
        <v>755</v>
      </c>
      <c r="J64" s="25">
        <v>8.3449074074074085E-3</v>
      </c>
      <c r="K64" s="26" t="s">
        <v>758</v>
      </c>
      <c r="L64" s="25"/>
      <c r="M64" s="25"/>
      <c r="N64" s="19"/>
      <c r="O64" s="19"/>
      <c r="P64" s="19"/>
      <c r="Q64" s="19"/>
      <c r="R64" s="19"/>
      <c r="S64" s="19"/>
      <c r="T64" s="19"/>
      <c r="U64" s="19"/>
      <c r="V64" s="19"/>
      <c r="W64" s="19"/>
      <c r="X64" s="19"/>
      <c r="Y64" s="19"/>
    </row>
    <row r="65" spans="1:25" x14ac:dyDescent="0.25">
      <c r="A65" s="19">
        <v>37</v>
      </c>
      <c r="B65" s="19"/>
      <c r="C65" s="19" t="s">
        <v>975</v>
      </c>
      <c r="D65" s="20" t="s">
        <v>36</v>
      </c>
      <c r="E65" s="21">
        <v>0.57291666666666663</v>
      </c>
      <c r="F65" s="22">
        <v>773</v>
      </c>
      <c r="G65" s="23"/>
      <c r="H65" s="24"/>
      <c r="I65" s="19">
        <f>773</f>
        <v>773</v>
      </c>
      <c r="J65" s="25">
        <v>9.5486111111111101E-3</v>
      </c>
      <c r="K65" s="26" t="s">
        <v>758</v>
      </c>
      <c r="L65" s="25"/>
      <c r="M65" s="25"/>
      <c r="N65" s="19"/>
      <c r="O65" s="19"/>
      <c r="P65" s="19"/>
      <c r="Q65" s="19"/>
      <c r="R65" s="19"/>
      <c r="S65" s="19"/>
      <c r="T65" s="19"/>
      <c r="U65" s="19"/>
      <c r="V65" s="19"/>
      <c r="W65" s="19"/>
      <c r="X65" s="19"/>
      <c r="Y65" s="19"/>
    </row>
    <row r="66" spans="1:25" x14ac:dyDescent="0.25">
      <c r="A66" s="19">
        <v>38</v>
      </c>
      <c r="B66" s="19"/>
      <c r="C66" s="19" t="s">
        <v>976</v>
      </c>
      <c r="D66" s="20" t="s">
        <v>37</v>
      </c>
      <c r="E66" s="21">
        <v>0.20138888888888887</v>
      </c>
      <c r="F66" s="22">
        <v>427</v>
      </c>
      <c r="G66" s="23"/>
      <c r="H66" s="24"/>
      <c r="I66" s="19">
        <f>427</f>
        <v>427</v>
      </c>
      <c r="J66" s="25">
        <v>3.3564814814814811E-3</v>
      </c>
      <c r="K66" s="26" t="s">
        <v>758</v>
      </c>
      <c r="L66" s="25"/>
      <c r="M66" s="25"/>
      <c r="N66" s="19"/>
      <c r="O66" s="19"/>
      <c r="P66" s="19"/>
      <c r="Q66" s="19"/>
      <c r="R66" s="19"/>
      <c r="S66" s="19"/>
      <c r="T66" s="19"/>
      <c r="U66" s="19"/>
      <c r="V66" s="19"/>
      <c r="W66" s="19"/>
      <c r="X66" s="19"/>
      <c r="Y66" s="19"/>
    </row>
    <row r="67" spans="1:25" x14ac:dyDescent="0.25">
      <c r="A67" s="19">
        <v>39</v>
      </c>
      <c r="B67" s="19"/>
      <c r="C67" s="19" t="s">
        <v>977</v>
      </c>
      <c r="D67" s="20" t="s">
        <v>38</v>
      </c>
      <c r="E67" s="21">
        <v>0.39444444444444443</v>
      </c>
      <c r="F67" s="22" t="s">
        <v>801</v>
      </c>
      <c r="G67" s="23"/>
      <c r="H67" s="24"/>
      <c r="I67" s="19">
        <f>5.9*1000</f>
        <v>5900</v>
      </c>
      <c r="J67" s="25">
        <v>6.5740740740740733E-3</v>
      </c>
      <c r="K67" s="26" t="s">
        <v>758</v>
      </c>
      <c r="L67" s="25"/>
      <c r="M67" s="25"/>
      <c r="N67" s="19"/>
      <c r="O67" s="19"/>
      <c r="P67" s="19"/>
      <c r="Q67" s="19"/>
      <c r="R67" s="19"/>
      <c r="S67" s="19"/>
      <c r="T67" s="19"/>
      <c r="U67" s="19"/>
      <c r="V67" s="19"/>
      <c r="W67" s="19"/>
      <c r="X67" s="19"/>
      <c r="Y67" s="19"/>
    </row>
    <row r="68" spans="1:25" x14ac:dyDescent="0.25">
      <c r="A68" s="19">
        <v>40</v>
      </c>
      <c r="B68" s="19"/>
      <c r="C68" s="19" t="s">
        <v>978</v>
      </c>
      <c r="D68" s="20" t="s">
        <v>39</v>
      </c>
      <c r="E68" s="21">
        <v>0.19166666666666665</v>
      </c>
      <c r="F68" s="22" t="s">
        <v>802</v>
      </c>
      <c r="G68" s="23"/>
      <c r="H68" s="24"/>
      <c r="I68" s="19">
        <f>3*1000</f>
        <v>3000</v>
      </c>
      <c r="J68" s="25">
        <v>3.1944444444444442E-3</v>
      </c>
      <c r="K68" s="26" t="s">
        <v>758</v>
      </c>
      <c r="L68" s="25"/>
      <c r="M68" s="25"/>
      <c r="N68" s="19"/>
      <c r="O68" s="19"/>
      <c r="P68" s="19"/>
      <c r="Q68" s="19"/>
      <c r="R68" s="19"/>
      <c r="S68" s="19"/>
      <c r="T68" s="19"/>
      <c r="U68" s="19"/>
      <c r="V68" s="19"/>
      <c r="W68" s="19"/>
      <c r="X68" s="19"/>
      <c r="Y68" s="19"/>
    </row>
    <row r="69" spans="1:25" x14ac:dyDescent="0.25">
      <c r="A69" s="19">
        <v>41</v>
      </c>
      <c r="B69" s="19"/>
      <c r="C69" s="19" t="s">
        <v>979</v>
      </c>
      <c r="D69" s="20" t="s">
        <v>40</v>
      </c>
      <c r="E69" s="21">
        <v>0.53194444444444444</v>
      </c>
      <c r="F69" s="22" t="s">
        <v>803</v>
      </c>
      <c r="G69" s="23"/>
      <c r="H69" s="24"/>
      <c r="I69" s="19">
        <f>3.3*1000</f>
        <v>3300</v>
      </c>
      <c r="J69" s="25">
        <v>8.8657407407407417E-3</v>
      </c>
      <c r="K69" s="26" t="s">
        <v>758</v>
      </c>
      <c r="L69" s="25"/>
      <c r="M69" s="25"/>
      <c r="N69" s="19"/>
      <c r="O69" s="19"/>
      <c r="P69" s="19"/>
      <c r="Q69" s="19"/>
      <c r="R69" s="19"/>
      <c r="S69" s="19"/>
      <c r="T69" s="19"/>
      <c r="U69" s="19"/>
      <c r="V69" s="19"/>
      <c r="W69" s="19"/>
      <c r="X69" s="19"/>
      <c r="Y69" s="19"/>
    </row>
    <row r="70" spans="1:25" x14ac:dyDescent="0.25">
      <c r="A70" s="19">
        <v>42</v>
      </c>
      <c r="B70" s="19"/>
      <c r="C70" s="19" t="s">
        <v>980</v>
      </c>
      <c r="D70" s="20" t="s">
        <v>41</v>
      </c>
      <c r="E70" s="21">
        <v>0.31180555555555556</v>
      </c>
      <c r="F70" s="22" t="s">
        <v>785</v>
      </c>
      <c r="G70" s="23"/>
      <c r="H70" s="24"/>
      <c r="I70" s="19">
        <f>1.7*1000</f>
        <v>1700</v>
      </c>
      <c r="J70" s="25">
        <v>5.1967592592592595E-3</v>
      </c>
      <c r="K70" s="26" t="s">
        <v>758</v>
      </c>
      <c r="L70" s="25"/>
      <c r="M70" s="25"/>
      <c r="N70" s="19"/>
      <c r="O70" s="19"/>
      <c r="P70" s="19"/>
      <c r="Q70" s="19"/>
      <c r="R70" s="19"/>
      <c r="S70" s="19"/>
      <c r="T70" s="19"/>
      <c r="U70" s="19"/>
      <c r="V70" s="19"/>
      <c r="W70" s="19"/>
      <c r="X70" s="19"/>
      <c r="Y70" s="19"/>
    </row>
    <row r="71" spans="1:25" x14ac:dyDescent="0.25">
      <c r="A71" s="19">
        <v>43</v>
      </c>
      <c r="B71" s="19"/>
      <c r="C71" s="19" t="s">
        <v>981</v>
      </c>
      <c r="D71" s="20" t="s">
        <v>42</v>
      </c>
      <c r="E71" s="21">
        <v>0.20694444444444446</v>
      </c>
      <c r="F71" s="22" t="s">
        <v>789</v>
      </c>
      <c r="G71" s="23"/>
      <c r="H71" s="24"/>
      <c r="I71" s="19">
        <f>1*1000</f>
        <v>1000</v>
      </c>
      <c r="J71" s="25">
        <v>3.4490740740740745E-3</v>
      </c>
      <c r="K71" s="26" t="s">
        <v>758</v>
      </c>
      <c r="L71" s="25"/>
      <c r="M71" s="25"/>
      <c r="N71" s="19"/>
      <c r="O71" s="19"/>
      <c r="P71" s="19"/>
      <c r="Q71" s="19"/>
      <c r="R71" s="19"/>
      <c r="S71" s="19"/>
      <c r="T71" s="19"/>
      <c r="U71" s="19"/>
      <c r="V71" s="19"/>
      <c r="W71" s="19"/>
      <c r="X71" s="19"/>
      <c r="Y71" s="19"/>
    </row>
    <row r="72" spans="1:25" x14ac:dyDescent="0.25">
      <c r="A72" s="19">
        <v>44</v>
      </c>
      <c r="B72" s="19"/>
      <c r="C72" s="19" t="s">
        <v>982</v>
      </c>
      <c r="D72" s="20" t="s">
        <v>43</v>
      </c>
      <c r="E72" s="21">
        <v>0.31944444444444448</v>
      </c>
      <c r="F72" s="22" t="s">
        <v>804</v>
      </c>
      <c r="G72" s="23"/>
      <c r="H72" s="24"/>
      <c r="I72" s="19">
        <f>1.3*1000</f>
        <v>1300</v>
      </c>
      <c r="J72" s="25">
        <v>5.3240740740740748E-3</v>
      </c>
      <c r="K72" s="26" t="s">
        <v>758</v>
      </c>
      <c r="L72" s="25"/>
      <c r="M72" s="25"/>
      <c r="N72" s="19"/>
      <c r="O72" s="19"/>
      <c r="P72" s="19"/>
      <c r="Q72" s="19"/>
      <c r="R72" s="19"/>
      <c r="S72" s="19"/>
      <c r="T72" s="19"/>
      <c r="U72" s="19"/>
      <c r="V72" s="19"/>
      <c r="W72" s="19"/>
      <c r="X72" s="19"/>
      <c r="Y72" s="19"/>
    </row>
    <row r="73" spans="1:25" x14ac:dyDescent="0.25">
      <c r="A73" s="19">
        <v>45</v>
      </c>
      <c r="B73" s="19"/>
      <c r="C73" s="19" t="s">
        <v>983</v>
      </c>
      <c r="D73" s="20" t="s">
        <v>44</v>
      </c>
      <c r="E73" s="21">
        <v>0.49444444444444446</v>
      </c>
      <c r="F73" s="22" t="s">
        <v>804</v>
      </c>
      <c r="G73" s="23"/>
      <c r="H73" s="24"/>
      <c r="I73" s="19">
        <f>1.3*1000</f>
        <v>1300</v>
      </c>
      <c r="J73" s="25">
        <v>8.2407407407407412E-3</v>
      </c>
      <c r="K73" s="26" t="s">
        <v>758</v>
      </c>
      <c r="L73" s="25"/>
      <c r="M73" s="25"/>
      <c r="N73" s="19"/>
      <c r="O73" s="19"/>
      <c r="P73" s="19"/>
      <c r="Q73" s="19"/>
      <c r="R73" s="19"/>
      <c r="S73" s="19"/>
      <c r="T73" s="19"/>
      <c r="U73" s="19"/>
      <c r="V73" s="19"/>
      <c r="W73" s="19"/>
      <c r="X73" s="19"/>
      <c r="Y73" s="19"/>
    </row>
    <row r="74" spans="1:25" x14ac:dyDescent="0.25">
      <c r="A74" s="19">
        <v>46</v>
      </c>
      <c r="B74" s="19"/>
      <c r="C74" s="19" t="s">
        <v>984</v>
      </c>
      <c r="D74" s="20" t="s">
        <v>45</v>
      </c>
      <c r="E74" s="21">
        <v>0.15555555555555556</v>
      </c>
      <c r="F74" s="22">
        <v>940</v>
      </c>
      <c r="G74" s="23"/>
      <c r="H74" s="24"/>
      <c r="I74" s="19">
        <f>940</f>
        <v>940</v>
      </c>
      <c r="J74" s="25">
        <v>2.5925925925925925E-3</v>
      </c>
      <c r="K74" s="26" t="s">
        <v>758</v>
      </c>
      <c r="L74" s="25"/>
      <c r="M74" s="25"/>
      <c r="N74" s="19"/>
      <c r="O74" s="19"/>
      <c r="P74" s="19"/>
      <c r="Q74" s="19"/>
      <c r="R74" s="19"/>
      <c r="S74" s="19"/>
      <c r="T74" s="19"/>
      <c r="U74" s="19"/>
      <c r="V74" s="19"/>
      <c r="W74" s="19"/>
      <c r="X74" s="19"/>
      <c r="Y74" s="19"/>
    </row>
    <row r="75" spans="1:25" x14ac:dyDescent="0.25">
      <c r="A75" s="19">
        <v>47</v>
      </c>
      <c r="B75" s="19"/>
      <c r="C75" s="19" t="s">
        <v>985</v>
      </c>
      <c r="D75" s="20" t="s">
        <v>46</v>
      </c>
      <c r="E75" s="21">
        <v>0.25138888888888888</v>
      </c>
      <c r="F75" s="22">
        <v>864</v>
      </c>
      <c r="G75" s="23"/>
      <c r="H75" s="24"/>
      <c r="I75" s="19">
        <f>864</f>
        <v>864</v>
      </c>
      <c r="J75" s="25">
        <v>4.1898148148148146E-3</v>
      </c>
      <c r="K75" s="26" t="s">
        <v>758</v>
      </c>
      <c r="L75" s="25"/>
      <c r="M75" s="25"/>
      <c r="N75" s="19"/>
      <c r="O75" s="19"/>
      <c r="P75" s="19"/>
      <c r="Q75" s="19"/>
      <c r="R75" s="19"/>
      <c r="S75" s="19"/>
      <c r="T75" s="19"/>
      <c r="U75" s="19"/>
      <c r="V75" s="19"/>
      <c r="W75" s="19"/>
      <c r="X75" s="19"/>
      <c r="Y75" s="19"/>
    </row>
    <row r="76" spans="1:25" x14ac:dyDescent="0.25">
      <c r="A76" s="19">
        <v>48</v>
      </c>
      <c r="B76" s="19"/>
      <c r="C76" s="19" t="s">
        <v>986</v>
      </c>
      <c r="D76" s="20" t="s">
        <v>47</v>
      </c>
      <c r="E76" s="21">
        <v>0.19791666666666666</v>
      </c>
      <c r="F76" s="22" t="s">
        <v>805</v>
      </c>
      <c r="G76" s="23"/>
      <c r="H76" s="24"/>
      <c r="I76" s="19">
        <f>1.1*1000</f>
        <v>1100</v>
      </c>
      <c r="J76" s="25">
        <v>3.2986111111111111E-3</v>
      </c>
      <c r="K76" s="26" t="s">
        <v>758</v>
      </c>
      <c r="L76" s="25"/>
      <c r="M76" s="25"/>
      <c r="N76" s="19"/>
      <c r="O76" s="19"/>
      <c r="P76" s="19"/>
      <c r="Q76" s="19"/>
      <c r="R76" s="19"/>
      <c r="S76" s="19"/>
      <c r="T76" s="19"/>
      <c r="U76" s="19"/>
      <c r="V76" s="19"/>
      <c r="W76" s="19"/>
      <c r="X76" s="19"/>
      <c r="Y76" s="19"/>
    </row>
    <row r="77" spans="1:25" x14ac:dyDescent="0.25">
      <c r="A77" s="19">
        <v>49</v>
      </c>
      <c r="B77" s="19"/>
      <c r="C77" s="19" t="s">
        <v>987</v>
      </c>
      <c r="D77" s="20" t="s">
        <v>48</v>
      </c>
      <c r="E77" s="21">
        <v>0.53680555555555554</v>
      </c>
      <c r="F77" s="22" t="s">
        <v>788</v>
      </c>
      <c r="G77" s="23"/>
      <c r="H77" s="24"/>
      <c r="I77" s="19">
        <f>1.5*1000</f>
        <v>1500</v>
      </c>
      <c r="J77" s="25">
        <v>8.9467592592592585E-3</v>
      </c>
      <c r="K77" s="26" t="s">
        <v>758</v>
      </c>
      <c r="L77" s="25"/>
      <c r="M77" s="25"/>
      <c r="N77" s="19"/>
      <c r="O77" s="19"/>
      <c r="P77" s="19"/>
      <c r="Q77" s="19"/>
      <c r="R77" s="19"/>
      <c r="S77" s="19"/>
      <c r="T77" s="19"/>
      <c r="U77" s="19"/>
      <c r="V77" s="19"/>
      <c r="W77" s="19"/>
      <c r="X77" s="19"/>
      <c r="Y77" s="19"/>
    </row>
    <row r="78" spans="1:25" x14ac:dyDescent="0.25">
      <c r="A78" s="19">
        <v>50</v>
      </c>
      <c r="B78" s="19"/>
      <c r="C78" s="19" t="s">
        <v>988</v>
      </c>
      <c r="D78" s="20" t="s">
        <v>49</v>
      </c>
      <c r="E78" s="21">
        <v>0.61597222222222225</v>
      </c>
      <c r="F78" s="22" t="s">
        <v>785</v>
      </c>
      <c r="G78" s="23"/>
      <c r="H78" s="24"/>
      <c r="I78" s="19">
        <f>1.7*1000</f>
        <v>1700</v>
      </c>
      <c r="J78" s="25">
        <v>1.0266203703703703E-2</v>
      </c>
      <c r="K78" s="26" t="s">
        <v>758</v>
      </c>
      <c r="L78" s="25"/>
      <c r="M78" s="25"/>
      <c r="N78" s="19"/>
      <c r="O78" s="19"/>
      <c r="P78" s="19"/>
      <c r="Q78" s="19"/>
      <c r="R78" s="19"/>
      <c r="S78" s="19"/>
      <c r="T78" s="19"/>
      <c r="U78" s="19"/>
      <c r="V78" s="19"/>
      <c r="W78" s="19"/>
      <c r="X78" s="19"/>
      <c r="Y78" s="19"/>
    </row>
    <row r="79" spans="1:25" x14ac:dyDescent="0.25">
      <c r="A79" s="19">
        <v>51</v>
      </c>
      <c r="B79" s="19"/>
      <c r="C79" s="19" t="s">
        <v>989</v>
      </c>
      <c r="D79" s="20" t="s">
        <v>50</v>
      </c>
      <c r="E79" s="21">
        <v>0.36527777777777781</v>
      </c>
      <c r="F79" s="22">
        <v>679</v>
      </c>
      <c r="G79" s="23"/>
      <c r="H79" s="24"/>
      <c r="I79" s="19">
        <f>679</f>
        <v>679</v>
      </c>
      <c r="J79" s="25">
        <v>6.0879629629629643E-3</v>
      </c>
      <c r="K79" s="26" t="s">
        <v>758</v>
      </c>
      <c r="L79" s="25"/>
      <c r="M79" s="25"/>
      <c r="N79" s="19"/>
      <c r="O79" s="19"/>
      <c r="P79" s="19"/>
      <c r="Q79" s="19"/>
      <c r="R79" s="19"/>
      <c r="S79" s="19"/>
      <c r="T79" s="19"/>
      <c r="U79" s="19"/>
      <c r="V79" s="19"/>
      <c r="W79" s="19"/>
      <c r="X79" s="19"/>
      <c r="Y79" s="19"/>
    </row>
    <row r="80" spans="1:25" x14ac:dyDescent="0.25">
      <c r="A80" s="19">
        <v>52</v>
      </c>
      <c r="B80" s="19"/>
      <c r="C80" s="19" t="s">
        <v>990</v>
      </c>
      <c r="D80" s="20" t="s">
        <v>51</v>
      </c>
      <c r="E80" s="21">
        <v>0.6</v>
      </c>
      <c r="F80" s="22">
        <v>928</v>
      </c>
      <c r="G80" s="23"/>
      <c r="H80" s="24"/>
      <c r="I80" s="19">
        <f>928</f>
        <v>928</v>
      </c>
      <c r="J80" s="25">
        <v>0.01</v>
      </c>
      <c r="K80" s="26" t="s">
        <v>758</v>
      </c>
      <c r="L80" s="25"/>
      <c r="M80" s="25"/>
      <c r="N80" s="19"/>
      <c r="O80" s="19"/>
      <c r="P80" s="19"/>
      <c r="Q80" s="19"/>
      <c r="R80" s="19"/>
      <c r="S80" s="19"/>
      <c r="T80" s="19"/>
      <c r="U80" s="19"/>
      <c r="V80" s="19"/>
      <c r="W80" s="19"/>
      <c r="X80" s="19"/>
      <c r="Y80" s="19"/>
    </row>
    <row r="81" spans="1:25" x14ac:dyDescent="0.25">
      <c r="A81" s="19">
        <v>53</v>
      </c>
      <c r="B81" s="19"/>
      <c r="C81" s="19" t="s">
        <v>991</v>
      </c>
      <c r="D81" s="20" t="s">
        <v>52</v>
      </c>
      <c r="E81" s="21">
        <v>0.53888888888888886</v>
      </c>
      <c r="F81" s="22">
        <v>961</v>
      </c>
      <c r="G81" s="23"/>
      <c r="H81" s="24"/>
      <c r="I81" s="19">
        <f>961</f>
        <v>961</v>
      </c>
      <c r="J81" s="25">
        <v>8.9814814814814809E-3</v>
      </c>
      <c r="K81" s="26" t="s">
        <v>758</v>
      </c>
      <c r="L81" s="25"/>
      <c r="M81" s="25"/>
      <c r="N81" s="19"/>
      <c r="O81" s="19"/>
      <c r="P81" s="19"/>
      <c r="Q81" s="19"/>
      <c r="R81" s="19"/>
      <c r="S81" s="19"/>
      <c r="T81" s="19"/>
      <c r="U81" s="19"/>
      <c r="V81" s="19"/>
      <c r="W81" s="19"/>
      <c r="X81" s="19"/>
      <c r="Y81" s="19"/>
    </row>
    <row r="82" spans="1:25" x14ac:dyDescent="0.25">
      <c r="A82" s="19">
        <v>54</v>
      </c>
      <c r="B82" s="19"/>
      <c r="C82" s="19" t="s">
        <v>992</v>
      </c>
      <c r="D82" s="20" t="s">
        <v>53</v>
      </c>
      <c r="E82" s="21">
        <v>0.55902777777777779</v>
      </c>
      <c r="F82" s="22" t="s">
        <v>804</v>
      </c>
      <c r="G82" s="23"/>
      <c r="H82" s="24"/>
      <c r="I82" s="19">
        <f>1.3*1000</f>
        <v>1300</v>
      </c>
      <c r="J82" s="25">
        <v>9.3171296296296283E-3</v>
      </c>
      <c r="K82" s="26" t="s">
        <v>758</v>
      </c>
      <c r="L82" s="25"/>
      <c r="M82" s="25"/>
      <c r="N82" s="19"/>
      <c r="O82" s="19"/>
      <c r="P82" s="19"/>
      <c r="Q82" s="19"/>
      <c r="R82" s="19"/>
      <c r="S82" s="19"/>
      <c r="T82" s="19"/>
      <c r="U82" s="19"/>
      <c r="V82" s="19"/>
      <c r="W82" s="19"/>
      <c r="X82" s="19"/>
      <c r="Y82" s="19"/>
    </row>
    <row r="83" spans="1:25" x14ac:dyDescent="0.25">
      <c r="A83" s="19">
        <v>55</v>
      </c>
      <c r="B83" s="19"/>
      <c r="C83" s="19" t="s">
        <v>993</v>
      </c>
      <c r="D83" s="20" t="s">
        <v>54</v>
      </c>
      <c r="E83" s="21">
        <v>0.5444444444444444</v>
      </c>
      <c r="F83" s="22">
        <v>959</v>
      </c>
      <c r="G83" s="23"/>
      <c r="H83" s="24"/>
      <c r="I83" s="19">
        <f>959</f>
        <v>959</v>
      </c>
      <c r="J83" s="25">
        <v>9.0740740740740729E-3</v>
      </c>
      <c r="K83" s="26" t="s">
        <v>758</v>
      </c>
      <c r="L83" s="25"/>
      <c r="M83" s="25"/>
      <c r="N83" s="19"/>
      <c r="O83" s="19"/>
      <c r="P83" s="19"/>
      <c r="Q83" s="19"/>
      <c r="R83" s="19"/>
      <c r="S83" s="19"/>
      <c r="T83" s="19"/>
      <c r="U83" s="19"/>
      <c r="V83" s="19"/>
      <c r="W83" s="19"/>
      <c r="X83" s="19"/>
      <c r="Y83" s="19"/>
    </row>
    <row r="84" spans="1:25" x14ac:dyDescent="0.25">
      <c r="A84" s="19">
        <v>56</v>
      </c>
      <c r="B84" s="19"/>
      <c r="C84" s="19" t="s">
        <v>994</v>
      </c>
      <c r="D84" s="20" t="s">
        <v>55</v>
      </c>
      <c r="E84" s="21">
        <v>0.31111111111111112</v>
      </c>
      <c r="F84" s="22" t="s">
        <v>805</v>
      </c>
      <c r="G84" s="23"/>
      <c r="H84" s="24"/>
      <c r="I84" s="19">
        <f>1.1*1000</f>
        <v>1100</v>
      </c>
      <c r="J84" s="25">
        <v>5.185185185185185E-3</v>
      </c>
      <c r="K84" s="26" t="s">
        <v>758</v>
      </c>
      <c r="L84" s="25"/>
      <c r="M84" s="25"/>
      <c r="N84" s="19"/>
      <c r="O84" s="19"/>
      <c r="P84" s="19"/>
      <c r="Q84" s="19"/>
      <c r="R84" s="19"/>
      <c r="S84" s="19"/>
      <c r="T84" s="19"/>
      <c r="U84" s="19"/>
      <c r="V84" s="19"/>
      <c r="W84" s="19"/>
      <c r="X84" s="19"/>
      <c r="Y84" s="19"/>
    </row>
    <row r="85" spans="1:25" x14ac:dyDescent="0.25">
      <c r="A85" s="19">
        <v>57</v>
      </c>
      <c r="B85" s="19"/>
      <c r="C85" s="19" t="s">
        <v>995</v>
      </c>
      <c r="D85" s="20" t="s">
        <v>56</v>
      </c>
      <c r="E85" s="21">
        <v>0.51597222222222217</v>
      </c>
      <c r="F85" s="22" t="s">
        <v>789</v>
      </c>
      <c r="G85" s="23"/>
      <c r="H85" s="24"/>
      <c r="I85" s="19">
        <f>1*1000</f>
        <v>1000</v>
      </c>
      <c r="J85" s="25">
        <v>8.5995370370370357E-3</v>
      </c>
      <c r="K85" s="26" t="s">
        <v>758</v>
      </c>
      <c r="L85" s="25"/>
      <c r="M85" s="25"/>
      <c r="N85" s="19"/>
      <c r="O85" s="19"/>
      <c r="P85" s="19"/>
      <c r="Q85" s="19"/>
      <c r="R85" s="19"/>
      <c r="S85" s="19"/>
      <c r="T85" s="19"/>
      <c r="U85" s="19"/>
      <c r="V85" s="19"/>
      <c r="W85" s="19"/>
      <c r="X85" s="19"/>
      <c r="Y85" s="19"/>
    </row>
    <row r="86" spans="1:25" x14ac:dyDescent="0.25">
      <c r="A86" s="19">
        <v>58</v>
      </c>
      <c r="B86" s="19"/>
      <c r="C86" s="19" t="s">
        <v>996</v>
      </c>
      <c r="D86" s="20" t="s">
        <v>57</v>
      </c>
      <c r="E86" s="21">
        <v>0.6</v>
      </c>
      <c r="F86" s="22" t="s">
        <v>788</v>
      </c>
      <c r="G86" s="23"/>
      <c r="H86" s="24"/>
      <c r="I86" s="19">
        <f>1.5*1000</f>
        <v>1500</v>
      </c>
      <c r="J86" s="25">
        <v>0.01</v>
      </c>
      <c r="K86" s="26" t="s">
        <v>758</v>
      </c>
      <c r="L86" s="25"/>
      <c r="M86" s="25"/>
      <c r="N86" s="19"/>
      <c r="O86" s="19"/>
      <c r="P86" s="19"/>
      <c r="Q86" s="19"/>
      <c r="R86" s="19"/>
      <c r="S86" s="19"/>
      <c r="T86" s="19"/>
      <c r="U86" s="19"/>
      <c r="V86" s="19"/>
      <c r="W86" s="19"/>
      <c r="X86" s="19"/>
      <c r="Y86" s="19"/>
    </row>
    <row r="87" spans="1:25" x14ac:dyDescent="0.25">
      <c r="A87" s="19">
        <v>59</v>
      </c>
      <c r="B87" s="19" t="s">
        <v>1791</v>
      </c>
      <c r="C87" s="19" t="s">
        <v>997</v>
      </c>
      <c r="D87" s="20" t="s">
        <v>58</v>
      </c>
      <c r="E87" s="31">
        <v>2.1909722222222223</v>
      </c>
      <c r="F87" s="22" t="s">
        <v>793</v>
      </c>
      <c r="G87" s="23"/>
      <c r="H87" s="24"/>
      <c r="I87" s="19">
        <f>3.6*1000</f>
        <v>3600</v>
      </c>
      <c r="J87" s="25">
        <v>3.6516203703703703E-2</v>
      </c>
      <c r="K87" s="26" t="s">
        <v>758</v>
      </c>
      <c r="L87" s="19"/>
      <c r="M87" s="19"/>
      <c r="N87" s="19"/>
      <c r="O87" s="27">
        <v>42989</v>
      </c>
      <c r="P87" s="27"/>
      <c r="Q87" s="27" t="s">
        <v>932</v>
      </c>
      <c r="R87" s="19" t="s">
        <v>932</v>
      </c>
      <c r="S87" s="19" t="s">
        <v>932</v>
      </c>
      <c r="T87" s="19" t="s">
        <v>928</v>
      </c>
      <c r="U87" s="19" t="s">
        <v>928</v>
      </c>
      <c r="V87" s="19" t="s">
        <v>928</v>
      </c>
      <c r="W87" s="19" t="s">
        <v>929</v>
      </c>
      <c r="X87" s="19" t="s">
        <v>928</v>
      </c>
      <c r="Y87" s="19"/>
    </row>
    <row r="88" spans="1:25" x14ac:dyDescent="0.25">
      <c r="A88" s="32">
        <v>59.01</v>
      </c>
      <c r="B88" s="19" t="s">
        <v>1791</v>
      </c>
      <c r="C88" s="19" t="s">
        <v>998</v>
      </c>
      <c r="D88" s="19"/>
      <c r="E88" s="31"/>
      <c r="F88" s="22"/>
      <c r="G88" s="14" t="s">
        <v>898</v>
      </c>
      <c r="H88" s="24" t="s">
        <v>912</v>
      </c>
      <c r="I88" s="19"/>
      <c r="J88" s="25"/>
      <c r="K88" s="26"/>
      <c r="L88" s="25">
        <v>0</v>
      </c>
      <c r="M88" s="25">
        <v>5.208333333333333E-3</v>
      </c>
      <c r="N88" s="25">
        <f>M88-L88</f>
        <v>5.208333333333333E-3</v>
      </c>
      <c r="O88" s="27">
        <v>42989</v>
      </c>
      <c r="P88" s="34" t="str">
        <f t="shared" ref="P88:P91" si="12">HYPERLINK(REPLACE($C$87,25,8,"embed/")&amp;"?start="&amp;MINUTE(L88)*60+SECOND(L88)&amp;"&amp;end="&amp;MINUTE(M88)*60+SECOND(M88)&amp;"&amp;autoplay=1")</f>
        <v>https://www.youtube.com/embed/ByaheAphduQ?start=0&amp;end=450&amp;autoplay=1</v>
      </c>
      <c r="Q88" s="27" t="s">
        <v>932</v>
      </c>
      <c r="R88" s="19" t="s">
        <v>932</v>
      </c>
      <c r="S88" s="19" t="s">
        <v>932</v>
      </c>
      <c r="T88" s="19" t="s">
        <v>928</v>
      </c>
      <c r="U88" s="19" t="s">
        <v>1715</v>
      </c>
      <c r="V88" s="19" t="s">
        <v>928</v>
      </c>
      <c r="W88" s="19" t="s">
        <v>929</v>
      </c>
      <c r="X88" s="19" t="s">
        <v>928</v>
      </c>
      <c r="Y88" s="19"/>
    </row>
    <row r="89" spans="1:25" x14ac:dyDescent="0.25">
      <c r="A89" s="32">
        <v>59.02</v>
      </c>
      <c r="B89" s="19" t="s">
        <v>1791</v>
      </c>
      <c r="C89" s="19" t="s">
        <v>998</v>
      </c>
      <c r="D89" s="19"/>
      <c r="E89" s="31"/>
      <c r="F89" s="22"/>
      <c r="G89" s="14" t="s">
        <v>915</v>
      </c>
      <c r="H89" s="24" t="s">
        <v>913</v>
      </c>
      <c r="I89" s="19"/>
      <c r="J89" s="25"/>
      <c r="K89" s="26"/>
      <c r="L89" s="25">
        <v>6.1921296296296299E-3</v>
      </c>
      <c r="M89" s="25">
        <v>1.1064814814814814E-2</v>
      </c>
      <c r="N89" s="25">
        <f t="shared" ref="N89:N101" si="13">M89-L89</f>
        <v>4.8726851851851839E-3</v>
      </c>
      <c r="O89" s="27">
        <v>42989</v>
      </c>
      <c r="P89" s="34" t="str">
        <f t="shared" si="12"/>
        <v>https://www.youtube.com/embed/ByaheAphduQ?start=535&amp;end=956&amp;autoplay=1</v>
      </c>
      <c r="Q89" s="27" t="s">
        <v>932</v>
      </c>
      <c r="R89" s="19" t="s">
        <v>932</v>
      </c>
      <c r="S89" s="19" t="s">
        <v>932</v>
      </c>
      <c r="T89" s="19" t="s">
        <v>928</v>
      </c>
      <c r="U89" s="19" t="s">
        <v>1715</v>
      </c>
      <c r="V89" s="19" t="s">
        <v>928</v>
      </c>
      <c r="W89" s="19" t="s">
        <v>929</v>
      </c>
      <c r="X89" s="19" t="s">
        <v>928</v>
      </c>
      <c r="Y89" s="19"/>
    </row>
    <row r="90" spans="1:25" x14ac:dyDescent="0.25">
      <c r="A90" s="32">
        <v>59.03</v>
      </c>
      <c r="B90" s="19" t="s">
        <v>1791</v>
      </c>
      <c r="C90" s="19" t="s">
        <v>998</v>
      </c>
      <c r="D90" s="19"/>
      <c r="E90" s="31"/>
      <c r="F90" s="22"/>
      <c r="G90" s="14" t="s">
        <v>914</v>
      </c>
      <c r="H90" s="30" t="s">
        <v>899</v>
      </c>
      <c r="I90" s="19"/>
      <c r="J90" s="25"/>
      <c r="K90" s="26"/>
      <c r="L90" s="25">
        <v>1.2615740740740742E-2</v>
      </c>
      <c r="M90" s="25">
        <v>1.3877314814814815E-2</v>
      </c>
      <c r="N90" s="25">
        <f t="shared" si="13"/>
        <v>1.2615740740740729E-3</v>
      </c>
      <c r="O90" s="27">
        <v>42989</v>
      </c>
      <c r="P90" s="34" t="str">
        <f t="shared" si="12"/>
        <v>https://www.youtube.com/embed/ByaheAphduQ?start=1090&amp;end=1199&amp;autoplay=1</v>
      </c>
      <c r="Q90" s="27" t="s">
        <v>932</v>
      </c>
      <c r="R90" s="19" t="s">
        <v>932</v>
      </c>
      <c r="S90" s="19" t="s">
        <v>932</v>
      </c>
      <c r="T90" s="19" t="s">
        <v>928</v>
      </c>
      <c r="U90" s="19" t="s">
        <v>1715</v>
      </c>
      <c r="V90" s="19" t="s">
        <v>928</v>
      </c>
      <c r="W90" s="19" t="s">
        <v>929</v>
      </c>
      <c r="X90" s="19" t="s">
        <v>928</v>
      </c>
      <c r="Y90" s="19"/>
    </row>
    <row r="91" spans="1:25" x14ac:dyDescent="0.25">
      <c r="A91" s="32">
        <v>59.04</v>
      </c>
      <c r="B91" s="19" t="s">
        <v>1791</v>
      </c>
      <c r="C91" s="19" t="s">
        <v>998</v>
      </c>
      <c r="D91" s="19"/>
      <c r="E91" s="31"/>
      <c r="F91" s="22"/>
      <c r="G91" s="14" t="s">
        <v>918</v>
      </c>
      <c r="H91" s="24" t="s">
        <v>916</v>
      </c>
      <c r="I91" s="19"/>
      <c r="J91" s="25"/>
      <c r="K91" s="26"/>
      <c r="L91" s="25">
        <v>1.3946759259259258E-2</v>
      </c>
      <c r="M91" s="25">
        <v>1.4814814814814814E-2</v>
      </c>
      <c r="N91" s="25">
        <f t="shared" si="13"/>
        <v>8.6805555555555594E-4</v>
      </c>
      <c r="O91" s="27">
        <v>42989</v>
      </c>
      <c r="P91" s="34" t="str">
        <f t="shared" si="12"/>
        <v>https://www.youtube.com/embed/ByaheAphduQ?start=1205&amp;end=1280&amp;autoplay=1</v>
      </c>
      <c r="Q91" s="27" t="s">
        <v>932</v>
      </c>
      <c r="R91" s="19" t="s">
        <v>932</v>
      </c>
      <c r="S91" s="19" t="s">
        <v>932</v>
      </c>
      <c r="T91" s="19" t="s">
        <v>928</v>
      </c>
      <c r="U91" s="19" t="s">
        <v>1715</v>
      </c>
      <c r="V91" s="19" t="s">
        <v>928</v>
      </c>
      <c r="W91" s="19" t="s">
        <v>929</v>
      </c>
      <c r="X91" s="19" t="s">
        <v>928</v>
      </c>
      <c r="Y91" s="19"/>
    </row>
    <row r="92" spans="1:25" x14ac:dyDescent="0.25">
      <c r="A92" s="32">
        <v>59.05</v>
      </c>
      <c r="B92" s="19" t="s">
        <v>1791</v>
      </c>
      <c r="C92" s="19" t="s">
        <v>998</v>
      </c>
      <c r="D92" s="19"/>
      <c r="E92" s="31"/>
      <c r="F92" s="22"/>
      <c r="G92" s="14" t="s">
        <v>917</v>
      </c>
      <c r="H92" s="30" t="s">
        <v>900</v>
      </c>
      <c r="I92" s="19"/>
      <c r="J92" s="25"/>
      <c r="K92" s="26"/>
      <c r="L92" s="25">
        <v>1.4837962962962963E-2</v>
      </c>
      <c r="M92" s="25">
        <v>1.6319444444444445E-2</v>
      </c>
      <c r="N92" s="25">
        <f t="shared" si="13"/>
        <v>1.4814814814814829E-3</v>
      </c>
      <c r="O92" s="27">
        <v>42989</v>
      </c>
      <c r="P92" s="34" t="str">
        <f>HYPERLINK(REPLACE($C$87,25,8,"embed/")&amp;"?start="&amp;MINUTE(L92)*60+SECOND(L92)&amp;"&amp;end="&amp;MINUTE(M92)*60+SECOND(M92)&amp;"&amp;autoplay=1")</f>
        <v>https://www.youtube.com/embed/ByaheAphduQ?start=1282&amp;end=1410&amp;autoplay=1</v>
      </c>
      <c r="Q92" s="27" t="s">
        <v>932</v>
      </c>
      <c r="R92" s="19" t="s">
        <v>932</v>
      </c>
      <c r="S92" s="19" t="s">
        <v>932</v>
      </c>
      <c r="T92" s="19" t="s">
        <v>928</v>
      </c>
      <c r="U92" s="19" t="s">
        <v>1715</v>
      </c>
      <c r="V92" s="19" t="s">
        <v>928</v>
      </c>
      <c r="W92" s="19" t="s">
        <v>929</v>
      </c>
      <c r="X92" s="19" t="s">
        <v>928</v>
      </c>
      <c r="Y92" s="19"/>
    </row>
    <row r="93" spans="1:25" x14ac:dyDescent="0.25">
      <c r="A93" s="32">
        <v>59.06</v>
      </c>
      <c r="B93" s="19" t="s">
        <v>1791</v>
      </c>
      <c r="C93" s="19" t="s">
        <v>998</v>
      </c>
      <c r="D93" s="19"/>
      <c r="E93" s="31"/>
      <c r="F93" s="22"/>
      <c r="G93" s="14" t="s">
        <v>901</v>
      </c>
      <c r="H93" s="30"/>
      <c r="I93" s="19"/>
      <c r="J93" s="25"/>
      <c r="K93" s="26"/>
      <c r="L93" s="25">
        <v>1.6782407407407409E-2</v>
      </c>
      <c r="M93" s="25">
        <v>1.8749999999999999E-2</v>
      </c>
      <c r="N93" s="25">
        <f t="shared" si="13"/>
        <v>1.9675925925925902E-3</v>
      </c>
      <c r="O93" s="27">
        <v>42989</v>
      </c>
      <c r="P93" s="34" t="str">
        <f t="shared" ref="P93:P101" si="14">HYPERLINK(REPLACE($C$87,25,8,"embed/")&amp;"?start="&amp;MINUTE(L93)*60+SECOND(L93)&amp;"&amp;end="&amp;MINUTE(M93)*60+SECOND(M93)&amp;"&amp;autoplay=1")</f>
        <v>https://www.youtube.com/embed/ByaheAphduQ?start=1450&amp;end=1620&amp;autoplay=1</v>
      </c>
      <c r="Q93" s="27" t="s">
        <v>932</v>
      </c>
      <c r="R93" s="19" t="s">
        <v>932</v>
      </c>
      <c r="S93" s="19" t="s">
        <v>932</v>
      </c>
      <c r="T93" s="19" t="s">
        <v>928</v>
      </c>
      <c r="U93" s="19" t="s">
        <v>1715</v>
      </c>
      <c r="V93" s="19" t="s">
        <v>928</v>
      </c>
      <c r="W93" s="19" t="s">
        <v>929</v>
      </c>
      <c r="X93" s="19" t="s">
        <v>928</v>
      </c>
      <c r="Y93" s="19"/>
    </row>
    <row r="94" spans="1:25" x14ac:dyDescent="0.25">
      <c r="A94" s="32">
        <v>59.07</v>
      </c>
      <c r="B94" s="19" t="s">
        <v>1791</v>
      </c>
      <c r="C94" s="19" t="s">
        <v>998</v>
      </c>
      <c r="D94" s="19"/>
      <c r="E94" s="31"/>
      <c r="F94" s="22"/>
      <c r="G94" s="14" t="s">
        <v>902</v>
      </c>
      <c r="H94" s="24"/>
      <c r="I94" s="19"/>
      <c r="J94" s="25"/>
      <c r="K94" s="26"/>
      <c r="L94" s="25">
        <v>1.9490740740740743E-2</v>
      </c>
      <c r="M94" s="25">
        <v>2.071759259259259E-2</v>
      </c>
      <c r="N94" s="25">
        <f t="shared" si="13"/>
        <v>1.226851851851847E-3</v>
      </c>
      <c r="O94" s="27">
        <v>42989</v>
      </c>
      <c r="P94" s="34" t="str">
        <f t="shared" si="14"/>
        <v>https://www.youtube.com/embed/ByaheAphduQ?start=1684&amp;end=1790&amp;autoplay=1</v>
      </c>
      <c r="Q94" s="27" t="s">
        <v>932</v>
      </c>
      <c r="R94" s="19" t="s">
        <v>932</v>
      </c>
      <c r="S94" s="19" t="s">
        <v>932</v>
      </c>
      <c r="T94" s="19" t="s">
        <v>928</v>
      </c>
      <c r="U94" s="19" t="s">
        <v>1715</v>
      </c>
      <c r="V94" s="19" t="s">
        <v>928</v>
      </c>
      <c r="W94" s="19" t="s">
        <v>929</v>
      </c>
      <c r="X94" s="19" t="s">
        <v>928</v>
      </c>
      <c r="Y94" s="19"/>
    </row>
    <row r="95" spans="1:25" x14ac:dyDescent="0.25">
      <c r="A95" s="32">
        <v>59.08</v>
      </c>
      <c r="B95" s="19" t="s">
        <v>1791</v>
      </c>
      <c r="C95" s="19" t="s">
        <v>998</v>
      </c>
      <c r="D95" s="19"/>
      <c r="E95" s="31"/>
      <c r="F95" s="22"/>
      <c r="G95" s="14" t="s">
        <v>903</v>
      </c>
      <c r="H95" s="24" t="s">
        <v>919</v>
      </c>
      <c r="I95" s="19"/>
      <c r="J95" s="25"/>
      <c r="K95" s="26"/>
      <c r="L95" s="25">
        <v>2.1122685185185185E-2</v>
      </c>
      <c r="M95" s="25">
        <v>2.1701388888888892E-2</v>
      </c>
      <c r="N95" s="25">
        <f t="shared" si="13"/>
        <v>5.7870370370370627E-4</v>
      </c>
      <c r="O95" s="27">
        <v>42989</v>
      </c>
      <c r="P95" s="34" t="str">
        <f t="shared" si="14"/>
        <v>https://www.youtube.com/embed/ByaheAphduQ?start=1825&amp;end=1875&amp;autoplay=1</v>
      </c>
      <c r="Q95" s="27" t="s">
        <v>932</v>
      </c>
      <c r="R95" s="19" t="s">
        <v>932</v>
      </c>
      <c r="S95" s="19" t="s">
        <v>932</v>
      </c>
      <c r="T95" s="19" t="s">
        <v>928</v>
      </c>
      <c r="U95" s="19" t="s">
        <v>1715</v>
      </c>
      <c r="V95" s="19" t="s">
        <v>928</v>
      </c>
      <c r="W95" s="19" t="s">
        <v>929</v>
      </c>
      <c r="X95" s="19" t="s">
        <v>928</v>
      </c>
      <c r="Y95" s="19"/>
    </row>
    <row r="96" spans="1:25" x14ac:dyDescent="0.25">
      <c r="A96" s="32">
        <v>59.09</v>
      </c>
      <c r="B96" s="19" t="s">
        <v>1791</v>
      </c>
      <c r="C96" s="19" t="s">
        <v>998</v>
      </c>
      <c r="D96" s="19"/>
      <c r="E96" s="31"/>
      <c r="F96" s="22"/>
      <c r="G96" s="14" t="s">
        <v>904</v>
      </c>
      <c r="H96" s="24" t="s">
        <v>920</v>
      </c>
      <c r="I96" s="19"/>
      <c r="J96" s="25"/>
      <c r="K96" s="26"/>
      <c r="L96" s="25">
        <v>2.2800925925925929E-2</v>
      </c>
      <c r="M96" s="25">
        <v>2.4212962962962964E-2</v>
      </c>
      <c r="N96" s="25">
        <f t="shared" si="13"/>
        <v>1.4120370370370346E-3</v>
      </c>
      <c r="O96" s="27">
        <v>42989</v>
      </c>
      <c r="P96" s="34" t="str">
        <f t="shared" si="14"/>
        <v>https://www.youtube.com/embed/ByaheAphduQ?start=1970&amp;end=2092&amp;autoplay=1</v>
      </c>
      <c r="Q96" s="27" t="s">
        <v>932</v>
      </c>
      <c r="R96" s="19" t="s">
        <v>932</v>
      </c>
      <c r="S96" s="19" t="s">
        <v>932</v>
      </c>
      <c r="T96" s="19" t="s">
        <v>928</v>
      </c>
      <c r="U96" s="19" t="s">
        <v>1715</v>
      </c>
      <c r="V96" s="19" t="s">
        <v>928</v>
      </c>
      <c r="W96" s="19" t="s">
        <v>929</v>
      </c>
      <c r="X96" s="19" t="s">
        <v>928</v>
      </c>
      <c r="Y96" s="19"/>
    </row>
    <row r="97" spans="1:25" x14ac:dyDescent="0.25">
      <c r="A97" s="32">
        <v>59.1</v>
      </c>
      <c r="B97" s="19" t="s">
        <v>1791</v>
      </c>
      <c r="C97" s="19" t="s">
        <v>998</v>
      </c>
      <c r="D97" s="19"/>
      <c r="E97" s="31"/>
      <c r="F97" s="22"/>
      <c r="G97" s="14" t="s">
        <v>905</v>
      </c>
      <c r="H97" s="24"/>
      <c r="I97" s="19"/>
      <c r="J97" s="25"/>
      <c r="K97" s="26"/>
      <c r="L97" s="25">
        <v>2.4999999999999998E-2</v>
      </c>
      <c r="M97" s="25">
        <v>2.659722222222222E-2</v>
      </c>
      <c r="N97" s="25">
        <f t="shared" si="13"/>
        <v>1.5972222222222221E-3</v>
      </c>
      <c r="O97" s="27">
        <v>42989</v>
      </c>
      <c r="P97" s="34" t="str">
        <f t="shared" si="14"/>
        <v>https://www.youtube.com/embed/ByaheAphduQ?start=2160&amp;end=2298&amp;autoplay=1</v>
      </c>
      <c r="Q97" s="27" t="s">
        <v>932</v>
      </c>
      <c r="R97" s="19" t="s">
        <v>932</v>
      </c>
      <c r="S97" s="19" t="s">
        <v>932</v>
      </c>
      <c r="T97" s="19" t="s">
        <v>928</v>
      </c>
      <c r="U97" s="19" t="s">
        <v>1715</v>
      </c>
      <c r="V97" s="19" t="s">
        <v>928</v>
      </c>
      <c r="W97" s="19" t="s">
        <v>929</v>
      </c>
      <c r="X97" s="19" t="s">
        <v>928</v>
      </c>
      <c r="Y97" s="19"/>
    </row>
    <row r="98" spans="1:25" x14ac:dyDescent="0.25">
      <c r="A98" s="32">
        <v>59.11</v>
      </c>
      <c r="B98" s="19" t="s">
        <v>1791</v>
      </c>
      <c r="C98" s="19" t="s">
        <v>998</v>
      </c>
      <c r="D98" s="19"/>
      <c r="E98" s="31"/>
      <c r="F98" s="22"/>
      <c r="G98" s="14" t="s">
        <v>906</v>
      </c>
      <c r="H98" s="24"/>
      <c r="I98" s="19"/>
      <c r="J98" s="25"/>
      <c r="K98" s="26"/>
      <c r="L98" s="25">
        <v>2.6736111111111113E-2</v>
      </c>
      <c r="M98" s="25">
        <v>2.9571759259259259E-2</v>
      </c>
      <c r="N98" s="25">
        <f t="shared" si="13"/>
        <v>2.8356481481481462E-3</v>
      </c>
      <c r="O98" s="27">
        <v>42989</v>
      </c>
      <c r="P98" s="34" t="str">
        <f t="shared" si="14"/>
        <v>https://www.youtube.com/embed/ByaheAphduQ?start=2310&amp;end=2555&amp;autoplay=1</v>
      </c>
      <c r="Q98" s="27" t="s">
        <v>932</v>
      </c>
      <c r="R98" s="19" t="s">
        <v>932</v>
      </c>
      <c r="S98" s="19" t="s">
        <v>932</v>
      </c>
      <c r="T98" s="19" t="s">
        <v>928</v>
      </c>
      <c r="U98" s="19" t="s">
        <v>1715</v>
      </c>
      <c r="V98" s="19" t="s">
        <v>928</v>
      </c>
      <c r="W98" s="19" t="s">
        <v>929</v>
      </c>
      <c r="X98" s="19" t="s">
        <v>928</v>
      </c>
      <c r="Y98" s="19"/>
    </row>
    <row r="99" spans="1:25" x14ac:dyDescent="0.25">
      <c r="A99" s="32">
        <v>59.120000000000097</v>
      </c>
      <c r="B99" s="19" t="s">
        <v>1791</v>
      </c>
      <c r="C99" s="19" t="s">
        <v>998</v>
      </c>
      <c r="D99" s="19"/>
      <c r="E99" s="31"/>
      <c r="F99" s="22"/>
      <c r="G99" s="14" t="s">
        <v>907</v>
      </c>
      <c r="H99" s="24"/>
      <c r="I99" s="19"/>
      <c r="J99" s="25"/>
      <c r="K99" s="26"/>
      <c r="L99" s="25">
        <v>3.0034722222222223E-2</v>
      </c>
      <c r="M99" s="25">
        <v>3.0671296296296294E-2</v>
      </c>
      <c r="N99" s="25">
        <f t="shared" si="13"/>
        <v>6.3657407407407066E-4</v>
      </c>
      <c r="O99" s="27">
        <v>42989</v>
      </c>
      <c r="P99" s="34" t="str">
        <f t="shared" si="14"/>
        <v>https://www.youtube.com/embed/ByaheAphduQ?start=2595&amp;end=2650&amp;autoplay=1</v>
      </c>
      <c r="Q99" s="27" t="s">
        <v>932</v>
      </c>
      <c r="R99" s="19" t="s">
        <v>932</v>
      </c>
      <c r="S99" s="19" t="s">
        <v>932</v>
      </c>
      <c r="T99" s="19" t="s">
        <v>928</v>
      </c>
      <c r="U99" s="19" t="s">
        <v>1715</v>
      </c>
      <c r="V99" s="19" t="s">
        <v>928</v>
      </c>
      <c r="W99" s="19" t="s">
        <v>929</v>
      </c>
      <c r="X99" s="19" t="s">
        <v>928</v>
      </c>
      <c r="Y99" s="19"/>
    </row>
    <row r="100" spans="1:25" x14ac:dyDescent="0.25">
      <c r="A100" s="32">
        <v>59.130000000000102</v>
      </c>
      <c r="B100" s="19" t="s">
        <v>1791</v>
      </c>
      <c r="C100" s="19" t="s">
        <v>998</v>
      </c>
      <c r="D100" s="19"/>
      <c r="E100" s="31"/>
      <c r="F100" s="22"/>
      <c r="G100" s="14" t="s">
        <v>1698</v>
      </c>
      <c r="H100" s="24" t="s">
        <v>1699</v>
      </c>
      <c r="I100" s="19"/>
      <c r="J100" s="25"/>
      <c r="K100" s="26"/>
      <c r="L100" s="25">
        <v>3.1944444444444449E-2</v>
      </c>
      <c r="M100" s="25">
        <v>3.3912037037037039E-2</v>
      </c>
      <c r="N100" s="25">
        <f t="shared" si="13"/>
        <v>1.9675925925925902E-3</v>
      </c>
      <c r="O100" s="27">
        <v>42989</v>
      </c>
      <c r="P100" s="34" t="str">
        <f t="shared" si="14"/>
        <v>https://www.youtube.com/embed/ByaheAphduQ?start=2760&amp;end=2930&amp;autoplay=1</v>
      </c>
      <c r="Q100" s="27" t="s">
        <v>932</v>
      </c>
      <c r="R100" s="19" t="s">
        <v>932</v>
      </c>
      <c r="S100" s="19" t="s">
        <v>932</v>
      </c>
      <c r="T100" s="19" t="s">
        <v>928</v>
      </c>
      <c r="U100" s="19" t="s">
        <v>1715</v>
      </c>
      <c r="V100" s="19" t="s">
        <v>928</v>
      </c>
      <c r="W100" s="19" t="s">
        <v>929</v>
      </c>
      <c r="X100" s="19" t="s">
        <v>928</v>
      </c>
      <c r="Y100" s="19"/>
    </row>
    <row r="101" spans="1:25" x14ac:dyDescent="0.25">
      <c r="A101" s="32">
        <v>59.1400000000001</v>
      </c>
      <c r="B101" s="19" t="s">
        <v>1791</v>
      </c>
      <c r="C101" s="19" t="s">
        <v>998</v>
      </c>
      <c r="D101" s="19"/>
      <c r="E101" s="31"/>
      <c r="F101" s="22"/>
      <c r="G101" s="14" t="s">
        <v>908</v>
      </c>
      <c r="H101" s="24" t="s">
        <v>921</v>
      </c>
      <c r="I101" s="19"/>
      <c r="J101" s="25"/>
      <c r="K101" s="26"/>
      <c r="L101" s="25">
        <v>3.4606481481481481E-2</v>
      </c>
      <c r="M101" s="25">
        <v>3.5196759259259254E-2</v>
      </c>
      <c r="N101" s="25">
        <f t="shared" si="13"/>
        <v>5.9027777777777291E-4</v>
      </c>
      <c r="O101" s="27">
        <v>42989</v>
      </c>
      <c r="P101" s="34" t="str">
        <f t="shared" si="14"/>
        <v>https://www.youtube.com/embed/ByaheAphduQ?start=2990&amp;end=3041&amp;autoplay=1</v>
      </c>
      <c r="Q101" s="27" t="s">
        <v>932</v>
      </c>
      <c r="R101" s="19" t="s">
        <v>932</v>
      </c>
      <c r="S101" s="19" t="s">
        <v>932</v>
      </c>
      <c r="T101" s="19" t="s">
        <v>928</v>
      </c>
      <c r="U101" s="19" t="s">
        <v>1715</v>
      </c>
      <c r="V101" s="19" t="s">
        <v>928</v>
      </c>
      <c r="W101" s="19" t="s">
        <v>929</v>
      </c>
      <c r="X101" s="19" t="s">
        <v>928</v>
      </c>
      <c r="Y101" s="19"/>
    </row>
    <row r="102" spans="1:25" x14ac:dyDescent="0.25">
      <c r="A102" s="19">
        <v>60</v>
      </c>
      <c r="B102" s="19"/>
      <c r="C102" s="19" t="s">
        <v>999</v>
      </c>
      <c r="D102" s="20" t="s">
        <v>59</v>
      </c>
      <c r="E102" s="21">
        <v>0.33611111111111108</v>
      </c>
      <c r="F102" s="22" t="s">
        <v>806</v>
      </c>
      <c r="G102" s="23"/>
      <c r="H102" s="24"/>
      <c r="I102" s="19">
        <f>2.3*1000</f>
        <v>2300</v>
      </c>
      <c r="J102" s="25">
        <v>5.6018518518518518E-3</v>
      </c>
      <c r="K102" s="26" t="s">
        <v>759</v>
      </c>
      <c r="L102" s="19"/>
      <c r="M102" s="19"/>
      <c r="N102" s="19"/>
      <c r="O102" s="19"/>
      <c r="P102" s="19"/>
      <c r="Q102" s="19"/>
      <c r="R102" s="19"/>
      <c r="S102" s="19"/>
      <c r="T102" s="19"/>
      <c r="U102" s="19"/>
      <c r="V102" s="19"/>
      <c r="W102" s="19"/>
      <c r="X102" s="19"/>
      <c r="Y102" s="19"/>
    </row>
    <row r="103" spans="1:25" x14ac:dyDescent="0.25">
      <c r="A103" s="19">
        <v>61</v>
      </c>
      <c r="B103" s="19"/>
      <c r="C103" s="19" t="s">
        <v>1000</v>
      </c>
      <c r="D103" s="20" t="s">
        <v>60</v>
      </c>
      <c r="E103" s="21">
        <v>0.12083333333333333</v>
      </c>
      <c r="F103" s="22">
        <v>709</v>
      </c>
      <c r="G103" s="23"/>
      <c r="H103" s="24"/>
      <c r="I103" s="19">
        <f>709</f>
        <v>709</v>
      </c>
      <c r="J103" s="25">
        <v>2.0138888888888888E-3</v>
      </c>
      <c r="K103" s="26" t="s">
        <v>759</v>
      </c>
      <c r="L103" s="19"/>
      <c r="M103" s="19"/>
      <c r="N103" s="19"/>
      <c r="O103" s="19"/>
      <c r="P103" s="19"/>
      <c r="Q103" s="19"/>
      <c r="R103" s="19"/>
      <c r="S103" s="19"/>
      <c r="T103" s="19"/>
      <c r="U103" s="19"/>
      <c r="V103" s="19"/>
      <c r="W103" s="19"/>
      <c r="X103" s="19"/>
      <c r="Y103" s="19"/>
    </row>
    <row r="104" spans="1:25" x14ac:dyDescent="0.25">
      <c r="A104" s="19">
        <v>62</v>
      </c>
      <c r="B104" s="19" t="s">
        <v>1791</v>
      </c>
      <c r="C104" s="19" t="s">
        <v>1001</v>
      </c>
      <c r="D104" s="20" t="s">
        <v>61</v>
      </c>
      <c r="E104" s="31">
        <v>2.1625000000000001</v>
      </c>
      <c r="F104" s="22" t="s">
        <v>807</v>
      </c>
      <c r="G104" s="23"/>
      <c r="H104" s="24"/>
      <c r="I104" s="19">
        <f>6.1*1000</f>
        <v>6100</v>
      </c>
      <c r="J104" s="25">
        <v>3.6041666666666666E-2</v>
      </c>
      <c r="K104" s="26" t="s">
        <v>759</v>
      </c>
      <c r="L104" s="19"/>
      <c r="M104" s="19"/>
      <c r="N104" s="19"/>
      <c r="O104" s="27">
        <v>42997</v>
      </c>
      <c r="P104" s="19"/>
      <c r="Q104" s="19" t="s">
        <v>932</v>
      </c>
      <c r="R104" s="19" t="s">
        <v>932</v>
      </c>
      <c r="S104" s="19" t="s">
        <v>932</v>
      </c>
      <c r="T104" s="19" t="s">
        <v>928</v>
      </c>
      <c r="U104" s="19" t="s">
        <v>928</v>
      </c>
      <c r="V104" s="19" t="s">
        <v>928</v>
      </c>
      <c r="W104" s="19" t="s">
        <v>929</v>
      </c>
      <c r="X104" s="19" t="s">
        <v>929</v>
      </c>
      <c r="Y104" s="19"/>
    </row>
    <row r="105" spans="1:25" x14ac:dyDescent="0.25">
      <c r="A105" s="19">
        <v>62.1</v>
      </c>
      <c r="B105" s="19" t="s">
        <v>1791</v>
      </c>
      <c r="C105" s="19"/>
      <c r="D105" s="20"/>
      <c r="E105" s="31"/>
      <c r="F105" s="22"/>
      <c r="G105" s="23" t="s">
        <v>1733</v>
      </c>
      <c r="H105" s="24"/>
      <c r="I105" s="19"/>
      <c r="J105" s="25"/>
      <c r="K105" s="26"/>
      <c r="L105" s="25">
        <v>2.9166666666666668E-3</v>
      </c>
      <c r="M105" s="25">
        <v>4.1666666666666666E-3</v>
      </c>
      <c r="N105" s="25">
        <f t="shared" ref="N105:N111" si="15">M105-L105</f>
        <v>1.2499999999999998E-3</v>
      </c>
      <c r="O105" s="27">
        <v>42997</v>
      </c>
      <c r="P105" s="34" t="str">
        <f>HYPERLINK(REPLACE($C$104,25,8,"embed/")&amp;"?start="&amp;MINUTE(L105)*60+SECOND(L105)&amp;"&amp;end="&amp;MINUTE(M105)*60+SECOND(M105)&amp;"&amp;autoplay=1")</f>
        <v>https://www.youtube.com/embed/s3LVHHEe2vc?start=252&amp;end=360&amp;autoplay=1</v>
      </c>
      <c r="Q105" s="19" t="s">
        <v>932</v>
      </c>
      <c r="R105" s="19" t="s">
        <v>932</v>
      </c>
      <c r="S105" s="19" t="s">
        <v>932</v>
      </c>
      <c r="T105" s="19" t="s">
        <v>928</v>
      </c>
      <c r="U105" s="19" t="s">
        <v>1715</v>
      </c>
      <c r="V105" s="19" t="s">
        <v>928</v>
      </c>
      <c r="W105" s="19" t="s">
        <v>929</v>
      </c>
      <c r="X105" s="19" t="s">
        <v>929</v>
      </c>
      <c r="Y105" s="19"/>
    </row>
    <row r="106" spans="1:25" x14ac:dyDescent="0.25">
      <c r="A106" s="19">
        <v>62.2</v>
      </c>
      <c r="B106" s="19" t="s">
        <v>1791</v>
      </c>
      <c r="C106" s="19"/>
      <c r="D106" s="20"/>
      <c r="E106" s="31"/>
      <c r="F106" s="22"/>
      <c r="G106" s="23" t="s">
        <v>1734</v>
      </c>
      <c r="H106" s="24" t="s">
        <v>1735</v>
      </c>
      <c r="I106" s="19"/>
      <c r="J106" s="25"/>
      <c r="K106" s="26"/>
      <c r="L106" s="25">
        <v>5.0347222222222225E-3</v>
      </c>
      <c r="M106" s="25">
        <v>6.4930555555555549E-3</v>
      </c>
      <c r="N106" s="25">
        <f t="shared" si="15"/>
        <v>1.4583333333333323E-3</v>
      </c>
      <c r="O106" s="27">
        <v>42997</v>
      </c>
      <c r="P106" s="34" t="str">
        <f t="shared" ref="P106:P111" si="16">HYPERLINK(REPLACE($C$104,25,8,"embed/")&amp;"?start="&amp;MINUTE(L106)*60+SECOND(L106)&amp;"&amp;end="&amp;MINUTE(M106)*60+SECOND(M106)&amp;"&amp;autoplay=1")</f>
        <v>https://www.youtube.com/embed/s3LVHHEe2vc?start=435&amp;end=561&amp;autoplay=1</v>
      </c>
      <c r="Q106" s="19" t="s">
        <v>932</v>
      </c>
      <c r="R106" s="19" t="s">
        <v>932</v>
      </c>
      <c r="S106" s="19" t="s">
        <v>932</v>
      </c>
      <c r="T106" s="19" t="s">
        <v>928</v>
      </c>
      <c r="U106" s="19" t="s">
        <v>1715</v>
      </c>
      <c r="V106" s="19" t="s">
        <v>928</v>
      </c>
      <c r="W106" s="19" t="s">
        <v>929</v>
      </c>
      <c r="X106" s="19" t="s">
        <v>929</v>
      </c>
      <c r="Y106" s="19"/>
    </row>
    <row r="107" spans="1:25" x14ac:dyDescent="0.25">
      <c r="A107" s="19">
        <v>62.3</v>
      </c>
      <c r="B107" s="19" t="s">
        <v>1791</v>
      </c>
      <c r="C107" s="19"/>
      <c r="D107" s="20"/>
      <c r="E107" s="31"/>
      <c r="F107" s="22"/>
      <c r="G107" s="23" t="s">
        <v>1736</v>
      </c>
      <c r="H107" s="24" t="s">
        <v>1737</v>
      </c>
      <c r="I107" s="19"/>
      <c r="J107" s="25"/>
      <c r="K107" s="26"/>
      <c r="L107" s="25">
        <v>8.4490740740740741E-3</v>
      </c>
      <c r="M107" s="25">
        <v>1.1574074074074075E-2</v>
      </c>
      <c r="N107" s="25">
        <f t="shared" si="15"/>
        <v>3.125000000000001E-3</v>
      </c>
      <c r="O107" s="27">
        <v>42997</v>
      </c>
      <c r="P107" s="34" t="str">
        <f t="shared" si="16"/>
        <v>https://www.youtube.com/embed/s3LVHHEe2vc?start=730&amp;end=1000&amp;autoplay=1</v>
      </c>
      <c r="Q107" s="19" t="s">
        <v>932</v>
      </c>
      <c r="R107" s="19" t="s">
        <v>932</v>
      </c>
      <c r="S107" s="19" t="s">
        <v>932</v>
      </c>
      <c r="T107" s="19" t="s">
        <v>928</v>
      </c>
      <c r="U107" s="19" t="s">
        <v>1715</v>
      </c>
      <c r="V107" s="19" t="s">
        <v>928</v>
      </c>
      <c r="W107" s="19" t="s">
        <v>929</v>
      </c>
      <c r="X107" s="19" t="s">
        <v>929</v>
      </c>
      <c r="Y107" s="19"/>
    </row>
    <row r="108" spans="1:25" x14ac:dyDescent="0.25">
      <c r="A108" s="19">
        <v>62.4</v>
      </c>
      <c r="B108" s="19" t="s">
        <v>1791</v>
      </c>
      <c r="C108" s="19"/>
      <c r="D108" s="20"/>
      <c r="E108" s="31"/>
      <c r="F108" s="22"/>
      <c r="G108" s="23" t="s">
        <v>1738</v>
      </c>
      <c r="H108" s="24"/>
      <c r="I108" s="19"/>
      <c r="J108" s="25"/>
      <c r="K108" s="26"/>
      <c r="L108" s="25">
        <v>2.5891203703703704E-2</v>
      </c>
      <c r="M108" s="25">
        <v>2.7083333333333334E-2</v>
      </c>
      <c r="N108" s="25">
        <f t="shared" si="15"/>
        <v>1.1921296296296298E-3</v>
      </c>
      <c r="O108" s="27">
        <v>42997</v>
      </c>
      <c r="P108" s="34" t="str">
        <f t="shared" si="16"/>
        <v>https://www.youtube.com/embed/s3LVHHEe2vc?start=2237&amp;end=2340&amp;autoplay=1</v>
      </c>
      <c r="Q108" s="19" t="s">
        <v>932</v>
      </c>
      <c r="R108" s="19" t="s">
        <v>932</v>
      </c>
      <c r="S108" s="19" t="s">
        <v>932</v>
      </c>
      <c r="T108" s="19" t="s">
        <v>928</v>
      </c>
      <c r="U108" s="19" t="s">
        <v>1715</v>
      </c>
      <c r="V108" s="19" t="s">
        <v>928</v>
      </c>
      <c r="W108" s="19" t="s">
        <v>929</v>
      </c>
      <c r="X108" s="19" t="s">
        <v>929</v>
      </c>
      <c r="Y108" s="19"/>
    </row>
    <row r="109" spans="1:25" x14ac:dyDescent="0.25">
      <c r="A109" s="19">
        <v>62.5</v>
      </c>
      <c r="B109" s="19" t="s">
        <v>1791</v>
      </c>
      <c r="C109" s="19"/>
      <c r="D109" s="20"/>
      <c r="E109" s="31"/>
      <c r="F109" s="22"/>
      <c r="G109" s="23" t="s">
        <v>1739</v>
      </c>
      <c r="H109" s="24"/>
      <c r="I109" s="19"/>
      <c r="J109" s="25"/>
      <c r="K109" s="26"/>
      <c r="L109" s="25">
        <v>2.7546296296296294E-2</v>
      </c>
      <c r="M109" s="25">
        <v>2.8645833333333332E-2</v>
      </c>
      <c r="N109" s="25">
        <f t="shared" si="15"/>
        <v>1.0995370370370378E-3</v>
      </c>
      <c r="O109" s="27">
        <v>42997</v>
      </c>
      <c r="P109" s="34" t="str">
        <f t="shared" si="16"/>
        <v>https://www.youtube.com/embed/s3LVHHEe2vc?start=2380&amp;end=2475&amp;autoplay=1</v>
      </c>
      <c r="Q109" s="19" t="s">
        <v>932</v>
      </c>
      <c r="R109" s="19" t="s">
        <v>932</v>
      </c>
      <c r="S109" s="19" t="s">
        <v>932</v>
      </c>
      <c r="T109" s="19" t="s">
        <v>928</v>
      </c>
      <c r="U109" s="19" t="s">
        <v>1715</v>
      </c>
      <c r="V109" s="19" t="s">
        <v>928</v>
      </c>
      <c r="W109" s="19" t="s">
        <v>929</v>
      </c>
      <c r="X109" s="19" t="s">
        <v>929</v>
      </c>
      <c r="Y109" s="19"/>
    </row>
    <row r="110" spans="1:25" x14ac:dyDescent="0.25">
      <c r="A110" s="19">
        <v>62.6</v>
      </c>
      <c r="B110" s="19" t="s">
        <v>1791</v>
      </c>
      <c r="C110" s="19"/>
      <c r="D110" s="20"/>
      <c r="E110" s="31"/>
      <c r="F110" s="22"/>
      <c r="G110" s="23" t="s">
        <v>1740</v>
      </c>
      <c r="H110" s="24"/>
      <c r="I110" s="19"/>
      <c r="J110" s="25"/>
      <c r="K110" s="26"/>
      <c r="L110" s="25">
        <v>2.8645833333333332E-2</v>
      </c>
      <c r="M110" s="25">
        <v>3.0439814814814819E-2</v>
      </c>
      <c r="N110" s="25">
        <f t="shared" si="15"/>
        <v>1.7939814814814867E-3</v>
      </c>
      <c r="O110" s="27">
        <v>42997</v>
      </c>
      <c r="P110" s="34" t="str">
        <f t="shared" si="16"/>
        <v>https://www.youtube.com/embed/s3LVHHEe2vc?start=2475&amp;end=2630&amp;autoplay=1</v>
      </c>
      <c r="Q110" s="19" t="s">
        <v>932</v>
      </c>
      <c r="R110" s="19" t="s">
        <v>932</v>
      </c>
      <c r="S110" s="19" t="s">
        <v>932</v>
      </c>
      <c r="T110" s="19" t="s">
        <v>928</v>
      </c>
      <c r="U110" s="19" t="s">
        <v>1715</v>
      </c>
      <c r="V110" s="19" t="s">
        <v>928</v>
      </c>
      <c r="W110" s="19" t="s">
        <v>929</v>
      </c>
      <c r="X110" s="19" t="s">
        <v>929</v>
      </c>
      <c r="Y110" s="19"/>
    </row>
    <row r="111" spans="1:25" x14ac:dyDescent="0.25">
      <c r="A111" s="19">
        <v>62.7</v>
      </c>
      <c r="B111" s="19" t="s">
        <v>1791</v>
      </c>
      <c r="C111" s="19"/>
      <c r="D111" s="20"/>
      <c r="E111" s="31"/>
      <c r="F111" s="22"/>
      <c r="G111" s="23" t="s">
        <v>1741</v>
      </c>
      <c r="H111" s="24"/>
      <c r="I111" s="19"/>
      <c r="J111" s="25"/>
      <c r="K111" s="26"/>
      <c r="L111" s="25">
        <v>3.0497685185185183E-2</v>
      </c>
      <c r="M111" s="25">
        <v>3.2870370370370376E-2</v>
      </c>
      <c r="N111" s="25">
        <f t="shared" si="15"/>
        <v>2.3726851851851929E-3</v>
      </c>
      <c r="O111" s="27">
        <v>42997</v>
      </c>
      <c r="P111" s="34" t="str">
        <f t="shared" si="16"/>
        <v>https://www.youtube.com/embed/s3LVHHEe2vc?start=2635&amp;end=2840&amp;autoplay=1</v>
      </c>
      <c r="Q111" s="19" t="s">
        <v>932</v>
      </c>
      <c r="R111" s="19" t="s">
        <v>932</v>
      </c>
      <c r="S111" s="19" t="s">
        <v>932</v>
      </c>
      <c r="T111" s="19" t="s">
        <v>928</v>
      </c>
      <c r="U111" s="19" t="s">
        <v>1715</v>
      </c>
      <c r="V111" s="19" t="s">
        <v>928</v>
      </c>
      <c r="W111" s="19" t="s">
        <v>929</v>
      </c>
      <c r="X111" s="19" t="s">
        <v>929</v>
      </c>
      <c r="Y111" s="19"/>
    </row>
    <row r="112" spans="1:25" x14ac:dyDescent="0.25">
      <c r="A112" s="19">
        <v>63</v>
      </c>
      <c r="B112" s="19"/>
      <c r="C112" s="19" t="s">
        <v>1002</v>
      </c>
      <c r="D112" s="20" t="s">
        <v>62</v>
      </c>
      <c r="E112" s="21">
        <v>0.68680555555555556</v>
      </c>
      <c r="F112" s="22" t="s">
        <v>808</v>
      </c>
      <c r="G112" s="23"/>
      <c r="H112" s="24"/>
      <c r="I112" s="19">
        <f>1.2*1000</f>
        <v>1200</v>
      </c>
      <c r="J112" s="25">
        <v>1.1446759259259261E-2</v>
      </c>
      <c r="K112" s="26" t="s">
        <v>759</v>
      </c>
      <c r="L112" s="19"/>
      <c r="M112" s="19"/>
      <c r="N112" s="19"/>
      <c r="O112" s="19"/>
      <c r="P112" s="19"/>
      <c r="Q112" s="19"/>
      <c r="R112" s="19"/>
      <c r="S112" s="19"/>
      <c r="T112" s="19"/>
      <c r="U112" s="19"/>
      <c r="V112" s="19"/>
      <c r="W112" s="19"/>
      <c r="X112" s="19"/>
      <c r="Y112" s="19"/>
    </row>
    <row r="113" spans="1:25" x14ac:dyDescent="0.25">
      <c r="A113" s="19">
        <v>64</v>
      </c>
      <c r="B113" s="19"/>
      <c r="C113" s="19" t="s">
        <v>1003</v>
      </c>
      <c r="D113" s="20" t="s">
        <v>63</v>
      </c>
      <c r="E113" s="21">
        <v>0.54722222222222217</v>
      </c>
      <c r="F113" s="22">
        <v>694</v>
      </c>
      <c r="G113" s="23"/>
      <c r="H113" s="24"/>
      <c r="I113" s="19">
        <f>694</f>
        <v>694</v>
      </c>
      <c r="J113" s="25">
        <v>9.1203703703703707E-3</v>
      </c>
      <c r="K113" s="26" t="s">
        <v>759</v>
      </c>
      <c r="L113" s="19"/>
      <c r="M113" s="19"/>
      <c r="N113" s="19"/>
      <c r="O113" s="19"/>
      <c r="P113" s="19"/>
      <c r="Q113" s="19"/>
      <c r="R113" s="19"/>
      <c r="S113" s="19"/>
      <c r="T113" s="19"/>
      <c r="U113" s="19"/>
      <c r="V113" s="19"/>
      <c r="W113" s="19"/>
      <c r="X113" s="19"/>
      <c r="Y113" s="19"/>
    </row>
    <row r="114" spans="1:25" x14ac:dyDescent="0.25">
      <c r="A114" s="19">
        <v>65</v>
      </c>
      <c r="B114" s="19"/>
      <c r="C114" s="19" t="s">
        <v>1004</v>
      </c>
      <c r="D114" s="20" t="s">
        <v>64</v>
      </c>
      <c r="E114" s="21">
        <v>0.43194444444444446</v>
      </c>
      <c r="F114" s="22">
        <v>588</v>
      </c>
      <c r="G114" s="23"/>
      <c r="H114" s="24"/>
      <c r="I114" s="19">
        <f>588</f>
        <v>588</v>
      </c>
      <c r="J114" s="25">
        <v>7.1990740740740739E-3</v>
      </c>
      <c r="K114" s="26" t="s">
        <v>759</v>
      </c>
      <c r="L114" s="19"/>
      <c r="M114" s="19"/>
      <c r="N114" s="19"/>
      <c r="O114" s="19"/>
      <c r="P114" s="19"/>
      <c r="Q114" s="19"/>
      <c r="R114" s="19"/>
      <c r="S114" s="19"/>
      <c r="T114" s="19"/>
      <c r="U114" s="19"/>
      <c r="V114" s="19"/>
      <c r="W114" s="19"/>
      <c r="X114" s="19"/>
      <c r="Y114" s="19"/>
    </row>
    <row r="115" spans="1:25" x14ac:dyDescent="0.25">
      <c r="A115" s="19">
        <v>66</v>
      </c>
      <c r="B115" s="19"/>
      <c r="C115" s="19" t="s">
        <v>1005</v>
      </c>
      <c r="D115" s="20" t="s">
        <v>65</v>
      </c>
      <c r="E115" s="31">
        <v>1.6659722222222222</v>
      </c>
      <c r="F115" s="22" t="s">
        <v>809</v>
      </c>
      <c r="G115" s="23"/>
      <c r="H115" s="24"/>
      <c r="I115" s="19">
        <f>2.9*1000</f>
        <v>2900</v>
      </c>
      <c r="J115" s="25">
        <v>2.7766203703703706E-2</v>
      </c>
      <c r="K115" s="26" t="s">
        <v>759</v>
      </c>
      <c r="L115" s="19"/>
      <c r="M115" s="19"/>
      <c r="N115" s="19"/>
      <c r="O115" s="19"/>
      <c r="P115" s="19"/>
      <c r="Q115" s="19"/>
      <c r="R115" s="19"/>
      <c r="S115" s="19"/>
      <c r="T115" s="19"/>
      <c r="U115" s="19"/>
      <c r="V115" s="19"/>
      <c r="W115" s="19"/>
      <c r="X115" s="19"/>
      <c r="Y115" s="19"/>
    </row>
    <row r="116" spans="1:25" x14ac:dyDescent="0.25">
      <c r="A116" s="19">
        <v>67</v>
      </c>
      <c r="B116" s="19"/>
      <c r="C116" s="19" t="s">
        <v>1006</v>
      </c>
      <c r="D116" s="20" t="s">
        <v>66</v>
      </c>
      <c r="E116" s="21">
        <v>0.30208333333333331</v>
      </c>
      <c r="F116" s="22">
        <v>575</v>
      </c>
      <c r="G116" s="23"/>
      <c r="H116" s="24"/>
      <c r="I116" s="19">
        <f>575</f>
        <v>575</v>
      </c>
      <c r="J116" s="25">
        <v>5.0347222222222225E-3</v>
      </c>
      <c r="K116" s="26" t="s">
        <v>759</v>
      </c>
      <c r="L116" s="19"/>
      <c r="M116" s="19"/>
      <c r="N116" s="19"/>
      <c r="O116" s="19"/>
      <c r="P116" s="19"/>
      <c r="Q116" s="19"/>
      <c r="R116" s="19"/>
      <c r="S116" s="19"/>
      <c r="T116" s="19"/>
      <c r="U116" s="19"/>
      <c r="V116" s="19"/>
      <c r="W116" s="19"/>
      <c r="X116" s="19"/>
      <c r="Y116" s="19"/>
    </row>
    <row r="117" spans="1:25" x14ac:dyDescent="0.25">
      <c r="A117" s="19">
        <v>68</v>
      </c>
      <c r="B117" s="19"/>
      <c r="C117" s="19" t="s">
        <v>1007</v>
      </c>
      <c r="D117" s="20" t="s">
        <v>67</v>
      </c>
      <c r="E117" s="31">
        <v>1.45</v>
      </c>
      <c r="F117" s="22" t="s">
        <v>810</v>
      </c>
      <c r="G117" s="23"/>
      <c r="H117" s="24"/>
      <c r="I117" s="19">
        <f>2.5*1000</f>
        <v>2500</v>
      </c>
      <c r="J117" s="25">
        <v>2.4166666666666666E-2</v>
      </c>
      <c r="K117" s="26" t="s">
        <v>759</v>
      </c>
      <c r="L117" s="19"/>
      <c r="M117" s="19"/>
      <c r="N117" s="19"/>
      <c r="O117" s="19"/>
      <c r="P117" s="19"/>
      <c r="Q117" s="19"/>
      <c r="R117" s="19"/>
      <c r="S117" s="19"/>
      <c r="T117" s="19"/>
      <c r="U117" s="19"/>
      <c r="V117" s="19"/>
      <c r="W117" s="19"/>
      <c r="X117" s="19"/>
      <c r="Y117" s="19"/>
    </row>
    <row r="118" spans="1:25" x14ac:dyDescent="0.25">
      <c r="A118" s="19">
        <v>69</v>
      </c>
      <c r="B118" s="19"/>
      <c r="C118" s="19" t="s">
        <v>1008</v>
      </c>
      <c r="D118" s="20" t="s">
        <v>68</v>
      </c>
      <c r="E118" s="31">
        <v>2.1256944444444446</v>
      </c>
      <c r="F118" s="22" t="s">
        <v>810</v>
      </c>
      <c r="G118" s="23"/>
      <c r="H118" s="24"/>
      <c r="I118" s="19">
        <f>2.5*1000</f>
        <v>2500</v>
      </c>
      <c r="J118" s="25">
        <v>3.5428240740740739E-2</v>
      </c>
      <c r="K118" s="26" t="s">
        <v>759</v>
      </c>
      <c r="L118" s="19"/>
      <c r="M118" s="19"/>
      <c r="N118" s="19"/>
      <c r="O118" s="19"/>
      <c r="P118" s="19"/>
      <c r="Q118" s="19"/>
      <c r="R118" s="19"/>
      <c r="S118" s="19"/>
      <c r="T118" s="19"/>
      <c r="U118" s="19"/>
      <c r="V118" s="19"/>
      <c r="W118" s="19"/>
      <c r="X118" s="19"/>
      <c r="Y118" s="19"/>
    </row>
    <row r="119" spans="1:25" x14ac:dyDescent="0.25">
      <c r="A119" s="19">
        <v>70</v>
      </c>
      <c r="B119" s="19"/>
      <c r="C119" s="19" t="s">
        <v>1009</v>
      </c>
      <c r="D119" s="20" t="s">
        <v>69</v>
      </c>
      <c r="E119" s="21">
        <v>0.21111111111111111</v>
      </c>
      <c r="F119" s="22">
        <v>568</v>
      </c>
      <c r="G119" s="23"/>
      <c r="H119" s="24"/>
      <c r="I119" s="19">
        <f>568</f>
        <v>568</v>
      </c>
      <c r="J119" s="25">
        <v>3.5185185185185185E-3</v>
      </c>
      <c r="K119" s="26" t="s">
        <v>759</v>
      </c>
      <c r="L119" s="19"/>
      <c r="M119" s="19"/>
      <c r="N119" s="19"/>
      <c r="O119" s="19"/>
      <c r="P119" s="19"/>
      <c r="Q119" s="19"/>
      <c r="R119" s="19"/>
      <c r="S119" s="19"/>
      <c r="T119" s="19"/>
      <c r="U119" s="19"/>
      <c r="V119" s="19"/>
      <c r="W119" s="19"/>
      <c r="X119" s="19"/>
      <c r="Y119" s="19"/>
    </row>
    <row r="120" spans="1:25" x14ac:dyDescent="0.25">
      <c r="A120" s="19">
        <v>71</v>
      </c>
      <c r="B120" s="19"/>
      <c r="C120" s="19" t="s">
        <v>1010</v>
      </c>
      <c r="D120" s="20" t="s">
        <v>70</v>
      </c>
      <c r="E120" s="21">
        <v>0.5131944444444444</v>
      </c>
      <c r="F120" s="22" t="s">
        <v>805</v>
      </c>
      <c r="G120" s="23"/>
      <c r="H120" s="24"/>
      <c r="I120" s="19">
        <f>1.1*1000</f>
        <v>1100</v>
      </c>
      <c r="J120" s="25">
        <v>8.5532407407407415E-3</v>
      </c>
      <c r="K120" s="26" t="s">
        <v>759</v>
      </c>
      <c r="L120" s="19"/>
      <c r="M120" s="19"/>
      <c r="N120" s="19"/>
      <c r="O120" s="19"/>
      <c r="P120" s="19"/>
      <c r="Q120" s="19"/>
      <c r="R120" s="19"/>
      <c r="S120" s="19"/>
      <c r="T120" s="19"/>
      <c r="U120" s="19"/>
      <c r="V120" s="19"/>
      <c r="W120" s="19"/>
      <c r="X120" s="19"/>
      <c r="Y120" s="19"/>
    </row>
    <row r="121" spans="1:25" x14ac:dyDescent="0.25">
      <c r="A121" s="19">
        <v>72</v>
      </c>
      <c r="B121" s="19"/>
      <c r="C121" s="19" t="s">
        <v>1011</v>
      </c>
      <c r="D121" s="20" t="s">
        <v>71</v>
      </c>
      <c r="E121" s="21">
        <v>0.65486111111111112</v>
      </c>
      <c r="F121" s="22">
        <v>868</v>
      </c>
      <c r="G121" s="23"/>
      <c r="H121" s="24"/>
      <c r="I121" s="19">
        <f>868</f>
        <v>868</v>
      </c>
      <c r="J121" s="25">
        <v>1.091435185185185E-2</v>
      </c>
      <c r="K121" s="26" t="s">
        <v>759</v>
      </c>
      <c r="L121" s="19"/>
      <c r="M121" s="19"/>
      <c r="N121" s="19"/>
      <c r="O121" s="19"/>
      <c r="P121" s="19"/>
      <c r="Q121" s="19"/>
      <c r="R121" s="19"/>
      <c r="S121" s="19"/>
      <c r="T121" s="19"/>
      <c r="U121" s="19"/>
      <c r="V121" s="19"/>
      <c r="W121" s="19"/>
      <c r="X121" s="19"/>
      <c r="Y121" s="19"/>
    </row>
    <row r="122" spans="1:25" x14ac:dyDescent="0.25">
      <c r="A122" s="19">
        <v>73</v>
      </c>
      <c r="B122" s="19"/>
      <c r="C122" s="19" t="s">
        <v>1012</v>
      </c>
      <c r="D122" s="20" t="s">
        <v>72</v>
      </c>
      <c r="E122" s="33">
        <v>6.7152777777777783E-2</v>
      </c>
      <c r="F122" s="22" t="s">
        <v>811</v>
      </c>
      <c r="G122" s="23"/>
      <c r="H122" s="24"/>
      <c r="I122" s="19">
        <f>28*1000</f>
        <v>28000</v>
      </c>
      <c r="J122" s="25">
        <v>6.7152777777777783E-2</v>
      </c>
      <c r="K122" s="26" t="s">
        <v>759</v>
      </c>
      <c r="L122" s="19"/>
      <c r="M122" s="19"/>
      <c r="N122" s="19"/>
      <c r="O122" s="19"/>
      <c r="P122" s="19"/>
      <c r="Q122" s="19"/>
      <c r="R122" s="19"/>
      <c r="S122" s="19"/>
      <c r="T122" s="19"/>
      <c r="U122" s="19"/>
      <c r="V122" s="19"/>
      <c r="W122" s="19"/>
      <c r="X122" s="19"/>
      <c r="Y122" s="19"/>
    </row>
    <row r="123" spans="1:25" x14ac:dyDescent="0.25">
      <c r="A123" s="19">
        <v>74</v>
      </c>
      <c r="B123" s="19" t="s">
        <v>1791</v>
      </c>
      <c r="C123" s="19" t="s">
        <v>1013</v>
      </c>
      <c r="D123" s="20" t="s">
        <v>73</v>
      </c>
      <c r="E123" s="33">
        <v>4.2280092592592598E-2</v>
      </c>
      <c r="F123" s="22" t="s">
        <v>812</v>
      </c>
      <c r="G123" s="23"/>
      <c r="H123" s="24"/>
      <c r="I123" s="19">
        <f>4.4*1000</f>
        <v>4400</v>
      </c>
      <c r="J123" s="25">
        <v>4.2280092592592598E-2</v>
      </c>
      <c r="K123" s="26" t="s">
        <v>759</v>
      </c>
      <c r="L123" s="19"/>
      <c r="M123" s="19"/>
      <c r="N123" s="19"/>
      <c r="O123" s="19"/>
      <c r="P123" s="19"/>
      <c r="Q123" s="19" t="s">
        <v>932</v>
      </c>
      <c r="R123" s="19" t="s">
        <v>1747</v>
      </c>
      <c r="S123" s="19" t="s">
        <v>932</v>
      </c>
      <c r="T123" s="19" t="s">
        <v>928</v>
      </c>
      <c r="U123" s="19" t="s">
        <v>928</v>
      </c>
      <c r="V123" s="19" t="s">
        <v>928</v>
      </c>
      <c r="W123" s="19" t="s">
        <v>929</v>
      </c>
      <c r="X123" s="19" t="s">
        <v>928</v>
      </c>
      <c r="Y123" s="19"/>
    </row>
    <row r="124" spans="1:25" x14ac:dyDescent="0.25">
      <c r="A124" s="19"/>
      <c r="B124" s="19" t="s">
        <v>1791</v>
      </c>
      <c r="C124" s="19"/>
      <c r="D124" s="20"/>
      <c r="E124" s="33"/>
      <c r="F124" s="22"/>
      <c r="G124" s="23" t="s">
        <v>1743</v>
      </c>
      <c r="H124" s="24"/>
      <c r="I124" s="19"/>
      <c r="J124" s="25"/>
      <c r="K124" s="26"/>
      <c r="L124" s="25">
        <v>4.3981481481481484E-3</v>
      </c>
      <c r="M124" s="25">
        <v>4.7453703703703703E-3</v>
      </c>
      <c r="N124" s="25">
        <f>M124-L124</f>
        <v>3.4722222222222186E-4</v>
      </c>
      <c r="O124" s="27">
        <v>43003</v>
      </c>
      <c r="P124" s="34" t="str">
        <f>HYPERLINK(REPLACE($C$123,25,8,"embed/")&amp;"?start="&amp;MINUTE(L124)*60+SECOND(L124)&amp;"&amp;end="&amp;MINUTE(M124)*60+SECOND(M124)&amp;"&amp;autoplay=1")</f>
        <v>https://www.youtube.com/embed/YFmL65VsWdk?start=380&amp;end=410&amp;autoplay=1</v>
      </c>
      <c r="Q124" s="19" t="s">
        <v>932</v>
      </c>
      <c r="R124" s="19" t="s">
        <v>1759</v>
      </c>
      <c r="S124" s="19" t="s">
        <v>932</v>
      </c>
      <c r="T124" s="19" t="s">
        <v>928</v>
      </c>
      <c r="U124" s="19" t="s">
        <v>1715</v>
      </c>
      <c r="V124" s="19" t="s">
        <v>928</v>
      </c>
      <c r="W124" s="19" t="s">
        <v>929</v>
      </c>
      <c r="X124" s="19" t="s">
        <v>929</v>
      </c>
      <c r="Y124" s="19"/>
    </row>
    <row r="125" spans="1:25" x14ac:dyDescent="0.25">
      <c r="A125" s="19"/>
      <c r="B125" s="19" t="s">
        <v>1791</v>
      </c>
      <c r="C125" s="19"/>
      <c r="D125" s="20"/>
      <c r="E125" s="33"/>
      <c r="F125" s="22"/>
      <c r="G125" s="23" t="s">
        <v>1744</v>
      </c>
      <c r="H125" s="24" t="s">
        <v>1755</v>
      </c>
      <c r="I125" s="19"/>
      <c r="J125" s="25"/>
      <c r="K125" s="26"/>
      <c r="L125" s="25">
        <v>4.7800925925925919E-3</v>
      </c>
      <c r="M125" s="25">
        <v>5.4861111111111117E-3</v>
      </c>
      <c r="N125" s="25">
        <f t="shared" ref="N125:N134" si="17">M125-L125</f>
        <v>7.0601851851851988E-4</v>
      </c>
      <c r="O125" s="27">
        <v>43003</v>
      </c>
      <c r="P125" s="34" t="str">
        <f t="shared" ref="P125:P134" si="18">HYPERLINK(REPLACE($C$123,25,8,"embed/")&amp;"?start="&amp;MINUTE(L125)*60+SECOND(L125)&amp;"&amp;end="&amp;MINUTE(M125)*60+SECOND(M125)&amp;"&amp;autoplay=1")</f>
        <v>https://www.youtube.com/embed/YFmL65VsWdk?start=413&amp;end=474&amp;autoplay=1</v>
      </c>
      <c r="Q125" s="19" t="s">
        <v>932</v>
      </c>
      <c r="R125" s="19" t="s">
        <v>1759</v>
      </c>
      <c r="S125" s="19" t="s">
        <v>932</v>
      </c>
      <c r="T125" s="19" t="s">
        <v>928</v>
      </c>
      <c r="U125" s="19" t="s">
        <v>1715</v>
      </c>
      <c r="V125" s="19" t="s">
        <v>928</v>
      </c>
      <c r="W125" s="19" t="s">
        <v>929</v>
      </c>
      <c r="X125" s="19" t="s">
        <v>929</v>
      </c>
      <c r="Y125" s="19"/>
    </row>
    <row r="126" spans="1:25" x14ac:dyDescent="0.25">
      <c r="A126" s="19"/>
      <c r="B126" s="19" t="s">
        <v>1791</v>
      </c>
      <c r="C126" s="19"/>
      <c r="D126" s="20"/>
      <c r="E126" s="33"/>
      <c r="F126" s="22"/>
      <c r="G126" s="23" t="s">
        <v>1748</v>
      </c>
      <c r="H126" s="24"/>
      <c r="I126" s="19"/>
      <c r="J126" s="25"/>
      <c r="K126" s="26"/>
      <c r="L126" s="25">
        <v>7.106481481481481E-3</v>
      </c>
      <c r="M126" s="25">
        <v>9.2592592592592605E-3</v>
      </c>
      <c r="N126" s="25">
        <f t="shared" si="17"/>
        <v>2.1527777777777795E-3</v>
      </c>
      <c r="O126" s="27">
        <v>43003</v>
      </c>
      <c r="P126" s="34" t="str">
        <f t="shared" si="18"/>
        <v>https://www.youtube.com/embed/YFmL65VsWdk?start=614&amp;end=800&amp;autoplay=1</v>
      </c>
      <c r="Q126" s="19" t="s">
        <v>932</v>
      </c>
      <c r="R126" s="19" t="s">
        <v>1759</v>
      </c>
      <c r="S126" s="19" t="s">
        <v>932</v>
      </c>
      <c r="T126" s="19" t="s">
        <v>928</v>
      </c>
      <c r="U126" s="19" t="s">
        <v>1715</v>
      </c>
      <c r="V126" s="19" t="s">
        <v>928</v>
      </c>
      <c r="W126" s="19" t="s">
        <v>929</v>
      </c>
      <c r="X126" s="19" t="s">
        <v>929</v>
      </c>
      <c r="Y126" s="19"/>
    </row>
    <row r="127" spans="1:25" x14ac:dyDescent="0.25">
      <c r="A127" s="19"/>
      <c r="B127" s="19" t="s">
        <v>1791</v>
      </c>
      <c r="C127" s="19"/>
      <c r="D127" s="20"/>
      <c r="E127" s="33"/>
      <c r="F127" s="22"/>
      <c r="G127" s="23" t="s">
        <v>1749</v>
      </c>
      <c r="H127" s="24" t="s">
        <v>1756</v>
      </c>
      <c r="I127" s="19"/>
      <c r="J127" s="25"/>
      <c r="K127" s="26"/>
      <c r="L127" s="25">
        <v>9.2708333333333341E-3</v>
      </c>
      <c r="M127" s="25">
        <v>1.0995370370370371E-2</v>
      </c>
      <c r="N127" s="25">
        <f t="shared" si="17"/>
        <v>1.7245370370370366E-3</v>
      </c>
      <c r="O127" s="27">
        <v>43003</v>
      </c>
      <c r="P127" s="34" t="str">
        <f t="shared" si="18"/>
        <v>https://www.youtube.com/embed/YFmL65VsWdk?start=801&amp;end=950&amp;autoplay=1</v>
      </c>
      <c r="Q127" s="19" t="s">
        <v>932</v>
      </c>
      <c r="R127" s="19" t="s">
        <v>1759</v>
      </c>
      <c r="S127" s="19" t="s">
        <v>932</v>
      </c>
      <c r="T127" s="19" t="s">
        <v>928</v>
      </c>
      <c r="U127" s="19" t="s">
        <v>1715</v>
      </c>
      <c r="V127" s="19" t="s">
        <v>928</v>
      </c>
      <c r="W127" s="19" t="s">
        <v>929</v>
      </c>
      <c r="X127" s="19" t="s">
        <v>929</v>
      </c>
      <c r="Y127" s="19"/>
    </row>
    <row r="128" spans="1:25" x14ac:dyDescent="0.25">
      <c r="A128" s="19"/>
      <c r="B128" s="19" t="s">
        <v>1791</v>
      </c>
      <c r="C128" s="19"/>
      <c r="D128" s="20"/>
      <c r="E128" s="33"/>
      <c r="F128" s="22"/>
      <c r="G128" s="23" t="s">
        <v>1750</v>
      </c>
      <c r="H128" s="24"/>
      <c r="I128" s="19"/>
      <c r="J128" s="25"/>
      <c r="K128" s="26"/>
      <c r="L128" s="25">
        <v>9.8958333333333329E-3</v>
      </c>
      <c r="M128" s="25">
        <v>1.0416666666666666E-2</v>
      </c>
      <c r="N128" s="25">
        <f t="shared" si="17"/>
        <v>5.2083333333333322E-4</v>
      </c>
      <c r="O128" s="27">
        <v>43003</v>
      </c>
      <c r="P128" s="34" t="str">
        <f t="shared" si="18"/>
        <v>https://www.youtube.com/embed/YFmL65VsWdk?start=855&amp;end=900&amp;autoplay=1</v>
      </c>
      <c r="Q128" s="19" t="s">
        <v>932</v>
      </c>
      <c r="R128" s="19" t="s">
        <v>1759</v>
      </c>
      <c r="S128" s="19" t="s">
        <v>932</v>
      </c>
      <c r="T128" s="19" t="s">
        <v>928</v>
      </c>
      <c r="U128" s="19" t="s">
        <v>1715</v>
      </c>
      <c r="V128" s="19" t="s">
        <v>928</v>
      </c>
      <c r="W128" s="19" t="s">
        <v>929</v>
      </c>
      <c r="X128" s="19" t="s">
        <v>929</v>
      </c>
      <c r="Y128" s="19"/>
    </row>
    <row r="129" spans="1:25" x14ac:dyDescent="0.25">
      <c r="A129" s="19"/>
      <c r="B129" s="19" t="s">
        <v>1791</v>
      </c>
      <c r="C129" s="19"/>
      <c r="D129" s="20"/>
      <c r="E129" s="33"/>
      <c r="F129" s="22"/>
      <c r="G129" s="23" t="s">
        <v>1751</v>
      </c>
      <c r="H129" s="24"/>
      <c r="I129" s="19"/>
      <c r="J129" s="25"/>
      <c r="K129" s="26"/>
      <c r="L129" s="25">
        <v>1.0474537037037037E-2</v>
      </c>
      <c r="M129" s="25">
        <v>1.0995370370370371E-2</v>
      </c>
      <c r="N129" s="25">
        <f t="shared" si="17"/>
        <v>5.2083333333333322E-4</v>
      </c>
      <c r="O129" s="27">
        <v>43003</v>
      </c>
      <c r="P129" s="34" t="str">
        <f t="shared" si="18"/>
        <v>https://www.youtube.com/embed/YFmL65VsWdk?start=905&amp;end=950&amp;autoplay=1</v>
      </c>
      <c r="Q129" s="19" t="s">
        <v>932</v>
      </c>
      <c r="R129" s="19" t="s">
        <v>1759</v>
      </c>
      <c r="S129" s="19" t="s">
        <v>932</v>
      </c>
      <c r="T129" s="19" t="s">
        <v>928</v>
      </c>
      <c r="U129" s="19" t="s">
        <v>1715</v>
      </c>
      <c r="V129" s="19" t="s">
        <v>928</v>
      </c>
      <c r="W129" s="19" t="s">
        <v>929</v>
      </c>
      <c r="X129" s="19" t="s">
        <v>929</v>
      </c>
      <c r="Y129" s="19"/>
    </row>
    <row r="130" spans="1:25" x14ac:dyDescent="0.25">
      <c r="A130" s="19"/>
      <c r="B130" s="19" t="s">
        <v>1791</v>
      </c>
      <c r="C130" s="19"/>
      <c r="D130" s="20"/>
      <c r="E130" s="33"/>
      <c r="F130" s="22"/>
      <c r="G130" s="23" t="s">
        <v>1752</v>
      </c>
      <c r="H130" s="24"/>
      <c r="I130" s="19"/>
      <c r="J130" s="25"/>
      <c r="K130" s="26"/>
      <c r="L130" s="25">
        <v>1.1168981481481481E-2</v>
      </c>
      <c r="M130" s="25">
        <v>1.2430555555555554E-2</v>
      </c>
      <c r="N130" s="25">
        <f t="shared" si="17"/>
        <v>1.2615740740740729E-3</v>
      </c>
      <c r="O130" s="27">
        <v>43003</v>
      </c>
      <c r="P130" s="34" t="str">
        <f t="shared" si="18"/>
        <v>https://www.youtube.com/embed/YFmL65VsWdk?start=965&amp;end=1074&amp;autoplay=1</v>
      </c>
      <c r="Q130" s="19" t="s">
        <v>932</v>
      </c>
      <c r="R130" s="19" t="s">
        <v>1759</v>
      </c>
      <c r="S130" s="19" t="s">
        <v>932</v>
      </c>
      <c r="T130" s="19" t="s">
        <v>928</v>
      </c>
      <c r="U130" s="19" t="s">
        <v>1715</v>
      </c>
      <c r="V130" s="19" t="s">
        <v>928</v>
      </c>
      <c r="W130" s="19" t="s">
        <v>929</v>
      </c>
      <c r="X130" s="19" t="s">
        <v>929</v>
      </c>
      <c r="Y130" s="19"/>
    </row>
    <row r="131" spans="1:25" x14ac:dyDescent="0.25">
      <c r="A131" s="19"/>
      <c r="B131" s="19" t="s">
        <v>1791</v>
      </c>
      <c r="C131" s="19"/>
      <c r="D131" s="20"/>
      <c r="E131" s="33"/>
      <c r="F131" s="22"/>
      <c r="G131" s="23" t="s">
        <v>1753</v>
      </c>
      <c r="H131" s="24"/>
      <c r="I131" s="19"/>
      <c r="J131" s="25"/>
      <c r="K131" s="26"/>
      <c r="L131" s="25">
        <v>1.8229166666666668E-2</v>
      </c>
      <c r="M131" s="25">
        <v>2.2222222222222223E-2</v>
      </c>
      <c r="N131" s="25">
        <f t="shared" si="17"/>
        <v>3.9930555555555552E-3</v>
      </c>
      <c r="O131" s="27">
        <v>43003</v>
      </c>
      <c r="P131" s="34" t="str">
        <f t="shared" si="18"/>
        <v>https://www.youtube.com/embed/YFmL65VsWdk?start=1575&amp;end=1920&amp;autoplay=1</v>
      </c>
      <c r="Q131" s="19" t="s">
        <v>932</v>
      </c>
      <c r="R131" s="19" t="s">
        <v>1759</v>
      </c>
      <c r="S131" s="19" t="s">
        <v>932</v>
      </c>
      <c r="T131" s="19" t="s">
        <v>928</v>
      </c>
      <c r="U131" s="19" t="s">
        <v>1715</v>
      </c>
      <c r="V131" s="19" t="s">
        <v>928</v>
      </c>
      <c r="W131" s="19" t="s">
        <v>929</v>
      </c>
      <c r="X131" s="19" t="s">
        <v>929</v>
      </c>
      <c r="Y131" s="19"/>
    </row>
    <row r="132" spans="1:25" x14ac:dyDescent="0.25">
      <c r="A132" s="19"/>
      <c r="B132" s="19" t="s">
        <v>1791</v>
      </c>
      <c r="C132" s="19"/>
      <c r="D132" s="20"/>
      <c r="E132" s="33"/>
      <c r="F132" s="22"/>
      <c r="G132" s="23" t="s">
        <v>1754</v>
      </c>
      <c r="H132" s="24"/>
      <c r="I132" s="19"/>
      <c r="J132" s="25"/>
      <c r="K132" s="26"/>
      <c r="L132" s="25">
        <v>2.0312500000000001E-2</v>
      </c>
      <c r="M132" s="25">
        <v>2.1597222222222223E-2</v>
      </c>
      <c r="N132" s="25">
        <f t="shared" si="17"/>
        <v>1.2847222222222218E-3</v>
      </c>
      <c r="O132" s="27">
        <v>43003</v>
      </c>
      <c r="P132" s="34" t="str">
        <f t="shared" si="18"/>
        <v>https://www.youtube.com/embed/YFmL65VsWdk?start=1755&amp;end=1866&amp;autoplay=1</v>
      </c>
      <c r="Q132" s="19" t="s">
        <v>932</v>
      </c>
      <c r="R132" s="19" t="s">
        <v>1759</v>
      </c>
      <c r="S132" s="19" t="s">
        <v>932</v>
      </c>
      <c r="T132" s="19" t="s">
        <v>928</v>
      </c>
      <c r="U132" s="19" t="s">
        <v>1715</v>
      </c>
      <c r="V132" s="19" t="s">
        <v>928</v>
      </c>
      <c r="W132" s="19" t="s">
        <v>929</v>
      </c>
      <c r="X132" s="19" t="s">
        <v>929</v>
      </c>
      <c r="Y132" s="19"/>
    </row>
    <row r="133" spans="1:25" x14ac:dyDescent="0.25">
      <c r="A133" s="19"/>
      <c r="B133" s="19" t="s">
        <v>1791</v>
      </c>
      <c r="C133" s="19"/>
      <c r="D133" s="20"/>
      <c r="E133" s="33"/>
      <c r="F133" s="22"/>
      <c r="G133" s="23" t="s">
        <v>1745</v>
      </c>
      <c r="H133" s="24"/>
      <c r="I133" s="19"/>
      <c r="J133" s="25"/>
      <c r="K133" s="26"/>
      <c r="L133" s="25">
        <v>2.4155092592592589E-2</v>
      </c>
      <c r="M133" s="25">
        <v>2.5543981481481483E-2</v>
      </c>
      <c r="N133" s="25">
        <f t="shared" si="17"/>
        <v>1.3888888888888944E-3</v>
      </c>
      <c r="O133" s="27">
        <v>43003</v>
      </c>
      <c r="P133" s="34" t="str">
        <f t="shared" si="18"/>
        <v>https://www.youtube.com/embed/YFmL65VsWdk?start=2087&amp;end=2207&amp;autoplay=1</v>
      </c>
      <c r="Q133" s="19" t="s">
        <v>932</v>
      </c>
      <c r="R133" s="19" t="s">
        <v>1759</v>
      </c>
      <c r="S133" s="19" t="s">
        <v>932</v>
      </c>
      <c r="T133" s="19" t="s">
        <v>928</v>
      </c>
      <c r="U133" s="19" t="s">
        <v>1715</v>
      </c>
      <c r="V133" s="19" t="s">
        <v>928</v>
      </c>
      <c r="W133" s="19" t="s">
        <v>929</v>
      </c>
      <c r="X133" s="19" t="s">
        <v>929</v>
      </c>
      <c r="Y133" s="19"/>
    </row>
    <row r="134" spans="1:25" x14ac:dyDescent="0.25">
      <c r="A134" s="19"/>
      <c r="B134" s="19" t="s">
        <v>1791</v>
      </c>
      <c r="C134" s="19"/>
      <c r="D134" s="19"/>
      <c r="E134" s="19"/>
      <c r="F134" s="26"/>
      <c r="G134" s="14" t="s">
        <v>1757</v>
      </c>
      <c r="H134" s="30" t="s">
        <v>1758</v>
      </c>
      <c r="I134" s="19"/>
      <c r="J134" s="19"/>
      <c r="K134" s="26"/>
      <c r="L134" s="25">
        <v>2.9224537037037038E-2</v>
      </c>
      <c r="M134" s="25">
        <v>3.2407407407407406E-2</v>
      </c>
      <c r="N134" s="25">
        <f t="shared" si="17"/>
        <v>3.1828703703703672E-3</v>
      </c>
      <c r="O134" s="27">
        <v>43003</v>
      </c>
      <c r="P134" s="34" t="str">
        <f t="shared" si="18"/>
        <v>https://www.youtube.com/embed/YFmL65VsWdk?start=2525&amp;end=2800&amp;autoplay=1</v>
      </c>
      <c r="Q134" s="19" t="s">
        <v>932</v>
      </c>
      <c r="R134" s="19" t="s">
        <v>1759</v>
      </c>
      <c r="S134" s="19" t="s">
        <v>932</v>
      </c>
      <c r="T134" s="19" t="s">
        <v>928</v>
      </c>
      <c r="U134" s="19" t="s">
        <v>1715</v>
      </c>
      <c r="V134" s="19" t="s">
        <v>928</v>
      </c>
      <c r="W134" s="19" t="s">
        <v>929</v>
      </c>
      <c r="X134" s="19" t="s">
        <v>929</v>
      </c>
      <c r="Y134" s="19"/>
    </row>
    <row r="135" spans="1:25" x14ac:dyDescent="0.25">
      <c r="A135" s="19">
        <v>75</v>
      </c>
      <c r="B135" s="19"/>
      <c r="C135" s="19" t="s">
        <v>1014</v>
      </c>
      <c r="D135" s="20" t="s">
        <v>74</v>
      </c>
      <c r="E135" s="33">
        <v>4.8854166666666664E-2</v>
      </c>
      <c r="F135" s="22" t="s">
        <v>813</v>
      </c>
      <c r="G135" s="23"/>
      <c r="H135" s="24"/>
      <c r="I135" s="19">
        <f>7.3*1000</f>
        <v>7300</v>
      </c>
      <c r="J135" s="25">
        <v>4.8854166666666664E-2</v>
      </c>
      <c r="K135" s="26" t="s">
        <v>759</v>
      </c>
      <c r="L135" s="19"/>
      <c r="M135" s="19"/>
      <c r="N135" s="19"/>
      <c r="O135" s="19"/>
      <c r="P135" s="19"/>
      <c r="Q135" s="19"/>
      <c r="R135" s="19"/>
      <c r="S135" s="19"/>
      <c r="T135" s="19"/>
      <c r="U135" s="19"/>
      <c r="V135" s="19"/>
      <c r="W135" s="19"/>
      <c r="X135" s="19"/>
      <c r="Y135" s="19"/>
    </row>
    <row r="136" spans="1:25" x14ac:dyDescent="0.25">
      <c r="A136" s="19">
        <v>76</v>
      </c>
      <c r="B136" s="19"/>
      <c r="C136" s="19" t="s">
        <v>1015</v>
      </c>
      <c r="D136" s="20" t="s">
        <v>75</v>
      </c>
      <c r="E136" s="31">
        <v>1.4861111111111109</v>
      </c>
      <c r="F136" s="22" t="s">
        <v>814</v>
      </c>
      <c r="G136" s="23"/>
      <c r="H136" s="24"/>
      <c r="I136" s="19">
        <f>7.9*1000</f>
        <v>7900</v>
      </c>
      <c r="J136" s="25">
        <v>2.476851851851852E-2</v>
      </c>
      <c r="K136" s="26" t="s">
        <v>759</v>
      </c>
      <c r="L136" s="19"/>
      <c r="M136" s="19"/>
      <c r="N136" s="19"/>
      <c r="O136" s="19"/>
      <c r="P136" s="19"/>
      <c r="Q136" s="19"/>
      <c r="R136" s="19"/>
      <c r="S136" s="19"/>
      <c r="T136" s="19"/>
      <c r="U136" s="19"/>
      <c r="V136" s="19"/>
      <c r="W136" s="19"/>
      <c r="X136" s="19"/>
      <c r="Y136" s="19"/>
    </row>
    <row r="137" spans="1:25" x14ac:dyDescent="0.25">
      <c r="A137" s="19">
        <v>77</v>
      </c>
      <c r="B137" s="19"/>
      <c r="C137" s="19" t="s">
        <v>1016</v>
      </c>
      <c r="D137" s="20" t="s">
        <v>76</v>
      </c>
      <c r="E137" s="31">
        <v>2.2527777777777778</v>
      </c>
      <c r="F137" s="22" t="s">
        <v>815</v>
      </c>
      <c r="G137" s="23"/>
      <c r="H137" s="24"/>
      <c r="I137" s="19">
        <f>11*1000</f>
        <v>11000</v>
      </c>
      <c r="J137" s="25">
        <v>3.75462962962963E-2</v>
      </c>
      <c r="K137" s="26" t="s">
        <v>759</v>
      </c>
      <c r="L137" s="19"/>
      <c r="M137" s="19"/>
      <c r="N137" s="19"/>
      <c r="O137" s="19"/>
      <c r="P137" s="19"/>
      <c r="Q137" s="19"/>
      <c r="R137" s="19"/>
      <c r="S137" s="19"/>
      <c r="T137" s="19"/>
      <c r="U137" s="19"/>
      <c r="V137" s="19"/>
      <c r="W137" s="19"/>
      <c r="X137" s="19"/>
      <c r="Y137" s="19"/>
    </row>
    <row r="138" spans="1:25" x14ac:dyDescent="0.25">
      <c r="A138" s="19">
        <v>78</v>
      </c>
      <c r="B138" s="19"/>
      <c r="C138" s="19" t="s">
        <v>1017</v>
      </c>
      <c r="D138" s="20" t="s">
        <v>77</v>
      </c>
      <c r="E138" s="31">
        <v>1.4479166666666667</v>
      </c>
      <c r="F138" s="22" t="s">
        <v>816</v>
      </c>
      <c r="G138" s="23"/>
      <c r="H138" s="24"/>
      <c r="I138" s="19">
        <f>6.6*1000</f>
        <v>6600</v>
      </c>
      <c r="J138" s="25">
        <v>2.4131944444444445E-2</v>
      </c>
      <c r="K138" s="26" t="s">
        <v>759</v>
      </c>
      <c r="L138" s="19"/>
      <c r="M138" s="19"/>
      <c r="N138" s="19"/>
      <c r="O138" s="19"/>
      <c r="P138" s="19"/>
      <c r="Q138" s="19"/>
      <c r="R138" s="19"/>
      <c r="S138" s="19"/>
      <c r="T138" s="19"/>
      <c r="U138" s="19"/>
      <c r="V138" s="19"/>
      <c r="W138" s="19"/>
      <c r="X138" s="19"/>
      <c r="Y138" s="19"/>
    </row>
    <row r="139" spans="1:25" x14ac:dyDescent="0.25">
      <c r="A139" s="19">
        <v>79</v>
      </c>
      <c r="B139" s="19"/>
      <c r="C139" s="19" t="s">
        <v>1018</v>
      </c>
      <c r="D139" s="20" t="s">
        <v>78</v>
      </c>
      <c r="E139" s="31">
        <v>1.9520833333333334</v>
      </c>
      <c r="F139" s="22" t="s">
        <v>817</v>
      </c>
      <c r="G139" s="23"/>
      <c r="H139" s="24"/>
      <c r="I139" s="19">
        <f>5.8*1000</f>
        <v>5800</v>
      </c>
      <c r="J139" s="25">
        <v>3.2534722222222222E-2</v>
      </c>
      <c r="K139" s="26" t="s">
        <v>759</v>
      </c>
      <c r="L139" s="19"/>
      <c r="M139" s="19"/>
      <c r="N139" s="19"/>
      <c r="O139" s="19"/>
      <c r="P139" s="19"/>
      <c r="Q139" s="19"/>
      <c r="R139" s="19"/>
      <c r="S139" s="19"/>
      <c r="T139" s="19"/>
      <c r="U139" s="19"/>
      <c r="V139" s="19"/>
      <c r="W139" s="19"/>
      <c r="X139" s="19"/>
      <c r="Y139" s="19"/>
    </row>
    <row r="140" spans="1:25" x14ac:dyDescent="0.25">
      <c r="A140" s="19">
        <v>80</v>
      </c>
      <c r="B140" s="19"/>
      <c r="C140" s="19" t="s">
        <v>1019</v>
      </c>
      <c r="D140" s="20" t="s">
        <v>79</v>
      </c>
      <c r="E140" s="21">
        <v>0.59375</v>
      </c>
      <c r="F140" s="22" t="s">
        <v>818</v>
      </c>
      <c r="G140" s="23"/>
      <c r="H140" s="24"/>
      <c r="I140" s="19">
        <f>4.5*1000</f>
        <v>4500</v>
      </c>
      <c r="J140" s="25">
        <v>9.8958333333333329E-3</v>
      </c>
      <c r="K140" s="26" t="s">
        <v>759</v>
      </c>
      <c r="L140" s="19"/>
      <c r="M140" s="19"/>
      <c r="N140" s="19"/>
      <c r="O140" s="19"/>
      <c r="P140" s="19"/>
      <c r="Q140" s="19"/>
      <c r="R140" s="19"/>
      <c r="S140" s="19"/>
      <c r="T140" s="19"/>
      <c r="U140" s="19"/>
      <c r="V140" s="19"/>
      <c r="W140" s="19"/>
      <c r="X140" s="19"/>
      <c r="Y140" s="19"/>
    </row>
    <row r="141" spans="1:25" x14ac:dyDescent="0.25">
      <c r="A141" s="19">
        <v>81</v>
      </c>
      <c r="B141" s="19"/>
      <c r="C141" s="19" t="s">
        <v>1020</v>
      </c>
      <c r="D141" s="20" t="s">
        <v>80</v>
      </c>
      <c r="E141" s="21">
        <v>0.1673611111111111</v>
      </c>
      <c r="F141" s="22" t="s">
        <v>819</v>
      </c>
      <c r="G141" s="23"/>
      <c r="H141" s="24"/>
      <c r="I141" s="19">
        <f>2*1000</f>
        <v>2000</v>
      </c>
      <c r="J141" s="25">
        <v>2.7893518518518519E-3</v>
      </c>
      <c r="K141" s="26" t="s">
        <v>759</v>
      </c>
      <c r="L141" s="19"/>
      <c r="M141" s="19"/>
      <c r="N141" s="19"/>
      <c r="O141" s="19"/>
      <c r="P141" s="19"/>
      <c r="Q141" s="19"/>
      <c r="R141" s="19"/>
      <c r="S141" s="19"/>
      <c r="T141" s="19"/>
      <c r="U141" s="19"/>
      <c r="V141" s="19"/>
      <c r="W141" s="19"/>
      <c r="X141" s="19"/>
      <c r="Y141" s="19"/>
    </row>
    <row r="142" spans="1:25" x14ac:dyDescent="0.25">
      <c r="A142" s="19">
        <v>82</v>
      </c>
      <c r="B142" s="19"/>
      <c r="C142" s="19" t="s">
        <v>1021</v>
      </c>
      <c r="D142" s="20" t="s">
        <v>81</v>
      </c>
      <c r="E142" s="21">
        <v>0.71250000000000002</v>
      </c>
      <c r="F142" s="22" t="s">
        <v>820</v>
      </c>
      <c r="G142" s="23"/>
      <c r="H142" s="24"/>
      <c r="I142" s="19">
        <f>3.7*1000</f>
        <v>3700</v>
      </c>
      <c r="J142" s="25">
        <v>1.1875000000000002E-2</v>
      </c>
      <c r="K142" s="26" t="s">
        <v>759</v>
      </c>
      <c r="L142" s="19"/>
      <c r="M142" s="19"/>
      <c r="N142" s="19"/>
      <c r="O142" s="19"/>
      <c r="P142" s="19"/>
      <c r="Q142" s="19"/>
      <c r="R142" s="19"/>
      <c r="S142" s="19"/>
      <c r="T142" s="19"/>
      <c r="U142" s="19"/>
      <c r="V142" s="19"/>
      <c r="W142" s="19"/>
      <c r="X142" s="19"/>
      <c r="Y142" s="19"/>
    </row>
    <row r="143" spans="1:25" x14ac:dyDescent="0.25">
      <c r="A143" s="19">
        <v>83</v>
      </c>
      <c r="B143" s="19"/>
      <c r="C143" s="19" t="s">
        <v>1022</v>
      </c>
      <c r="D143" s="20" t="s">
        <v>82</v>
      </c>
      <c r="E143" s="21">
        <v>9.6527777777777768E-2</v>
      </c>
      <c r="F143" s="22">
        <v>965</v>
      </c>
      <c r="G143" s="23"/>
      <c r="H143" s="24"/>
      <c r="I143" s="19">
        <f>965</f>
        <v>965</v>
      </c>
      <c r="J143" s="25">
        <v>1.6087962962962963E-3</v>
      </c>
      <c r="K143" s="26" t="s">
        <v>759</v>
      </c>
      <c r="L143" s="19"/>
      <c r="M143" s="19"/>
      <c r="N143" s="19"/>
      <c r="O143" s="19"/>
      <c r="P143" s="19"/>
      <c r="Q143" s="19"/>
      <c r="R143" s="19"/>
      <c r="S143" s="19"/>
      <c r="T143" s="19"/>
      <c r="U143" s="19"/>
      <c r="V143" s="19"/>
      <c r="W143" s="19"/>
      <c r="X143" s="19"/>
      <c r="Y143" s="19"/>
    </row>
    <row r="144" spans="1:25" x14ac:dyDescent="0.25">
      <c r="A144" s="19">
        <v>84</v>
      </c>
      <c r="B144" s="19"/>
      <c r="C144" s="19" t="s">
        <v>1023</v>
      </c>
      <c r="D144" s="20" t="s">
        <v>83</v>
      </c>
      <c r="E144" s="33">
        <v>4.2152777777777782E-2</v>
      </c>
      <c r="F144" s="22" t="s">
        <v>821</v>
      </c>
      <c r="G144" s="23"/>
      <c r="H144" s="24"/>
      <c r="I144" s="19">
        <f>3.9*1000</f>
        <v>3900</v>
      </c>
      <c r="J144" s="25">
        <v>4.2152777777777782E-2</v>
      </c>
      <c r="K144" s="26" t="s">
        <v>759</v>
      </c>
      <c r="L144" s="19"/>
      <c r="M144" s="19"/>
      <c r="N144" s="19"/>
      <c r="O144" s="19"/>
      <c r="P144" s="19"/>
      <c r="Q144" s="19"/>
      <c r="R144" s="19"/>
      <c r="S144" s="19"/>
      <c r="T144" s="19"/>
      <c r="U144" s="19"/>
      <c r="V144" s="19"/>
      <c r="W144" s="19"/>
      <c r="X144" s="19"/>
      <c r="Y144" s="19"/>
    </row>
    <row r="145" spans="1:25" x14ac:dyDescent="0.25">
      <c r="A145" s="19">
        <v>85</v>
      </c>
      <c r="B145" s="19"/>
      <c r="C145" s="19" t="s">
        <v>1024</v>
      </c>
      <c r="D145" s="20" t="s">
        <v>84</v>
      </c>
      <c r="E145" s="21">
        <v>0.42569444444444443</v>
      </c>
      <c r="F145" s="22" t="s">
        <v>822</v>
      </c>
      <c r="G145" s="23"/>
      <c r="H145" s="24"/>
      <c r="I145" s="19">
        <f>3.5*1000</f>
        <v>3500</v>
      </c>
      <c r="J145" s="25">
        <v>7.0949074074074074E-3</v>
      </c>
      <c r="K145" s="26" t="s">
        <v>759</v>
      </c>
      <c r="L145" s="19"/>
      <c r="M145" s="19"/>
      <c r="N145" s="19"/>
      <c r="O145" s="19"/>
      <c r="P145" s="19"/>
      <c r="Q145" s="19"/>
      <c r="R145" s="19"/>
      <c r="S145" s="19"/>
      <c r="T145" s="19"/>
      <c r="U145" s="19"/>
      <c r="V145" s="19"/>
      <c r="W145" s="19"/>
      <c r="X145" s="19"/>
      <c r="Y145" s="19"/>
    </row>
    <row r="146" spans="1:25" x14ac:dyDescent="0.25">
      <c r="A146" s="19">
        <v>86</v>
      </c>
      <c r="B146" s="19"/>
      <c r="C146" s="19" t="s">
        <v>1025</v>
      </c>
      <c r="D146" s="20" t="s">
        <v>85</v>
      </c>
      <c r="E146" s="31">
        <v>1.6402777777777777</v>
      </c>
      <c r="F146" s="22" t="s">
        <v>823</v>
      </c>
      <c r="G146" s="23"/>
      <c r="H146" s="24"/>
      <c r="I146" s="19">
        <f>7.4*1000</f>
        <v>7400</v>
      </c>
      <c r="J146" s="25">
        <v>2.7337962962962963E-2</v>
      </c>
      <c r="K146" s="26" t="s">
        <v>759</v>
      </c>
      <c r="L146" s="19"/>
      <c r="M146" s="19"/>
      <c r="N146" s="19"/>
      <c r="O146" s="19"/>
      <c r="P146" s="19"/>
      <c r="Q146" s="19"/>
      <c r="R146" s="19"/>
      <c r="S146" s="19"/>
      <c r="T146" s="19"/>
      <c r="U146" s="19"/>
      <c r="V146" s="19"/>
      <c r="W146" s="19"/>
      <c r="X146" s="19"/>
      <c r="Y146" s="19"/>
    </row>
    <row r="147" spans="1:25" x14ac:dyDescent="0.25">
      <c r="A147" s="19">
        <v>87</v>
      </c>
      <c r="B147" s="19"/>
      <c r="C147" s="19" t="s">
        <v>1026</v>
      </c>
      <c r="D147" s="20" t="s">
        <v>86</v>
      </c>
      <c r="E147" s="21">
        <v>0.64097222222222217</v>
      </c>
      <c r="F147" s="22" t="s">
        <v>783</v>
      </c>
      <c r="G147" s="23"/>
      <c r="H147" s="24"/>
      <c r="I147" s="19">
        <f>4*1000</f>
        <v>4000</v>
      </c>
      <c r="J147" s="25">
        <v>1.068287037037037E-2</v>
      </c>
      <c r="K147" s="26" t="s">
        <v>759</v>
      </c>
      <c r="L147" s="19"/>
      <c r="M147" s="19"/>
      <c r="N147" s="19"/>
      <c r="O147" s="19"/>
      <c r="P147" s="19"/>
      <c r="Q147" s="19"/>
      <c r="R147" s="19"/>
      <c r="S147" s="19"/>
      <c r="T147" s="19"/>
      <c r="U147" s="19"/>
      <c r="V147" s="19"/>
      <c r="W147" s="19"/>
      <c r="X147" s="19"/>
      <c r="Y147" s="19"/>
    </row>
    <row r="148" spans="1:25" x14ac:dyDescent="0.25">
      <c r="A148" s="19">
        <v>88</v>
      </c>
      <c r="B148" s="19"/>
      <c r="C148" s="19" t="s">
        <v>1027</v>
      </c>
      <c r="D148" s="20" t="s">
        <v>87</v>
      </c>
      <c r="E148" s="31">
        <v>1.0833333333333333</v>
      </c>
      <c r="F148" s="22" t="s">
        <v>824</v>
      </c>
      <c r="G148" s="23"/>
      <c r="H148" s="24"/>
      <c r="I148" s="19">
        <f>4.1*1000</f>
        <v>4100</v>
      </c>
      <c r="J148" s="25">
        <v>1.8055555555555557E-2</v>
      </c>
      <c r="K148" s="26" t="s">
        <v>759</v>
      </c>
      <c r="L148" s="19"/>
      <c r="M148" s="19"/>
      <c r="N148" s="19"/>
      <c r="O148" s="19"/>
      <c r="P148" s="19"/>
      <c r="Q148" s="19"/>
      <c r="R148" s="19"/>
      <c r="S148" s="19"/>
      <c r="T148" s="19"/>
      <c r="U148" s="19"/>
      <c r="V148" s="19"/>
      <c r="W148" s="19"/>
      <c r="X148" s="19"/>
      <c r="Y148" s="19"/>
    </row>
    <row r="149" spans="1:25" x14ac:dyDescent="0.25">
      <c r="A149" s="19">
        <v>89</v>
      </c>
      <c r="B149" s="19"/>
      <c r="C149" s="19" t="s">
        <v>1028</v>
      </c>
      <c r="D149" s="20" t="s">
        <v>88</v>
      </c>
      <c r="E149" s="31">
        <v>2.4159722222222224</v>
      </c>
      <c r="F149" s="22" t="s">
        <v>797</v>
      </c>
      <c r="G149" s="23"/>
      <c r="H149" s="24"/>
      <c r="I149" s="19">
        <f>15*1000</f>
        <v>15000</v>
      </c>
      <c r="J149" s="25">
        <v>4.02662037037037E-2</v>
      </c>
      <c r="K149" s="26" t="s">
        <v>759</v>
      </c>
      <c r="L149" s="19"/>
      <c r="M149" s="19"/>
      <c r="N149" s="19"/>
      <c r="O149" s="19"/>
      <c r="P149" s="19"/>
      <c r="Q149" s="19" t="s">
        <v>1760</v>
      </c>
      <c r="R149" s="19" t="s">
        <v>928</v>
      </c>
      <c r="S149" s="19" t="s">
        <v>928</v>
      </c>
      <c r="T149" s="19"/>
      <c r="U149" s="19"/>
      <c r="V149" s="19"/>
      <c r="W149" s="19"/>
      <c r="X149" s="19"/>
      <c r="Y149" s="19" t="s">
        <v>1761</v>
      </c>
    </row>
    <row r="150" spans="1:25" x14ac:dyDescent="0.25">
      <c r="A150" s="2">
        <v>90</v>
      </c>
      <c r="C150" s="2" t="s">
        <v>1029</v>
      </c>
      <c r="D150" s="4" t="s">
        <v>89</v>
      </c>
      <c r="E150" s="5">
        <v>0.12986111111111112</v>
      </c>
      <c r="F150" s="3" t="s">
        <v>812</v>
      </c>
      <c r="G150" s="1"/>
      <c r="H150" s="10"/>
      <c r="I150" s="2">
        <f>4.4*1000</f>
        <v>4400</v>
      </c>
      <c r="J150" s="6">
        <v>2.1643518518518518E-3</v>
      </c>
      <c r="K150" s="7" t="s">
        <v>759</v>
      </c>
      <c r="L150" s="2"/>
      <c r="M150" s="2"/>
      <c r="N150" s="2"/>
      <c r="O150" s="2"/>
      <c r="P150" s="2"/>
      <c r="Q150" s="2"/>
      <c r="R150" s="2"/>
      <c r="S150" s="2"/>
      <c r="T150" s="2"/>
      <c r="U150" s="2"/>
      <c r="V150" s="2"/>
      <c r="W150" s="2"/>
      <c r="X150" s="2"/>
    </row>
    <row r="151" spans="1:25" x14ac:dyDescent="0.25">
      <c r="A151" s="2">
        <v>91</v>
      </c>
      <c r="C151" s="2" t="s">
        <v>1030</v>
      </c>
      <c r="D151" s="4" t="s">
        <v>90</v>
      </c>
      <c r="E151" s="8">
        <v>1.4444444444444444</v>
      </c>
      <c r="F151" s="3" t="s">
        <v>825</v>
      </c>
      <c r="G151" s="1"/>
      <c r="H151" s="10"/>
      <c r="I151" s="2">
        <f>44*1000</f>
        <v>44000</v>
      </c>
      <c r="J151" s="6">
        <v>2.4074074074074071E-2</v>
      </c>
      <c r="K151" s="7" t="s">
        <v>759</v>
      </c>
      <c r="L151" s="2"/>
      <c r="M151" s="2"/>
      <c r="N151" s="2"/>
      <c r="O151" s="2"/>
      <c r="P151" s="2"/>
      <c r="Q151" s="2"/>
      <c r="R151" s="2"/>
      <c r="S151" s="2"/>
      <c r="T151" s="2"/>
      <c r="U151" s="2"/>
      <c r="V151" s="2"/>
      <c r="W151" s="2"/>
      <c r="X151" s="2"/>
    </row>
    <row r="152" spans="1:25" x14ac:dyDescent="0.25">
      <c r="A152" s="2">
        <v>92</v>
      </c>
      <c r="C152" s="2" t="s">
        <v>1031</v>
      </c>
      <c r="D152" s="4" t="s">
        <v>91</v>
      </c>
      <c r="E152" s="8">
        <v>1.5604166666666668</v>
      </c>
      <c r="F152" s="3" t="s">
        <v>826</v>
      </c>
      <c r="G152" s="1"/>
      <c r="H152" s="10"/>
      <c r="I152" s="2">
        <f>6.3*1000</f>
        <v>6300</v>
      </c>
      <c r="J152" s="6">
        <v>2.6006944444444447E-2</v>
      </c>
      <c r="K152" s="7" t="s">
        <v>759</v>
      </c>
      <c r="L152" s="2"/>
      <c r="M152" s="2"/>
      <c r="N152" s="2"/>
      <c r="O152" s="2"/>
      <c r="P152" s="2"/>
      <c r="Q152" s="2"/>
      <c r="R152" s="2"/>
      <c r="S152" s="2"/>
      <c r="T152" s="2"/>
      <c r="U152" s="2"/>
      <c r="V152" s="2"/>
      <c r="W152" s="2"/>
      <c r="X152" s="2"/>
    </row>
    <row r="153" spans="1:25" x14ac:dyDescent="0.25">
      <c r="A153" s="2">
        <v>93</v>
      </c>
      <c r="C153" s="2" t="s">
        <v>1032</v>
      </c>
      <c r="D153" s="4" t="s">
        <v>92</v>
      </c>
      <c r="E153" s="8">
        <v>2.1409722222222221</v>
      </c>
      <c r="F153" s="3">
        <v>986</v>
      </c>
      <c r="G153" s="1"/>
      <c r="H153" s="10"/>
      <c r="I153" s="2">
        <f>986</f>
        <v>986</v>
      </c>
      <c r="J153" s="6">
        <v>3.5682870370370372E-2</v>
      </c>
      <c r="K153" s="7" t="s">
        <v>759</v>
      </c>
      <c r="L153" s="2"/>
      <c r="M153" s="2"/>
      <c r="N153" s="2"/>
      <c r="O153" s="2"/>
      <c r="P153" s="2"/>
      <c r="Q153" s="2"/>
      <c r="R153" s="2"/>
      <c r="S153" s="2"/>
      <c r="T153" s="2"/>
      <c r="U153" s="2"/>
      <c r="V153" s="2"/>
      <c r="W153" s="2"/>
      <c r="X153" s="2"/>
    </row>
    <row r="154" spans="1:25" x14ac:dyDescent="0.25">
      <c r="A154" s="2">
        <v>94</v>
      </c>
      <c r="C154" s="2" t="s">
        <v>1033</v>
      </c>
      <c r="D154" s="4" t="s">
        <v>93</v>
      </c>
      <c r="E154" s="9">
        <v>6.6493055555555555E-2</v>
      </c>
      <c r="F154" s="3" t="s">
        <v>810</v>
      </c>
      <c r="G154" s="1"/>
      <c r="H154" s="10"/>
      <c r="I154" s="2">
        <f>2.5*1000</f>
        <v>2500</v>
      </c>
      <c r="J154" s="6">
        <v>6.6493055555555555E-2</v>
      </c>
      <c r="K154" s="7" t="s">
        <v>759</v>
      </c>
      <c r="L154" s="2"/>
      <c r="M154" s="2"/>
      <c r="N154" s="2"/>
      <c r="O154" s="2"/>
      <c r="P154" s="2"/>
      <c r="Q154" s="2"/>
      <c r="R154" s="2"/>
      <c r="S154" s="2"/>
      <c r="T154" s="2"/>
      <c r="U154" s="2"/>
      <c r="V154" s="2"/>
      <c r="W154" s="2"/>
      <c r="X154" s="2"/>
    </row>
    <row r="155" spans="1:25" x14ac:dyDescent="0.25">
      <c r="A155" s="2">
        <v>95</v>
      </c>
      <c r="C155" s="2" t="s">
        <v>1034</v>
      </c>
      <c r="D155" s="4" t="s">
        <v>94</v>
      </c>
      <c r="E155" s="5">
        <v>0.35416666666666669</v>
      </c>
      <c r="F155" s="3" t="s">
        <v>788</v>
      </c>
      <c r="G155" s="1"/>
      <c r="H155" s="10"/>
      <c r="I155" s="2">
        <f>1.5*1000</f>
        <v>1500</v>
      </c>
      <c r="J155" s="6">
        <v>5.9027777777777776E-3</v>
      </c>
      <c r="K155" s="7" t="s">
        <v>759</v>
      </c>
      <c r="L155" s="2"/>
      <c r="M155" s="2"/>
      <c r="N155" s="2"/>
      <c r="O155" s="2"/>
      <c r="P155" s="2"/>
      <c r="Q155" s="2"/>
      <c r="R155" s="2"/>
      <c r="S155" s="2"/>
      <c r="T155" s="2"/>
      <c r="U155" s="2"/>
      <c r="V155" s="2"/>
      <c r="W155" s="2"/>
      <c r="X155" s="2"/>
    </row>
    <row r="156" spans="1:25" x14ac:dyDescent="0.25">
      <c r="A156" s="2">
        <v>96</v>
      </c>
      <c r="C156" s="2" t="s">
        <v>1035</v>
      </c>
      <c r="D156" s="4" t="s">
        <v>95</v>
      </c>
      <c r="E156" s="5">
        <v>0.69930555555555562</v>
      </c>
      <c r="F156" s="3" t="s">
        <v>808</v>
      </c>
      <c r="G156" s="1"/>
      <c r="H156" s="10"/>
      <c r="I156" s="2">
        <f>1.2*1000</f>
        <v>1200</v>
      </c>
      <c r="J156" s="6">
        <v>1.1655092592592594E-2</v>
      </c>
      <c r="K156" s="7" t="s">
        <v>759</v>
      </c>
      <c r="L156" s="2"/>
      <c r="M156" s="2"/>
      <c r="N156" s="2"/>
      <c r="O156" s="2"/>
      <c r="P156" s="2"/>
      <c r="Q156" s="2"/>
      <c r="R156" s="2"/>
      <c r="S156" s="2"/>
      <c r="T156" s="2"/>
      <c r="U156" s="2"/>
      <c r="V156" s="2"/>
      <c r="W156" s="2"/>
      <c r="X156" s="2"/>
    </row>
    <row r="157" spans="1:25" x14ac:dyDescent="0.25">
      <c r="A157" s="2">
        <v>97</v>
      </c>
      <c r="C157" s="2" t="s">
        <v>1036</v>
      </c>
      <c r="D157" s="4" t="s">
        <v>96</v>
      </c>
      <c r="E157" s="8">
        <v>1.2652777777777777</v>
      </c>
      <c r="F157" s="3" t="s">
        <v>787</v>
      </c>
      <c r="G157" s="1"/>
      <c r="H157" s="10"/>
      <c r="I157" s="2">
        <f>1.9*1000</f>
        <v>1900</v>
      </c>
      <c r="J157" s="6">
        <v>2.1087962962962961E-2</v>
      </c>
      <c r="K157" s="7" t="s">
        <v>759</v>
      </c>
      <c r="L157" s="2"/>
      <c r="M157" s="2"/>
      <c r="N157" s="2"/>
      <c r="O157" s="2"/>
      <c r="P157" s="2"/>
      <c r="Q157" s="2"/>
      <c r="R157" s="2"/>
      <c r="S157" s="2"/>
      <c r="T157" s="2"/>
      <c r="U157" s="2"/>
      <c r="V157" s="2"/>
      <c r="W157" s="2"/>
      <c r="X157" s="2"/>
    </row>
    <row r="158" spans="1:25" x14ac:dyDescent="0.25">
      <c r="A158" s="2">
        <v>98</v>
      </c>
      <c r="C158" s="2" t="s">
        <v>1037</v>
      </c>
      <c r="D158" s="4" t="s">
        <v>97</v>
      </c>
      <c r="E158" s="8">
        <v>2.0680555555555555</v>
      </c>
      <c r="F158" s="3" t="s">
        <v>806</v>
      </c>
      <c r="G158" s="1"/>
      <c r="H158" s="10"/>
      <c r="I158" s="2">
        <f>2.3*1000</f>
        <v>2300</v>
      </c>
      <c r="J158" s="6">
        <v>3.4467592592592591E-2</v>
      </c>
      <c r="K158" s="7" t="s">
        <v>759</v>
      </c>
      <c r="L158" s="2"/>
      <c r="M158" s="2"/>
      <c r="N158" s="2"/>
      <c r="O158" s="2"/>
      <c r="P158" s="2"/>
      <c r="Q158" s="2"/>
      <c r="R158" s="2"/>
      <c r="S158" s="2"/>
      <c r="T158" s="2"/>
      <c r="U158" s="2"/>
      <c r="V158" s="2"/>
      <c r="W158" s="2"/>
      <c r="X158" s="2"/>
    </row>
    <row r="159" spans="1:25" x14ac:dyDescent="0.25">
      <c r="A159" s="2">
        <v>99</v>
      </c>
      <c r="C159" s="2" t="s">
        <v>1038</v>
      </c>
      <c r="D159" s="4" t="s">
        <v>98</v>
      </c>
      <c r="E159" s="8">
        <v>1.7090277777777778</v>
      </c>
      <c r="F159" s="3" t="s">
        <v>827</v>
      </c>
      <c r="G159" s="1"/>
      <c r="H159" s="10"/>
      <c r="I159" s="2">
        <f>1.4*1000</f>
        <v>1400</v>
      </c>
      <c r="J159" s="6">
        <v>2.8483796296296295E-2</v>
      </c>
      <c r="K159" s="7" t="s">
        <v>759</v>
      </c>
      <c r="L159" s="2"/>
      <c r="M159" s="2"/>
      <c r="N159" s="2"/>
      <c r="O159" s="2"/>
      <c r="P159" s="2"/>
      <c r="Q159" s="2"/>
      <c r="R159" s="2"/>
      <c r="S159" s="2"/>
      <c r="T159" s="2"/>
      <c r="U159" s="2"/>
      <c r="V159" s="2"/>
      <c r="W159" s="2"/>
      <c r="X159" s="2"/>
    </row>
    <row r="160" spans="1:25" x14ac:dyDescent="0.25">
      <c r="A160" s="2">
        <v>100</v>
      </c>
      <c r="C160" s="2" t="s">
        <v>1039</v>
      </c>
      <c r="D160" s="4" t="s">
        <v>99</v>
      </c>
      <c r="E160" s="8">
        <v>1.4902777777777778</v>
      </c>
      <c r="F160" s="3" t="s">
        <v>820</v>
      </c>
      <c r="G160" s="1"/>
      <c r="H160" s="10"/>
      <c r="I160" s="2">
        <f>3.7*1000</f>
        <v>3700</v>
      </c>
      <c r="J160" s="6">
        <v>2.4837962962962964E-2</v>
      </c>
      <c r="K160" s="7" t="s">
        <v>759</v>
      </c>
      <c r="L160" s="2"/>
      <c r="M160" s="2"/>
      <c r="N160" s="2"/>
      <c r="O160" s="2"/>
      <c r="P160" s="2"/>
      <c r="Q160" s="2"/>
      <c r="R160" s="2"/>
      <c r="S160" s="2"/>
      <c r="T160" s="2"/>
      <c r="U160" s="2"/>
      <c r="V160" s="2"/>
      <c r="W160" s="2"/>
      <c r="X160" s="2"/>
    </row>
    <row r="161" spans="1:24" x14ac:dyDescent="0.25">
      <c r="A161" s="2">
        <v>101</v>
      </c>
      <c r="C161" s="2" t="s">
        <v>1040</v>
      </c>
      <c r="D161" s="4" t="s">
        <v>100</v>
      </c>
      <c r="E161" s="9">
        <v>4.5879629629629631E-2</v>
      </c>
      <c r="F161" s="3" t="s">
        <v>828</v>
      </c>
      <c r="G161" s="1"/>
      <c r="H161" s="10"/>
      <c r="I161" s="2">
        <f>22*1000</f>
        <v>22000</v>
      </c>
      <c r="J161" s="6">
        <v>4.5879629629629631E-2</v>
      </c>
      <c r="K161" s="7" t="s">
        <v>759</v>
      </c>
      <c r="L161" s="2"/>
      <c r="M161" s="2"/>
      <c r="N161" s="2"/>
      <c r="O161" s="2"/>
      <c r="P161" s="2"/>
      <c r="Q161" s="2"/>
      <c r="R161" s="2"/>
      <c r="S161" s="2"/>
      <c r="T161" s="2"/>
      <c r="U161" s="2"/>
      <c r="V161" s="2"/>
      <c r="W161" s="2"/>
      <c r="X161" s="2"/>
    </row>
    <row r="162" spans="1:24" x14ac:dyDescent="0.25">
      <c r="A162" s="2">
        <v>102</v>
      </c>
      <c r="C162" s="2" t="s">
        <v>1041</v>
      </c>
      <c r="D162" s="4" t="s">
        <v>101</v>
      </c>
      <c r="E162" s="5">
        <v>0.71944444444444444</v>
      </c>
      <c r="F162" s="3" t="s">
        <v>804</v>
      </c>
      <c r="G162" s="1"/>
      <c r="H162" s="10"/>
      <c r="I162" s="2">
        <f>1.3*1000</f>
        <v>1300</v>
      </c>
      <c r="J162" s="6">
        <v>1.1990740740740739E-2</v>
      </c>
      <c r="K162" s="7" t="s">
        <v>759</v>
      </c>
      <c r="L162" s="2"/>
      <c r="M162" s="2"/>
      <c r="N162" s="2"/>
      <c r="O162" s="2"/>
      <c r="P162" s="2"/>
      <c r="Q162" s="2"/>
      <c r="R162" s="2"/>
      <c r="S162" s="2"/>
      <c r="T162" s="2"/>
      <c r="U162" s="2"/>
      <c r="V162" s="2"/>
      <c r="W162" s="2"/>
      <c r="X162" s="2"/>
    </row>
    <row r="163" spans="1:24" x14ac:dyDescent="0.25">
      <c r="A163" s="2">
        <v>103</v>
      </c>
      <c r="C163" s="2" t="s">
        <v>1042</v>
      </c>
      <c r="D163" s="4" t="s">
        <v>102</v>
      </c>
      <c r="E163" s="9">
        <v>9.7002314814814805E-2</v>
      </c>
      <c r="F163" s="3" t="s">
        <v>814</v>
      </c>
      <c r="G163" s="1"/>
      <c r="H163" s="10"/>
      <c r="I163" s="2">
        <f>7.9*1000</f>
        <v>7900</v>
      </c>
      <c r="J163" s="6">
        <v>9.7002314814814805E-2</v>
      </c>
      <c r="K163" s="7" t="s">
        <v>759</v>
      </c>
      <c r="L163" s="2"/>
      <c r="M163" s="2"/>
      <c r="N163" s="2"/>
      <c r="O163" s="2"/>
      <c r="P163" s="2"/>
      <c r="Q163" s="2"/>
      <c r="R163" s="2"/>
      <c r="S163" s="2"/>
      <c r="T163" s="2"/>
      <c r="U163" s="2"/>
      <c r="V163" s="2"/>
      <c r="W163" s="2"/>
      <c r="X163" s="2"/>
    </row>
    <row r="164" spans="1:24" x14ac:dyDescent="0.25">
      <c r="A164" s="2">
        <v>104</v>
      </c>
      <c r="C164" s="2" t="s">
        <v>1043</v>
      </c>
      <c r="D164" s="4" t="s">
        <v>103</v>
      </c>
      <c r="E164" s="8">
        <v>1.4118055555555555</v>
      </c>
      <c r="F164" s="3" t="s">
        <v>783</v>
      </c>
      <c r="G164" s="1"/>
      <c r="H164" s="10"/>
      <c r="I164" s="2">
        <f>4*1000</f>
        <v>4000</v>
      </c>
      <c r="J164" s="6">
        <v>2.3530092592592592E-2</v>
      </c>
      <c r="K164" s="7" t="s">
        <v>759</v>
      </c>
      <c r="L164" s="2"/>
      <c r="M164" s="2"/>
      <c r="N164" s="2"/>
      <c r="O164" s="2"/>
      <c r="P164" s="2"/>
      <c r="Q164" s="2"/>
      <c r="R164" s="2"/>
      <c r="S164" s="2"/>
      <c r="T164" s="2"/>
      <c r="U164" s="2"/>
      <c r="V164" s="2"/>
      <c r="W164" s="2"/>
      <c r="X164" s="2"/>
    </row>
    <row r="165" spans="1:24" x14ac:dyDescent="0.25">
      <c r="A165" s="2">
        <v>105</v>
      </c>
      <c r="C165" s="2" t="s">
        <v>1044</v>
      </c>
      <c r="D165" s="4" t="s">
        <v>104</v>
      </c>
      <c r="E165" s="9">
        <v>8.9583333333333334E-2</v>
      </c>
      <c r="F165" s="3" t="s">
        <v>793</v>
      </c>
      <c r="G165" s="1"/>
      <c r="H165" s="10"/>
      <c r="I165" s="2">
        <f>3.6*1000</f>
        <v>3600</v>
      </c>
      <c r="J165" s="6">
        <v>8.9583333333333334E-2</v>
      </c>
      <c r="K165" s="7" t="s">
        <v>759</v>
      </c>
      <c r="L165" s="2"/>
      <c r="M165" s="2"/>
      <c r="N165" s="2"/>
      <c r="O165" s="2"/>
      <c r="P165" s="2"/>
      <c r="Q165" s="2"/>
      <c r="R165" s="2"/>
      <c r="S165" s="2"/>
      <c r="T165" s="2"/>
      <c r="U165" s="2"/>
      <c r="V165" s="2"/>
      <c r="W165" s="2"/>
      <c r="X165" s="2"/>
    </row>
    <row r="166" spans="1:24" x14ac:dyDescent="0.25">
      <c r="A166" s="2">
        <v>106</v>
      </c>
      <c r="C166" s="2" t="s">
        <v>1045</v>
      </c>
      <c r="D166" s="4" t="s">
        <v>105</v>
      </c>
      <c r="E166" s="9">
        <v>5.4884259259259265E-2</v>
      </c>
      <c r="F166" s="3" t="s">
        <v>815</v>
      </c>
      <c r="G166" s="1"/>
      <c r="H166" s="10"/>
      <c r="I166" s="2">
        <f>11*1000</f>
        <v>11000</v>
      </c>
      <c r="J166" s="6">
        <v>5.4884259259259265E-2</v>
      </c>
      <c r="K166" s="7" t="s">
        <v>759</v>
      </c>
      <c r="L166" s="2"/>
      <c r="M166" s="2"/>
      <c r="N166" s="2"/>
      <c r="O166" s="2"/>
      <c r="P166" s="2"/>
      <c r="Q166" s="2"/>
      <c r="R166" s="2"/>
      <c r="S166" s="2"/>
      <c r="T166" s="2"/>
      <c r="U166" s="2"/>
      <c r="V166" s="2"/>
      <c r="W166" s="2"/>
      <c r="X166" s="2"/>
    </row>
    <row r="167" spans="1:24" x14ac:dyDescent="0.25">
      <c r="A167" s="2">
        <v>107</v>
      </c>
      <c r="C167" s="2" t="s">
        <v>1046</v>
      </c>
      <c r="D167" s="4" t="s">
        <v>106</v>
      </c>
      <c r="E167" s="9">
        <v>8.446759259259258E-2</v>
      </c>
      <c r="F167" s="3" t="s">
        <v>815</v>
      </c>
      <c r="G167" s="1"/>
      <c r="H167" s="10"/>
      <c r="I167" s="2">
        <f>11*1000</f>
        <v>11000</v>
      </c>
      <c r="J167" s="6">
        <v>8.446759259259258E-2</v>
      </c>
      <c r="K167" s="7" t="s">
        <v>759</v>
      </c>
      <c r="L167" s="2"/>
      <c r="M167" s="2"/>
      <c r="N167" s="2"/>
      <c r="O167" s="2"/>
      <c r="P167" s="2"/>
      <c r="Q167" s="2"/>
      <c r="R167" s="2"/>
      <c r="S167" s="2"/>
      <c r="T167" s="2"/>
      <c r="U167" s="2"/>
      <c r="V167" s="2"/>
      <c r="W167" s="2"/>
      <c r="X167" s="2"/>
    </row>
    <row r="168" spans="1:24" x14ac:dyDescent="0.25">
      <c r="A168" s="2">
        <v>108</v>
      </c>
      <c r="C168" s="2" t="s">
        <v>1047</v>
      </c>
      <c r="D168" s="4" t="s">
        <v>107</v>
      </c>
      <c r="E168" s="9">
        <v>5.2893518518518513E-2</v>
      </c>
      <c r="F168" s="3" t="s">
        <v>829</v>
      </c>
      <c r="G168" s="1"/>
      <c r="H168" s="10"/>
      <c r="I168" s="2">
        <f>2.6*1000</f>
        <v>2600</v>
      </c>
      <c r="J168" s="6">
        <v>5.2893518518518513E-2</v>
      </c>
      <c r="K168" s="7" t="s">
        <v>759</v>
      </c>
      <c r="L168" s="2"/>
      <c r="M168" s="2"/>
      <c r="N168" s="2"/>
      <c r="O168" s="2"/>
      <c r="P168" s="2"/>
      <c r="Q168" s="2"/>
      <c r="R168" s="2"/>
      <c r="S168" s="2"/>
      <c r="T168" s="2"/>
      <c r="U168" s="2"/>
      <c r="V168" s="2"/>
      <c r="W168" s="2"/>
      <c r="X168" s="2"/>
    </row>
    <row r="169" spans="1:24" x14ac:dyDescent="0.25">
      <c r="A169" s="2">
        <v>109</v>
      </c>
      <c r="C169" s="2" t="s">
        <v>1048</v>
      </c>
      <c r="D169" s="4" t="s">
        <v>108</v>
      </c>
      <c r="E169" s="8">
        <v>1.909027777777778</v>
      </c>
      <c r="F169" s="3" t="s">
        <v>827</v>
      </c>
      <c r="G169" s="1"/>
      <c r="H169" s="10"/>
      <c r="I169" s="2">
        <f>1.4*1000</f>
        <v>1400</v>
      </c>
      <c r="J169" s="6">
        <v>3.1817129629629633E-2</v>
      </c>
      <c r="K169" s="7" t="s">
        <v>759</v>
      </c>
      <c r="L169" s="2"/>
      <c r="M169" s="2"/>
      <c r="N169" s="2"/>
      <c r="O169" s="2"/>
      <c r="P169" s="2"/>
      <c r="Q169" s="2"/>
      <c r="R169" s="2"/>
      <c r="S169" s="2"/>
      <c r="T169" s="2"/>
      <c r="U169" s="2"/>
      <c r="V169" s="2"/>
      <c r="W169" s="2"/>
      <c r="X169" s="2"/>
    </row>
    <row r="170" spans="1:24" x14ac:dyDescent="0.25">
      <c r="A170" s="2">
        <v>110</v>
      </c>
      <c r="C170" s="2" t="s">
        <v>1049</v>
      </c>
      <c r="D170" s="4" t="s">
        <v>109</v>
      </c>
      <c r="E170" s="9">
        <v>0.10678240740740741</v>
      </c>
      <c r="F170" s="3" t="s">
        <v>797</v>
      </c>
      <c r="G170" s="1"/>
      <c r="H170" s="10"/>
      <c r="I170" s="2">
        <f>15*1000</f>
        <v>15000</v>
      </c>
      <c r="J170" s="6">
        <v>0.10678240740740741</v>
      </c>
      <c r="K170" s="7" t="s">
        <v>759</v>
      </c>
      <c r="L170" s="2"/>
      <c r="M170" s="2"/>
      <c r="N170" s="2"/>
      <c r="O170" s="2"/>
      <c r="P170" s="2"/>
      <c r="Q170" s="2"/>
      <c r="R170" s="2"/>
      <c r="S170" s="2"/>
      <c r="T170" s="2"/>
      <c r="U170" s="2"/>
      <c r="V170" s="2"/>
      <c r="W170" s="2"/>
      <c r="X170" s="2"/>
    </row>
    <row r="171" spans="1:24" x14ac:dyDescent="0.25">
      <c r="A171" s="2">
        <v>111</v>
      </c>
      <c r="C171" s="2" t="s">
        <v>1050</v>
      </c>
      <c r="D171" s="4" t="s">
        <v>110</v>
      </c>
      <c r="E171" s="5">
        <v>0.25833333333333336</v>
      </c>
      <c r="F171" s="3">
        <v>888</v>
      </c>
      <c r="G171" s="1"/>
      <c r="H171" s="10"/>
      <c r="I171" s="2">
        <f>888</f>
        <v>888</v>
      </c>
      <c r="J171" s="6">
        <v>4.3055555555555555E-3</v>
      </c>
      <c r="K171" s="7" t="s">
        <v>759</v>
      </c>
      <c r="L171" s="2"/>
      <c r="M171" s="2"/>
      <c r="N171" s="2"/>
      <c r="O171" s="2"/>
      <c r="P171" s="2"/>
      <c r="Q171" s="2"/>
      <c r="R171" s="2"/>
      <c r="S171" s="2"/>
      <c r="T171" s="2"/>
      <c r="U171" s="2"/>
      <c r="V171" s="2"/>
      <c r="W171" s="2"/>
      <c r="X171" s="2"/>
    </row>
    <row r="172" spans="1:24" x14ac:dyDescent="0.25">
      <c r="A172" s="2">
        <v>112</v>
      </c>
      <c r="C172" s="2" t="s">
        <v>1051</v>
      </c>
      <c r="D172" s="4" t="s">
        <v>111</v>
      </c>
      <c r="E172" s="8">
        <v>1.5638888888888889</v>
      </c>
      <c r="F172" s="3">
        <v>466</v>
      </c>
      <c r="G172" s="1"/>
      <c r="H172" s="10"/>
      <c r="I172" s="2">
        <f>466</f>
        <v>466</v>
      </c>
      <c r="J172" s="6">
        <v>2.6064814814814815E-2</v>
      </c>
      <c r="K172" s="7" t="s">
        <v>759</v>
      </c>
      <c r="L172" s="2"/>
      <c r="M172" s="2"/>
      <c r="N172" s="2"/>
      <c r="O172" s="2"/>
      <c r="P172" s="2"/>
      <c r="Q172" s="2"/>
      <c r="R172" s="2"/>
      <c r="S172" s="2"/>
      <c r="T172" s="2"/>
      <c r="U172" s="2"/>
      <c r="V172" s="2"/>
      <c r="W172" s="2"/>
      <c r="X172" s="2"/>
    </row>
    <row r="173" spans="1:24" x14ac:dyDescent="0.25">
      <c r="A173" s="2">
        <v>113</v>
      </c>
      <c r="C173" s="2" t="s">
        <v>1052</v>
      </c>
      <c r="D173" s="4" t="s">
        <v>112</v>
      </c>
      <c r="E173" s="8">
        <v>1.4104166666666667</v>
      </c>
      <c r="F173" s="3" t="s">
        <v>789</v>
      </c>
      <c r="G173" s="1"/>
      <c r="H173" s="10"/>
      <c r="I173" s="2">
        <f>1*1000</f>
        <v>1000</v>
      </c>
      <c r="J173" s="6">
        <v>2.3506944444444445E-2</v>
      </c>
      <c r="K173" s="7" t="s">
        <v>759</v>
      </c>
      <c r="L173" s="2"/>
      <c r="M173" s="2"/>
      <c r="N173" s="2"/>
      <c r="O173" s="2"/>
      <c r="P173" s="2"/>
      <c r="Q173" s="2"/>
      <c r="R173" s="2"/>
      <c r="S173" s="2"/>
      <c r="T173" s="2"/>
      <c r="U173" s="2"/>
      <c r="V173" s="2"/>
      <c r="W173" s="2"/>
      <c r="X173" s="2"/>
    </row>
    <row r="174" spans="1:24" x14ac:dyDescent="0.25">
      <c r="A174" s="2">
        <v>114</v>
      </c>
      <c r="C174" s="2" t="s">
        <v>1053</v>
      </c>
      <c r="D174" s="4" t="s">
        <v>113</v>
      </c>
      <c r="E174" s="5">
        <v>0.69652777777777775</v>
      </c>
      <c r="F174" s="3" t="s">
        <v>827</v>
      </c>
      <c r="G174" s="1"/>
      <c r="H174" s="10"/>
      <c r="I174" s="2">
        <f>1.4*1000</f>
        <v>1400</v>
      </c>
      <c r="J174" s="6">
        <v>1.1608796296296296E-2</v>
      </c>
      <c r="K174" s="7" t="s">
        <v>759</v>
      </c>
      <c r="L174" s="2"/>
      <c r="M174" s="2"/>
      <c r="N174" s="2"/>
      <c r="O174" s="2"/>
      <c r="P174" s="2"/>
      <c r="Q174" s="2"/>
      <c r="R174" s="2"/>
      <c r="S174" s="2"/>
      <c r="T174" s="2"/>
      <c r="U174" s="2"/>
      <c r="V174" s="2"/>
      <c r="W174" s="2"/>
      <c r="X174" s="2"/>
    </row>
    <row r="175" spans="1:24" x14ac:dyDescent="0.25">
      <c r="A175" s="2">
        <v>115</v>
      </c>
      <c r="C175" s="2" t="s">
        <v>1054</v>
      </c>
      <c r="D175" s="4" t="s">
        <v>114</v>
      </c>
      <c r="E175" s="8">
        <v>1.3083333333333333</v>
      </c>
      <c r="F175" s="3">
        <v>602</v>
      </c>
      <c r="G175" s="1"/>
      <c r="H175" s="10"/>
      <c r="I175" s="2">
        <f>602</f>
        <v>602</v>
      </c>
      <c r="J175" s="6">
        <v>2.1805555555555554E-2</v>
      </c>
      <c r="K175" s="7" t="s">
        <v>759</v>
      </c>
      <c r="L175" s="2"/>
      <c r="M175" s="2"/>
      <c r="N175" s="2"/>
      <c r="O175" s="2"/>
      <c r="P175" s="2"/>
      <c r="Q175" s="2"/>
      <c r="R175" s="2"/>
      <c r="S175" s="2"/>
      <c r="T175" s="2"/>
      <c r="U175" s="2"/>
      <c r="V175" s="2"/>
      <c r="W175" s="2"/>
      <c r="X175" s="2"/>
    </row>
    <row r="176" spans="1:24" x14ac:dyDescent="0.25">
      <c r="A176" s="2">
        <v>116</v>
      </c>
      <c r="C176" s="2" t="s">
        <v>1055</v>
      </c>
      <c r="D176" s="4" t="s">
        <v>115</v>
      </c>
      <c r="E176" s="8">
        <v>1.7465277777777777</v>
      </c>
      <c r="F176" s="3">
        <v>317</v>
      </c>
      <c r="G176" s="1"/>
      <c r="H176" s="10"/>
      <c r="I176" s="2">
        <f>317</f>
        <v>317</v>
      </c>
      <c r="J176" s="6">
        <v>2.9108796296296296E-2</v>
      </c>
      <c r="K176" s="7" t="s">
        <v>759</v>
      </c>
      <c r="L176" s="2"/>
      <c r="M176" s="2"/>
      <c r="N176" s="2"/>
      <c r="O176" s="2"/>
      <c r="P176" s="2"/>
      <c r="Q176" s="2"/>
      <c r="R176" s="2"/>
      <c r="S176" s="2"/>
      <c r="T176" s="2"/>
      <c r="U176" s="2"/>
      <c r="V176" s="2"/>
      <c r="W176" s="2"/>
      <c r="X176" s="2"/>
    </row>
    <row r="177" spans="1:24" x14ac:dyDescent="0.25">
      <c r="A177" s="2">
        <v>117</v>
      </c>
      <c r="C177" s="2" t="s">
        <v>1056</v>
      </c>
      <c r="D177" s="4" t="s">
        <v>116</v>
      </c>
      <c r="E177" s="5">
        <v>0.79999999999999993</v>
      </c>
      <c r="F177" s="3">
        <v>756</v>
      </c>
      <c r="G177" s="1"/>
      <c r="H177" s="10"/>
      <c r="I177" s="2">
        <f>756</f>
        <v>756</v>
      </c>
      <c r="J177" s="6">
        <v>1.3333333333333334E-2</v>
      </c>
      <c r="K177" s="7" t="s">
        <v>759</v>
      </c>
      <c r="L177" s="2"/>
      <c r="M177" s="2"/>
      <c r="N177" s="2"/>
      <c r="O177" s="2"/>
      <c r="P177" s="2"/>
      <c r="Q177" s="2"/>
      <c r="R177" s="2"/>
      <c r="S177" s="2"/>
      <c r="T177" s="2"/>
      <c r="U177" s="2"/>
      <c r="V177" s="2"/>
      <c r="W177" s="2"/>
      <c r="X177" s="2"/>
    </row>
    <row r="178" spans="1:24" x14ac:dyDescent="0.25">
      <c r="A178" s="2">
        <v>118</v>
      </c>
      <c r="C178" s="2" t="s">
        <v>1057</v>
      </c>
      <c r="D178" s="4" t="s">
        <v>117</v>
      </c>
      <c r="E178" s="5">
        <v>0.75486111111111109</v>
      </c>
      <c r="F178" s="3">
        <v>493</v>
      </c>
      <c r="G178" s="1"/>
      <c r="H178" s="10"/>
      <c r="I178" s="2">
        <f>493</f>
        <v>493</v>
      </c>
      <c r="J178" s="6">
        <v>1.2581018518518519E-2</v>
      </c>
      <c r="K178" s="7" t="s">
        <v>759</v>
      </c>
      <c r="L178" s="2"/>
      <c r="M178" s="2"/>
      <c r="N178" s="2"/>
      <c r="O178" s="2"/>
      <c r="P178" s="2"/>
      <c r="Q178" s="2"/>
      <c r="R178" s="2"/>
      <c r="S178" s="2"/>
      <c r="T178" s="2"/>
      <c r="U178" s="2"/>
      <c r="V178" s="2"/>
      <c r="W178" s="2"/>
      <c r="X178" s="2"/>
    </row>
    <row r="179" spans="1:24" x14ac:dyDescent="0.25">
      <c r="A179" s="2">
        <v>119</v>
      </c>
      <c r="C179" s="2" t="s">
        <v>1058</v>
      </c>
      <c r="D179" s="4" t="s">
        <v>118</v>
      </c>
      <c r="E179" s="8">
        <v>2.1888888888888887</v>
      </c>
      <c r="F179" s="3" t="s">
        <v>789</v>
      </c>
      <c r="G179" s="1"/>
      <c r="H179" s="10"/>
      <c r="I179" s="2">
        <f>1*1000</f>
        <v>1000</v>
      </c>
      <c r="J179" s="6">
        <v>3.6481481481481483E-2</v>
      </c>
      <c r="K179" s="7" t="s">
        <v>759</v>
      </c>
      <c r="L179" s="2"/>
      <c r="M179" s="2"/>
      <c r="N179" s="2"/>
      <c r="O179" s="2"/>
      <c r="P179" s="2"/>
      <c r="Q179" s="2"/>
      <c r="R179" s="2"/>
      <c r="S179" s="2"/>
      <c r="T179" s="2"/>
      <c r="U179" s="2"/>
      <c r="V179" s="2"/>
      <c r="W179" s="2"/>
      <c r="X179" s="2"/>
    </row>
    <row r="180" spans="1:24" x14ac:dyDescent="0.25">
      <c r="A180" s="2">
        <v>120</v>
      </c>
      <c r="C180" s="2" t="s">
        <v>1059</v>
      </c>
      <c r="D180" s="4" t="s">
        <v>119</v>
      </c>
      <c r="E180" s="8">
        <v>2.1569444444444446</v>
      </c>
      <c r="F180" s="3">
        <v>619</v>
      </c>
      <c r="G180" s="1"/>
      <c r="H180" s="10"/>
      <c r="I180" s="2">
        <f>619</f>
        <v>619</v>
      </c>
      <c r="J180" s="6">
        <v>3.5949074074074071E-2</v>
      </c>
      <c r="K180" s="7" t="s">
        <v>759</v>
      </c>
      <c r="L180" s="2"/>
      <c r="M180" s="2"/>
      <c r="N180" s="2"/>
      <c r="O180" s="2"/>
      <c r="P180" s="2"/>
      <c r="Q180" s="2"/>
      <c r="R180" s="2"/>
      <c r="S180" s="2"/>
      <c r="T180" s="2"/>
      <c r="U180" s="2"/>
      <c r="V180" s="2"/>
      <c r="W180" s="2"/>
      <c r="X180" s="2"/>
    </row>
    <row r="181" spans="1:24" x14ac:dyDescent="0.25">
      <c r="A181" s="2">
        <v>121</v>
      </c>
      <c r="C181" s="2" t="s">
        <v>1060</v>
      </c>
      <c r="D181" s="4" t="s">
        <v>120</v>
      </c>
      <c r="E181" s="8">
        <v>2.2555555555555555</v>
      </c>
      <c r="F181" s="3">
        <v>658</v>
      </c>
      <c r="G181" s="1"/>
      <c r="H181" s="10"/>
      <c r="I181" s="2">
        <f>658</f>
        <v>658</v>
      </c>
      <c r="J181" s="6">
        <v>3.7592592592592594E-2</v>
      </c>
      <c r="K181" s="7" t="s">
        <v>759</v>
      </c>
      <c r="L181" s="2"/>
      <c r="M181" s="2"/>
      <c r="N181" s="2"/>
      <c r="O181" s="2"/>
      <c r="P181" s="2"/>
      <c r="Q181" s="2"/>
      <c r="R181" s="2"/>
      <c r="S181" s="2"/>
      <c r="T181" s="2"/>
      <c r="U181" s="2"/>
      <c r="V181" s="2"/>
      <c r="W181" s="2"/>
      <c r="X181" s="2"/>
    </row>
    <row r="182" spans="1:24" x14ac:dyDescent="0.25">
      <c r="A182" s="2">
        <v>122</v>
      </c>
      <c r="C182" s="2" t="s">
        <v>1061</v>
      </c>
      <c r="D182" s="4" t="s">
        <v>121</v>
      </c>
      <c r="E182" s="9">
        <v>4.7395833333333331E-2</v>
      </c>
      <c r="F182" s="3" t="s">
        <v>788</v>
      </c>
      <c r="G182" s="1"/>
      <c r="H182" s="10"/>
      <c r="I182" s="2">
        <f>1.5*1000</f>
        <v>1500</v>
      </c>
      <c r="J182" s="6">
        <v>4.7395833333333331E-2</v>
      </c>
      <c r="K182" s="7" t="s">
        <v>759</v>
      </c>
      <c r="L182" s="2"/>
      <c r="M182" s="2"/>
      <c r="N182" s="2"/>
      <c r="O182" s="2"/>
      <c r="P182" s="2"/>
      <c r="Q182" s="2"/>
      <c r="R182" s="2"/>
      <c r="S182" s="2"/>
      <c r="T182" s="2"/>
      <c r="U182" s="2"/>
      <c r="V182" s="2"/>
      <c r="W182" s="2"/>
      <c r="X182" s="2"/>
    </row>
    <row r="183" spans="1:24" x14ac:dyDescent="0.25">
      <c r="A183" s="2">
        <v>123</v>
      </c>
      <c r="C183" s="2" t="s">
        <v>1062</v>
      </c>
      <c r="D183" s="4" t="s">
        <v>122</v>
      </c>
      <c r="E183" s="9">
        <v>4.7511574074074074E-2</v>
      </c>
      <c r="F183" s="3" t="s">
        <v>795</v>
      </c>
      <c r="G183" s="1"/>
      <c r="H183" s="10"/>
      <c r="I183" s="2">
        <f>2.1*1000</f>
        <v>2100</v>
      </c>
      <c r="J183" s="6">
        <v>4.7511574074074074E-2</v>
      </c>
      <c r="K183" s="7" t="s">
        <v>759</v>
      </c>
      <c r="L183" s="2"/>
      <c r="M183" s="2"/>
      <c r="N183" s="2"/>
      <c r="O183" s="2"/>
      <c r="P183" s="2"/>
      <c r="Q183" s="2"/>
      <c r="R183" s="2"/>
      <c r="S183" s="2"/>
      <c r="T183" s="2"/>
      <c r="U183" s="2"/>
      <c r="V183" s="2"/>
      <c r="W183" s="2"/>
      <c r="X183" s="2"/>
    </row>
    <row r="184" spans="1:24" x14ac:dyDescent="0.25">
      <c r="A184" s="2">
        <v>124</v>
      </c>
      <c r="C184" s="2" t="s">
        <v>1063</v>
      </c>
      <c r="D184" s="4" t="s">
        <v>123</v>
      </c>
      <c r="E184" s="5">
        <v>0.93958333333333333</v>
      </c>
      <c r="F184" s="3" t="s">
        <v>805</v>
      </c>
      <c r="G184" s="1"/>
      <c r="H184" s="10"/>
      <c r="I184" s="2">
        <f>1.1*1000</f>
        <v>1100</v>
      </c>
      <c r="J184" s="6">
        <v>1.5659722222222224E-2</v>
      </c>
      <c r="K184" s="7" t="s">
        <v>759</v>
      </c>
      <c r="L184" s="2"/>
      <c r="M184" s="2"/>
      <c r="N184" s="2"/>
      <c r="O184" s="2"/>
      <c r="P184" s="2"/>
      <c r="Q184" s="2"/>
      <c r="R184" s="2"/>
      <c r="S184" s="2"/>
      <c r="T184" s="2"/>
      <c r="U184" s="2"/>
      <c r="V184" s="2"/>
      <c r="W184" s="2"/>
      <c r="X184" s="2"/>
    </row>
    <row r="185" spans="1:24" x14ac:dyDescent="0.25">
      <c r="A185" s="2">
        <v>125</v>
      </c>
      <c r="C185" s="2" t="s">
        <v>1064</v>
      </c>
      <c r="D185" s="4" t="s">
        <v>124</v>
      </c>
      <c r="E185" s="9">
        <v>5.4293981481481485E-2</v>
      </c>
      <c r="F185" s="3" t="s">
        <v>806</v>
      </c>
      <c r="G185" s="1"/>
      <c r="H185" s="10"/>
      <c r="I185" s="2">
        <f>2.3*1000</f>
        <v>2300</v>
      </c>
      <c r="J185" s="6">
        <v>5.4293981481481485E-2</v>
      </c>
      <c r="K185" s="7" t="s">
        <v>759</v>
      </c>
      <c r="L185" s="2"/>
      <c r="M185" s="2"/>
      <c r="N185" s="2"/>
      <c r="O185" s="2"/>
      <c r="P185" s="2"/>
      <c r="Q185" s="2"/>
      <c r="R185" s="2"/>
      <c r="S185" s="2"/>
      <c r="T185" s="2"/>
      <c r="U185" s="2"/>
      <c r="V185" s="2"/>
      <c r="W185" s="2"/>
      <c r="X185" s="2"/>
    </row>
    <row r="186" spans="1:24" x14ac:dyDescent="0.25">
      <c r="A186" s="2">
        <v>126</v>
      </c>
      <c r="C186" s="2" t="s">
        <v>1065</v>
      </c>
      <c r="D186" s="4" t="s">
        <v>125</v>
      </c>
      <c r="E186" s="8">
        <v>1.575</v>
      </c>
      <c r="F186" s="3" t="s">
        <v>795</v>
      </c>
      <c r="G186" s="1"/>
      <c r="H186" s="10"/>
      <c r="I186" s="2">
        <f>2.1*1000</f>
        <v>2100</v>
      </c>
      <c r="J186" s="6">
        <v>2.6249999999999999E-2</v>
      </c>
      <c r="K186" s="7" t="s">
        <v>759</v>
      </c>
      <c r="L186" s="2"/>
      <c r="M186" s="2"/>
      <c r="N186" s="2"/>
      <c r="O186" s="2"/>
      <c r="P186" s="2"/>
      <c r="Q186" s="2"/>
      <c r="R186" s="2"/>
      <c r="S186" s="2"/>
      <c r="T186" s="2"/>
      <c r="U186" s="2"/>
      <c r="V186" s="2"/>
      <c r="W186" s="2"/>
      <c r="X186" s="2"/>
    </row>
    <row r="187" spans="1:24" x14ac:dyDescent="0.25">
      <c r="A187" s="2">
        <v>127</v>
      </c>
      <c r="C187" s="2" t="s">
        <v>1066</v>
      </c>
      <c r="D187" s="4" t="s">
        <v>126</v>
      </c>
      <c r="E187" s="8">
        <v>1.71875</v>
      </c>
      <c r="F187" s="3" t="s">
        <v>794</v>
      </c>
      <c r="G187" s="1"/>
      <c r="H187" s="10"/>
      <c r="I187" s="2">
        <f>2.4*1000</f>
        <v>2400</v>
      </c>
      <c r="J187" s="6">
        <v>2.8645833333333332E-2</v>
      </c>
      <c r="K187" s="7" t="s">
        <v>759</v>
      </c>
      <c r="L187" s="2"/>
      <c r="M187" s="2"/>
      <c r="N187" s="2"/>
      <c r="O187" s="2"/>
      <c r="P187" s="2"/>
      <c r="Q187" s="2"/>
      <c r="R187" s="2"/>
      <c r="S187" s="2"/>
      <c r="T187" s="2"/>
      <c r="U187" s="2"/>
      <c r="V187" s="2"/>
      <c r="W187" s="2"/>
      <c r="X187" s="2"/>
    </row>
    <row r="188" spans="1:24" x14ac:dyDescent="0.25">
      <c r="A188" s="2">
        <v>128</v>
      </c>
      <c r="C188" s="2" t="s">
        <v>1067</v>
      </c>
      <c r="D188" s="4" t="s">
        <v>127</v>
      </c>
      <c r="E188" s="8">
        <v>1.9909722222222221</v>
      </c>
      <c r="F188" s="3" t="s">
        <v>827</v>
      </c>
      <c r="G188" s="1"/>
      <c r="H188" s="10"/>
      <c r="I188" s="2">
        <f>1.4*1000</f>
        <v>1400</v>
      </c>
      <c r="J188" s="6">
        <v>3.318287037037037E-2</v>
      </c>
      <c r="K188" s="7" t="s">
        <v>759</v>
      </c>
      <c r="L188" s="2"/>
      <c r="M188" s="2"/>
      <c r="N188" s="2"/>
      <c r="O188" s="2"/>
      <c r="P188" s="2"/>
      <c r="Q188" s="2"/>
      <c r="R188" s="2"/>
      <c r="S188" s="2"/>
      <c r="T188" s="2"/>
      <c r="U188" s="2"/>
      <c r="V188" s="2"/>
      <c r="W188" s="2"/>
      <c r="X188" s="2"/>
    </row>
    <row r="189" spans="1:24" x14ac:dyDescent="0.25">
      <c r="A189" s="2">
        <v>129</v>
      </c>
      <c r="C189" s="2" t="s">
        <v>1068</v>
      </c>
      <c r="D189" s="4" t="s">
        <v>128</v>
      </c>
      <c r="E189" s="5">
        <v>0.6972222222222223</v>
      </c>
      <c r="F189" s="3" t="s">
        <v>830</v>
      </c>
      <c r="G189" s="1"/>
      <c r="H189" s="10"/>
      <c r="I189" s="2">
        <f>19*1000</f>
        <v>19000</v>
      </c>
      <c r="J189" s="6">
        <v>1.1620370370370371E-2</v>
      </c>
      <c r="K189" s="7" t="s">
        <v>759</v>
      </c>
      <c r="L189" s="2"/>
      <c r="M189" s="2"/>
      <c r="N189" s="2"/>
      <c r="O189" s="2"/>
      <c r="P189" s="2"/>
      <c r="Q189" s="2"/>
      <c r="R189" s="2"/>
      <c r="S189" s="2"/>
      <c r="T189" s="2"/>
      <c r="U189" s="2"/>
      <c r="V189" s="2"/>
      <c r="W189" s="2"/>
      <c r="X189" s="2"/>
    </row>
    <row r="190" spans="1:24" x14ac:dyDescent="0.25">
      <c r="A190" s="2">
        <v>130</v>
      </c>
      <c r="C190" s="2" t="s">
        <v>1069</v>
      </c>
      <c r="D190" s="4" t="s">
        <v>129</v>
      </c>
      <c r="E190" s="5">
        <v>0.2388888888888889</v>
      </c>
      <c r="F190" s="3">
        <v>651</v>
      </c>
      <c r="G190" s="1"/>
      <c r="H190" s="10"/>
      <c r="I190" s="2">
        <f>651</f>
        <v>651</v>
      </c>
      <c r="J190" s="6">
        <v>3.9814814814814817E-3</v>
      </c>
      <c r="K190" s="7" t="s">
        <v>759</v>
      </c>
      <c r="L190" s="2"/>
      <c r="M190" s="2"/>
      <c r="N190" s="2"/>
      <c r="O190" s="2"/>
      <c r="P190" s="2"/>
      <c r="Q190" s="2"/>
      <c r="R190" s="2"/>
      <c r="S190" s="2"/>
      <c r="T190" s="2"/>
      <c r="U190" s="2"/>
      <c r="V190" s="2"/>
      <c r="W190" s="2"/>
      <c r="X190" s="2"/>
    </row>
    <row r="191" spans="1:24" x14ac:dyDescent="0.25">
      <c r="A191" s="2">
        <v>131</v>
      </c>
      <c r="C191" s="2" t="s">
        <v>1070</v>
      </c>
      <c r="D191" s="4" t="s">
        <v>130</v>
      </c>
      <c r="E191" s="5">
        <v>0.18055555555555555</v>
      </c>
      <c r="F191" s="3">
        <v>667</v>
      </c>
      <c r="G191" s="1"/>
      <c r="H191" s="10"/>
      <c r="I191" s="2">
        <f>667</f>
        <v>667</v>
      </c>
      <c r="J191" s="6">
        <v>3.0092592592592588E-3</v>
      </c>
      <c r="K191" s="7" t="s">
        <v>759</v>
      </c>
      <c r="L191" s="2"/>
      <c r="M191" s="2"/>
      <c r="N191" s="2"/>
      <c r="O191" s="2"/>
      <c r="P191" s="2"/>
      <c r="Q191" s="2"/>
      <c r="R191" s="2"/>
      <c r="S191" s="2"/>
      <c r="T191" s="2"/>
      <c r="U191" s="2"/>
      <c r="V191" s="2"/>
      <c r="W191" s="2"/>
      <c r="X191" s="2"/>
    </row>
    <row r="192" spans="1:24" x14ac:dyDescent="0.25">
      <c r="A192" s="2">
        <v>132</v>
      </c>
      <c r="C192" s="2" t="s">
        <v>1071</v>
      </c>
      <c r="D192" s="4" t="s">
        <v>131</v>
      </c>
      <c r="E192" s="5">
        <v>9.6527777777777768E-2</v>
      </c>
      <c r="F192" s="3">
        <v>446</v>
      </c>
      <c r="G192" s="1"/>
      <c r="H192" s="10"/>
      <c r="I192" s="2">
        <f>446</f>
        <v>446</v>
      </c>
      <c r="J192" s="6">
        <v>1.6087962962962963E-3</v>
      </c>
      <c r="K192" s="7" t="s">
        <v>759</v>
      </c>
      <c r="L192" s="2"/>
      <c r="M192" s="2"/>
      <c r="N192" s="2"/>
      <c r="O192" s="2"/>
      <c r="P192" s="2"/>
      <c r="Q192" s="2"/>
      <c r="R192" s="2"/>
      <c r="S192" s="2"/>
      <c r="T192" s="2"/>
      <c r="U192" s="2"/>
      <c r="V192" s="2"/>
      <c r="W192" s="2"/>
      <c r="X192" s="2"/>
    </row>
    <row r="193" spans="1:24" x14ac:dyDescent="0.25">
      <c r="A193" s="2">
        <v>133</v>
      </c>
      <c r="C193" s="2" t="s">
        <v>1072</v>
      </c>
      <c r="D193" s="4" t="s">
        <v>132</v>
      </c>
      <c r="E193" s="8">
        <v>1.2597222222222222</v>
      </c>
      <c r="F193" s="3" t="s">
        <v>788</v>
      </c>
      <c r="G193" s="1"/>
      <c r="H193" s="10"/>
      <c r="I193" s="2">
        <f>1.5*1000</f>
        <v>1500</v>
      </c>
      <c r="J193" s="6">
        <v>2.0995370370370373E-2</v>
      </c>
      <c r="K193" s="7" t="s">
        <v>759</v>
      </c>
      <c r="L193" s="2"/>
      <c r="M193" s="2"/>
      <c r="N193" s="2"/>
      <c r="O193" s="2"/>
      <c r="P193" s="2"/>
      <c r="Q193" s="2"/>
      <c r="R193" s="2"/>
      <c r="S193" s="2"/>
      <c r="T193" s="2"/>
      <c r="U193" s="2"/>
      <c r="V193" s="2"/>
      <c r="W193" s="2"/>
      <c r="X193" s="2"/>
    </row>
    <row r="194" spans="1:24" x14ac:dyDescent="0.25">
      <c r="A194" s="2">
        <v>134</v>
      </c>
      <c r="C194" s="2" t="s">
        <v>1073</v>
      </c>
      <c r="D194" s="4" t="s">
        <v>133</v>
      </c>
      <c r="E194" s="8">
        <v>2.3687499999999999</v>
      </c>
      <c r="F194" s="3">
        <v>919</v>
      </c>
      <c r="G194" s="1"/>
      <c r="H194" s="10"/>
      <c r="I194" s="2">
        <f>919</f>
        <v>919</v>
      </c>
      <c r="J194" s="6">
        <v>3.9479166666666669E-2</v>
      </c>
      <c r="K194" s="7" t="s">
        <v>759</v>
      </c>
      <c r="L194" s="2"/>
      <c r="M194" s="2"/>
      <c r="N194" s="2"/>
      <c r="O194" s="2"/>
      <c r="P194" s="2"/>
      <c r="Q194" s="2"/>
      <c r="R194" s="2"/>
      <c r="S194" s="2"/>
      <c r="T194" s="2"/>
      <c r="U194" s="2"/>
      <c r="V194" s="2"/>
      <c r="W194" s="2"/>
      <c r="X194" s="2"/>
    </row>
    <row r="195" spans="1:24" x14ac:dyDescent="0.25">
      <c r="A195" s="2">
        <v>135</v>
      </c>
      <c r="C195" s="2" t="s">
        <v>1074</v>
      </c>
      <c r="D195" s="4" t="s">
        <v>134</v>
      </c>
      <c r="E195" s="5">
        <v>0.75</v>
      </c>
      <c r="F195" s="3" t="s">
        <v>789</v>
      </c>
      <c r="G195" s="1"/>
      <c r="H195" s="10"/>
      <c r="I195" s="2">
        <f>1*1000</f>
        <v>1000</v>
      </c>
      <c r="J195" s="6">
        <v>1.2499999999999999E-2</v>
      </c>
      <c r="K195" s="7" t="s">
        <v>759</v>
      </c>
      <c r="L195" s="2"/>
      <c r="M195" s="2"/>
      <c r="N195" s="2"/>
      <c r="O195" s="2"/>
      <c r="P195" s="2"/>
      <c r="Q195" s="2"/>
      <c r="R195" s="2"/>
      <c r="S195" s="2"/>
      <c r="T195" s="2"/>
      <c r="U195" s="2"/>
      <c r="V195" s="2"/>
      <c r="W195" s="2"/>
      <c r="X195" s="2"/>
    </row>
    <row r="196" spans="1:24" x14ac:dyDescent="0.25">
      <c r="A196" s="2">
        <v>136</v>
      </c>
      <c r="C196" s="2" t="s">
        <v>1075</v>
      </c>
      <c r="D196" s="4" t="s">
        <v>135</v>
      </c>
      <c r="E196" s="5">
        <v>0.10833333333333334</v>
      </c>
      <c r="F196" s="3">
        <v>246</v>
      </c>
      <c r="G196" s="1"/>
      <c r="H196" s="10"/>
      <c r="I196" s="2">
        <f>246</f>
        <v>246</v>
      </c>
      <c r="J196" s="6">
        <v>1.8055555555555557E-3</v>
      </c>
      <c r="K196" s="7" t="s">
        <v>759</v>
      </c>
      <c r="L196" s="2"/>
      <c r="M196" s="2"/>
      <c r="N196" s="2"/>
      <c r="O196" s="2"/>
      <c r="P196" s="2"/>
      <c r="Q196" s="2"/>
      <c r="R196" s="2"/>
      <c r="S196" s="2"/>
      <c r="T196" s="2"/>
      <c r="U196" s="2"/>
      <c r="V196" s="2"/>
      <c r="W196" s="2"/>
      <c r="X196" s="2"/>
    </row>
    <row r="197" spans="1:24" x14ac:dyDescent="0.25">
      <c r="A197" s="2">
        <v>137</v>
      </c>
      <c r="C197" s="2" t="s">
        <v>1076</v>
      </c>
      <c r="D197" s="4" t="s">
        <v>136</v>
      </c>
      <c r="E197" s="8">
        <v>1.9055555555555557</v>
      </c>
      <c r="F197" s="3" t="s">
        <v>784</v>
      </c>
      <c r="G197" s="1"/>
      <c r="H197" s="10"/>
      <c r="I197" s="2">
        <f>10*1000</f>
        <v>10000</v>
      </c>
      <c r="J197" s="6">
        <v>3.1759259259259258E-2</v>
      </c>
      <c r="K197" s="7" t="s">
        <v>759</v>
      </c>
      <c r="L197" s="2"/>
      <c r="M197" s="2"/>
      <c r="N197" s="2"/>
      <c r="O197" s="2"/>
      <c r="P197" s="2"/>
      <c r="Q197" s="2"/>
      <c r="R197" s="2"/>
      <c r="S197" s="2"/>
      <c r="T197" s="2"/>
      <c r="U197" s="2"/>
      <c r="V197" s="2"/>
      <c r="W197" s="2"/>
      <c r="X197" s="2"/>
    </row>
    <row r="198" spans="1:24" x14ac:dyDescent="0.25">
      <c r="A198" s="2">
        <v>138</v>
      </c>
      <c r="C198" s="2" t="s">
        <v>1077</v>
      </c>
      <c r="D198" s="4" t="s">
        <v>137</v>
      </c>
      <c r="E198" s="5">
        <v>0.33124999999999999</v>
      </c>
      <c r="F198" s="3">
        <v>955</v>
      </c>
      <c r="G198" s="1"/>
      <c r="H198" s="10"/>
      <c r="I198" s="2">
        <f>955</f>
        <v>955</v>
      </c>
      <c r="J198" s="6">
        <v>5.5208333333333333E-3</v>
      </c>
      <c r="K198" s="7" t="s">
        <v>759</v>
      </c>
      <c r="L198" s="2"/>
      <c r="M198" s="2"/>
      <c r="N198" s="2"/>
      <c r="O198" s="2"/>
      <c r="P198" s="2"/>
      <c r="Q198" s="2"/>
      <c r="R198" s="2"/>
      <c r="S198" s="2"/>
      <c r="T198" s="2"/>
      <c r="U198" s="2"/>
      <c r="V198" s="2"/>
      <c r="W198" s="2"/>
      <c r="X198" s="2"/>
    </row>
    <row r="199" spans="1:24" x14ac:dyDescent="0.25">
      <c r="A199" s="2">
        <v>139</v>
      </c>
      <c r="C199" s="2" t="s">
        <v>1078</v>
      </c>
      <c r="D199" s="4" t="s">
        <v>138</v>
      </c>
      <c r="E199" s="8">
        <v>2.2250000000000001</v>
      </c>
      <c r="F199" s="3" t="s">
        <v>831</v>
      </c>
      <c r="G199" s="1"/>
      <c r="H199" s="10"/>
      <c r="I199" s="2">
        <f>5.6*1000</f>
        <v>5600</v>
      </c>
      <c r="J199" s="6">
        <v>3.7083333333333336E-2</v>
      </c>
      <c r="K199" s="7" t="s">
        <v>759</v>
      </c>
      <c r="L199" s="2"/>
      <c r="M199" s="2"/>
      <c r="N199" s="2"/>
      <c r="O199" s="2"/>
      <c r="P199" s="2"/>
      <c r="Q199" s="2"/>
      <c r="R199" s="2"/>
      <c r="S199" s="2"/>
      <c r="T199" s="2"/>
      <c r="U199" s="2"/>
      <c r="V199" s="2"/>
      <c r="W199" s="2"/>
      <c r="X199" s="2"/>
    </row>
    <row r="200" spans="1:24" x14ac:dyDescent="0.25">
      <c r="A200" s="2">
        <v>140</v>
      </c>
      <c r="C200" s="2" t="s">
        <v>1079</v>
      </c>
      <c r="D200" s="4" t="s">
        <v>139</v>
      </c>
      <c r="E200" s="8">
        <v>2.0173611111111112</v>
      </c>
      <c r="F200" s="3" t="s">
        <v>789</v>
      </c>
      <c r="G200" s="1"/>
      <c r="H200" s="10"/>
      <c r="I200" s="2">
        <f>1*1000</f>
        <v>1000</v>
      </c>
      <c r="J200" s="6">
        <v>3.3622685185185179E-2</v>
      </c>
      <c r="K200" s="7" t="s">
        <v>759</v>
      </c>
      <c r="L200" s="2"/>
      <c r="M200" s="2"/>
      <c r="N200" s="2"/>
      <c r="O200" s="2"/>
      <c r="P200" s="2"/>
      <c r="Q200" s="2"/>
      <c r="R200" s="2"/>
      <c r="S200" s="2"/>
      <c r="T200" s="2"/>
      <c r="U200" s="2"/>
      <c r="V200" s="2"/>
      <c r="W200" s="2"/>
      <c r="X200" s="2"/>
    </row>
    <row r="201" spans="1:24" x14ac:dyDescent="0.25">
      <c r="A201" s="2">
        <v>141</v>
      </c>
      <c r="C201" s="2" t="s">
        <v>1080</v>
      </c>
      <c r="D201" s="4" t="s">
        <v>140</v>
      </c>
      <c r="E201" s="8">
        <v>1.7430555555555556</v>
      </c>
      <c r="F201" s="3">
        <v>758</v>
      </c>
      <c r="G201" s="1"/>
      <c r="H201" s="10"/>
      <c r="I201" s="2">
        <f>758</f>
        <v>758</v>
      </c>
      <c r="J201" s="6">
        <v>2.9050925925925928E-2</v>
      </c>
      <c r="K201" s="7" t="s">
        <v>759</v>
      </c>
      <c r="L201" s="2"/>
      <c r="M201" s="2"/>
      <c r="N201" s="2"/>
      <c r="O201" s="2"/>
      <c r="P201" s="2"/>
      <c r="Q201" s="2"/>
      <c r="R201" s="2"/>
      <c r="S201" s="2"/>
      <c r="T201" s="2"/>
      <c r="U201" s="2"/>
      <c r="V201" s="2"/>
      <c r="W201" s="2"/>
      <c r="X201" s="2"/>
    </row>
    <row r="202" spans="1:24" x14ac:dyDescent="0.25">
      <c r="A202" s="2">
        <v>142</v>
      </c>
      <c r="C202" s="2" t="s">
        <v>1081</v>
      </c>
      <c r="D202" s="4" t="s">
        <v>141</v>
      </c>
      <c r="E202" s="8">
        <v>1.2840277777777778</v>
      </c>
      <c r="F202" s="3">
        <v>483</v>
      </c>
      <c r="G202" s="1"/>
      <c r="H202" s="10"/>
      <c r="I202" s="2">
        <f>483</f>
        <v>483</v>
      </c>
      <c r="J202" s="6">
        <v>2.1400462962962965E-2</v>
      </c>
      <c r="K202" s="7" t="s">
        <v>759</v>
      </c>
      <c r="L202" s="2"/>
      <c r="M202" s="2"/>
      <c r="N202" s="2"/>
      <c r="O202" s="2"/>
      <c r="P202" s="2"/>
      <c r="Q202" s="2"/>
      <c r="R202" s="2"/>
      <c r="S202" s="2"/>
      <c r="T202" s="2"/>
      <c r="U202" s="2"/>
      <c r="V202" s="2"/>
      <c r="W202" s="2"/>
      <c r="X202" s="2"/>
    </row>
    <row r="203" spans="1:24" x14ac:dyDescent="0.25">
      <c r="A203" s="2">
        <v>143</v>
      </c>
      <c r="C203" s="2" t="s">
        <v>1082</v>
      </c>
      <c r="D203" s="4" t="s">
        <v>142</v>
      </c>
      <c r="E203" s="5">
        <v>0.86944444444444446</v>
      </c>
      <c r="F203" s="3">
        <v>435</v>
      </c>
      <c r="G203" s="1"/>
      <c r="H203" s="10"/>
      <c r="I203" s="2">
        <f>435</f>
        <v>435</v>
      </c>
      <c r="J203" s="6">
        <v>1.4490740740740742E-2</v>
      </c>
      <c r="K203" s="7" t="s">
        <v>759</v>
      </c>
      <c r="L203" s="2"/>
      <c r="M203" s="2"/>
      <c r="N203" s="2"/>
      <c r="O203" s="2"/>
      <c r="P203" s="2"/>
      <c r="Q203" s="2"/>
      <c r="R203" s="2"/>
      <c r="S203" s="2"/>
      <c r="T203" s="2"/>
      <c r="U203" s="2"/>
      <c r="V203" s="2"/>
      <c r="W203" s="2"/>
      <c r="X203" s="2"/>
    </row>
    <row r="204" spans="1:24" x14ac:dyDescent="0.25">
      <c r="A204" s="2">
        <v>144</v>
      </c>
      <c r="C204" s="2" t="s">
        <v>1083</v>
      </c>
      <c r="D204" s="4" t="s">
        <v>143</v>
      </c>
      <c r="E204" s="5">
        <v>0.66319444444444442</v>
      </c>
      <c r="F204" s="3">
        <v>409</v>
      </c>
      <c r="G204" s="1"/>
      <c r="H204" s="10"/>
      <c r="I204" s="2">
        <f>409</f>
        <v>409</v>
      </c>
      <c r="J204" s="6">
        <v>1.105324074074074E-2</v>
      </c>
      <c r="K204" s="7" t="s">
        <v>759</v>
      </c>
      <c r="L204" s="2"/>
      <c r="M204" s="2"/>
      <c r="N204" s="2"/>
      <c r="O204" s="2"/>
      <c r="P204" s="2"/>
      <c r="Q204" s="2"/>
      <c r="R204" s="2"/>
      <c r="S204" s="2"/>
      <c r="T204" s="2"/>
      <c r="U204" s="2"/>
      <c r="V204" s="2"/>
      <c r="W204" s="2"/>
      <c r="X204" s="2"/>
    </row>
    <row r="205" spans="1:24" x14ac:dyDescent="0.25">
      <c r="A205" s="2">
        <v>145</v>
      </c>
      <c r="C205" s="2" t="s">
        <v>1084</v>
      </c>
      <c r="D205" s="4" t="s">
        <v>144</v>
      </c>
      <c r="E205" s="8">
        <v>1.2104166666666667</v>
      </c>
      <c r="F205" s="3">
        <v>925</v>
      </c>
      <c r="G205" s="1"/>
      <c r="H205" s="10"/>
      <c r="I205" s="2">
        <f>925</f>
        <v>925</v>
      </c>
      <c r="J205" s="6">
        <v>2.0173611111111111E-2</v>
      </c>
      <c r="K205" s="7" t="s">
        <v>759</v>
      </c>
      <c r="L205" s="2"/>
      <c r="M205" s="2"/>
      <c r="N205" s="2"/>
      <c r="O205" s="2"/>
      <c r="P205" s="2"/>
      <c r="Q205" s="2"/>
      <c r="R205" s="2"/>
      <c r="S205" s="2"/>
      <c r="T205" s="2"/>
      <c r="U205" s="2"/>
      <c r="V205" s="2"/>
      <c r="W205" s="2"/>
      <c r="X205" s="2"/>
    </row>
    <row r="206" spans="1:24" x14ac:dyDescent="0.25">
      <c r="A206" s="2">
        <v>146</v>
      </c>
      <c r="C206" s="2" t="s">
        <v>1085</v>
      </c>
      <c r="D206" s="4" t="s">
        <v>145</v>
      </c>
      <c r="E206" s="5">
        <v>0.1875</v>
      </c>
      <c r="F206" s="3">
        <v>427</v>
      </c>
      <c r="G206" s="1"/>
      <c r="H206" s="10"/>
      <c r="I206" s="2">
        <f>427</f>
        <v>427</v>
      </c>
      <c r="J206" s="6">
        <v>3.1249999999999997E-3</v>
      </c>
      <c r="K206" s="7" t="s">
        <v>759</v>
      </c>
      <c r="L206" s="2"/>
      <c r="M206" s="2"/>
      <c r="N206" s="2"/>
      <c r="O206" s="2"/>
      <c r="P206" s="2"/>
      <c r="Q206" s="2"/>
      <c r="R206" s="2"/>
      <c r="S206" s="2"/>
      <c r="T206" s="2"/>
      <c r="U206" s="2"/>
      <c r="V206" s="2"/>
      <c r="W206" s="2"/>
      <c r="X206" s="2"/>
    </row>
    <row r="207" spans="1:24" x14ac:dyDescent="0.25">
      <c r="A207" s="2">
        <v>147</v>
      </c>
      <c r="C207" s="2" t="s">
        <v>1086</v>
      </c>
      <c r="D207" s="4" t="s">
        <v>146</v>
      </c>
      <c r="E207" s="8">
        <v>1.5125</v>
      </c>
      <c r="F207" s="3" t="s">
        <v>822</v>
      </c>
      <c r="G207" s="1"/>
      <c r="H207" s="10"/>
      <c r="I207" s="2">
        <f>3.5*1000</f>
        <v>3500</v>
      </c>
      <c r="J207" s="6">
        <v>2.5208333333333333E-2</v>
      </c>
      <c r="K207" s="7" t="s">
        <v>759</v>
      </c>
      <c r="L207" s="2"/>
      <c r="M207" s="2"/>
      <c r="N207" s="2"/>
      <c r="O207" s="2"/>
      <c r="P207" s="2"/>
      <c r="Q207" s="2"/>
      <c r="R207" s="2"/>
      <c r="S207" s="2"/>
      <c r="T207" s="2"/>
      <c r="U207" s="2"/>
      <c r="V207" s="2"/>
      <c r="W207" s="2"/>
      <c r="X207" s="2"/>
    </row>
    <row r="208" spans="1:24" x14ac:dyDescent="0.25">
      <c r="A208" s="2">
        <v>148</v>
      </c>
      <c r="C208" s="2" t="s">
        <v>1087</v>
      </c>
      <c r="D208" s="4" t="s">
        <v>147</v>
      </c>
      <c r="E208" s="8">
        <v>2.1958333333333333</v>
      </c>
      <c r="F208" s="3" t="s">
        <v>805</v>
      </c>
      <c r="G208" s="1"/>
      <c r="H208" s="10"/>
      <c r="I208" s="2">
        <f>1.1*1000</f>
        <v>1100</v>
      </c>
      <c r="J208" s="6">
        <v>3.6597222222222225E-2</v>
      </c>
      <c r="K208" s="7" t="s">
        <v>759</v>
      </c>
      <c r="L208" s="2"/>
      <c r="M208" s="2"/>
      <c r="N208" s="2"/>
      <c r="O208" s="2"/>
      <c r="P208" s="2"/>
      <c r="Q208" s="2"/>
      <c r="R208" s="2"/>
      <c r="S208" s="2"/>
      <c r="T208" s="2"/>
      <c r="U208" s="2"/>
      <c r="V208" s="2"/>
      <c r="W208" s="2"/>
      <c r="X208" s="2"/>
    </row>
    <row r="209" spans="1:24" x14ac:dyDescent="0.25">
      <c r="A209" s="2">
        <v>149</v>
      </c>
      <c r="C209" s="2" t="s">
        <v>1088</v>
      </c>
      <c r="D209" s="4" t="s">
        <v>148</v>
      </c>
      <c r="E209" s="9">
        <v>4.2303240740740738E-2</v>
      </c>
      <c r="F209" s="3" t="s">
        <v>808</v>
      </c>
      <c r="G209" s="1"/>
      <c r="H209" s="10"/>
      <c r="I209" s="2">
        <f>1.2*1000</f>
        <v>1200</v>
      </c>
      <c r="J209" s="6">
        <v>4.2303240740740738E-2</v>
      </c>
      <c r="K209" s="7" t="s">
        <v>759</v>
      </c>
      <c r="L209" s="2"/>
      <c r="M209" s="2"/>
      <c r="N209" s="2"/>
      <c r="O209" s="2"/>
      <c r="P209" s="2"/>
      <c r="Q209" s="2"/>
      <c r="R209" s="2"/>
      <c r="S209" s="2"/>
      <c r="T209" s="2"/>
      <c r="U209" s="2"/>
      <c r="V209" s="2"/>
      <c r="W209" s="2"/>
      <c r="X209" s="2"/>
    </row>
    <row r="210" spans="1:24" x14ac:dyDescent="0.25">
      <c r="A210" s="2">
        <v>150</v>
      </c>
      <c r="C210" s="2" t="s">
        <v>1089</v>
      </c>
      <c r="D210" s="4" t="s">
        <v>149</v>
      </c>
      <c r="E210" s="9">
        <v>4.2129629629629628E-2</v>
      </c>
      <c r="F210" s="3" t="s">
        <v>804</v>
      </c>
      <c r="G210" s="1"/>
      <c r="H210" s="10"/>
      <c r="I210" s="2">
        <f>1.3*1000</f>
        <v>1300</v>
      </c>
      <c r="J210" s="6">
        <v>4.2129629629629628E-2</v>
      </c>
      <c r="K210" s="7" t="s">
        <v>759</v>
      </c>
      <c r="L210" s="2"/>
      <c r="M210" s="2"/>
      <c r="N210" s="2"/>
      <c r="O210" s="2"/>
      <c r="P210" s="2"/>
      <c r="Q210" s="2"/>
      <c r="R210" s="2"/>
      <c r="S210" s="2"/>
      <c r="T210" s="2"/>
      <c r="U210" s="2"/>
      <c r="V210" s="2"/>
      <c r="W210" s="2"/>
      <c r="X210" s="2"/>
    </row>
    <row r="211" spans="1:24" x14ac:dyDescent="0.25">
      <c r="A211" s="2">
        <v>151</v>
      </c>
      <c r="C211" s="2" t="s">
        <v>1090</v>
      </c>
      <c r="D211" s="4" t="s">
        <v>150</v>
      </c>
      <c r="E211" s="8">
        <v>1.98125</v>
      </c>
      <c r="F211" s="3" t="s">
        <v>789</v>
      </c>
      <c r="G211" s="1"/>
      <c r="H211" s="10"/>
      <c r="I211" s="2">
        <f>1*1000</f>
        <v>1000</v>
      </c>
      <c r="J211" s="6">
        <v>3.3020833333333333E-2</v>
      </c>
      <c r="K211" s="7" t="s">
        <v>759</v>
      </c>
      <c r="L211" s="2"/>
      <c r="M211" s="2"/>
      <c r="N211" s="2"/>
      <c r="O211" s="2"/>
      <c r="P211" s="2"/>
      <c r="Q211" s="2"/>
      <c r="R211" s="2"/>
      <c r="S211" s="2"/>
      <c r="T211" s="2"/>
      <c r="U211" s="2"/>
      <c r="V211" s="2"/>
      <c r="W211" s="2"/>
      <c r="X211" s="2"/>
    </row>
    <row r="212" spans="1:24" x14ac:dyDescent="0.25">
      <c r="A212" s="2">
        <v>152</v>
      </c>
      <c r="C212" s="2" t="s">
        <v>1091</v>
      </c>
      <c r="D212" s="4" t="s">
        <v>151</v>
      </c>
      <c r="E212" s="9">
        <v>7.8287037037037044E-2</v>
      </c>
      <c r="F212" s="3">
        <v>503</v>
      </c>
      <c r="G212" s="1"/>
      <c r="H212" s="10"/>
      <c r="I212" s="2">
        <f>503</f>
        <v>503</v>
      </c>
      <c r="J212" s="6">
        <v>7.8287037037037044E-2</v>
      </c>
      <c r="K212" s="7" t="s">
        <v>759</v>
      </c>
      <c r="L212" s="2"/>
      <c r="M212" s="2"/>
      <c r="N212" s="2"/>
      <c r="O212" s="2"/>
      <c r="P212" s="2"/>
      <c r="Q212" s="2"/>
      <c r="R212" s="2"/>
      <c r="S212" s="2"/>
      <c r="T212" s="2"/>
      <c r="U212" s="2"/>
      <c r="V212" s="2"/>
      <c r="W212" s="2"/>
      <c r="X212" s="2"/>
    </row>
    <row r="213" spans="1:24" x14ac:dyDescent="0.25">
      <c r="A213" s="2">
        <v>153</v>
      </c>
      <c r="C213" s="2" t="s">
        <v>1092</v>
      </c>
      <c r="D213" s="4" t="s">
        <v>152</v>
      </c>
      <c r="E213" s="8">
        <v>1.3645833333333333</v>
      </c>
      <c r="F213" s="3">
        <v>545</v>
      </c>
      <c r="G213" s="1"/>
      <c r="H213" s="10"/>
      <c r="I213" s="2">
        <f>545</f>
        <v>545</v>
      </c>
      <c r="J213" s="6">
        <v>2.2743055555555555E-2</v>
      </c>
      <c r="K213" s="7" t="s">
        <v>759</v>
      </c>
      <c r="L213" s="2"/>
      <c r="M213" s="2"/>
      <c r="N213" s="2"/>
      <c r="O213" s="2"/>
      <c r="P213" s="2"/>
      <c r="Q213" s="2"/>
      <c r="R213" s="2"/>
      <c r="S213" s="2"/>
      <c r="T213" s="2"/>
      <c r="U213" s="2"/>
      <c r="V213" s="2"/>
      <c r="W213" s="2"/>
      <c r="X213" s="2"/>
    </row>
    <row r="214" spans="1:24" x14ac:dyDescent="0.25">
      <c r="A214" s="2">
        <v>154</v>
      </c>
      <c r="C214" s="2" t="s">
        <v>1093</v>
      </c>
      <c r="D214" s="4" t="s">
        <v>153</v>
      </c>
      <c r="E214" s="9">
        <v>4.6261574074074073E-2</v>
      </c>
      <c r="F214" s="3" t="s">
        <v>789</v>
      </c>
      <c r="G214" s="1"/>
      <c r="H214" s="10"/>
      <c r="I214" s="2">
        <f>1*1000</f>
        <v>1000</v>
      </c>
      <c r="J214" s="6">
        <v>4.6261574074074073E-2</v>
      </c>
      <c r="K214" s="7" t="s">
        <v>759</v>
      </c>
      <c r="L214" s="2"/>
      <c r="M214" s="2"/>
      <c r="N214" s="2"/>
      <c r="O214" s="2"/>
      <c r="P214" s="2"/>
      <c r="Q214" s="2"/>
      <c r="R214" s="2"/>
      <c r="S214" s="2"/>
      <c r="T214" s="2"/>
      <c r="U214" s="2"/>
      <c r="V214" s="2"/>
      <c r="W214" s="2"/>
      <c r="X214" s="2"/>
    </row>
    <row r="215" spans="1:24" x14ac:dyDescent="0.25">
      <c r="A215" s="2">
        <v>155</v>
      </c>
      <c r="C215" s="2" t="s">
        <v>1094</v>
      </c>
      <c r="D215" s="4" t="s">
        <v>154</v>
      </c>
      <c r="E215" s="5">
        <v>0.2951388888888889</v>
      </c>
      <c r="F215" s="3">
        <v>453</v>
      </c>
      <c r="G215" s="1"/>
      <c r="H215" s="10"/>
      <c r="I215" s="2">
        <f>453</f>
        <v>453</v>
      </c>
      <c r="J215" s="6">
        <v>4.9189814814814816E-3</v>
      </c>
      <c r="K215" s="7" t="s">
        <v>759</v>
      </c>
      <c r="L215" s="2"/>
      <c r="M215" s="2"/>
      <c r="N215" s="2"/>
      <c r="O215" s="2"/>
      <c r="P215" s="2"/>
      <c r="Q215" s="2"/>
      <c r="R215" s="2"/>
      <c r="S215" s="2"/>
      <c r="T215" s="2"/>
      <c r="U215" s="2"/>
      <c r="V215" s="2"/>
      <c r="W215" s="2"/>
      <c r="X215" s="2"/>
    </row>
    <row r="216" spans="1:24" x14ac:dyDescent="0.25">
      <c r="A216" s="2">
        <v>156</v>
      </c>
      <c r="C216" s="2" t="s">
        <v>1095</v>
      </c>
      <c r="D216" s="4" t="s">
        <v>155</v>
      </c>
      <c r="E216" s="5">
        <v>0.13749999999999998</v>
      </c>
      <c r="F216" s="3">
        <v>446</v>
      </c>
      <c r="G216" s="1"/>
      <c r="H216" s="10"/>
      <c r="I216" s="2">
        <f>446</f>
        <v>446</v>
      </c>
      <c r="J216" s="6">
        <v>2.2916666666666667E-3</v>
      </c>
      <c r="K216" s="7" t="s">
        <v>759</v>
      </c>
      <c r="L216" s="2"/>
      <c r="M216" s="2"/>
      <c r="N216" s="2"/>
      <c r="O216" s="2"/>
      <c r="P216" s="2"/>
      <c r="Q216" s="2"/>
      <c r="R216" s="2"/>
      <c r="S216" s="2"/>
      <c r="T216" s="2"/>
      <c r="U216" s="2"/>
      <c r="V216" s="2"/>
      <c r="W216" s="2"/>
      <c r="X216" s="2"/>
    </row>
    <row r="217" spans="1:24" x14ac:dyDescent="0.25">
      <c r="A217" s="2">
        <v>157</v>
      </c>
      <c r="C217" s="2" t="s">
        <v>1096</v>
      </c>
      <c r="D217" s="4" t="s">
        <v>156</v>
      </c>
      <c r="E217" s="5">
        <v>0.10416666666666667</v>
      </c>
      <c r="F217" s="3">
        <v>576</v>
      </c>
      <c r="G217" s="1"/>
      <c r="H217" s="10"/>
      <c r="I217" s="2">
        <f>576</f>
        <v>576</v>
      </c>
      <c r="J217" s="6">
        <v>1.736111111111111E-3</v>
      </c>
      <c r="K217" s="7" t="s">
        <v>759</v>
      </c>
      <c r="L217" s="2"/>
      <c r="M217" s="2"/>
      <c r="N217" s="2"/>
      <c r="O217" s="2"/>
      <c r="P217" s="2"/>
      <c r="Q217" s="2"/>
      <c r="R217" s="2"/>
      <c r="S217" s="2"/>
      <c r="T217" s="2"/>
      <c r="U217" s="2"/>
      <c r="V217" s="2"/>
      <c r="W217" s="2"/>
      <c r="X217" s="2"/>
    </row>
    <row r="218" spans="1:24" x14ac:dyDescent="0.25">
      <c r="A218" s="2">
        <v>158</v>
      </c>
      <c r="C218" s="2" t="s">
        <v>1097</v>
      </c>
      <c r="D218" s="4" t="s">
        <v>157</v>
      </c>
      <c r="E218" s="5">
        <v>0.14305555555555557</v>
      </c>
      <c r="F218" s="3">
        <v>435</v>
      </c>
      <c r="G218" s="1"/>
      <c r="H218" s="10"/>
      <c r="I218" s="2">
        <f>435</f>
        <v>435</v>
      </c>
      <c r="J218" s="6">
        <v>2.3842592592592591E-3</v>
      </c>
      <c r="K218" s="7" t="s">
        <v>759</v>
      </c>
      <c r="L218" s="2"/>
      <c r="M218" s="2"/>
      <c r="N218" s="2"/>
      <c r="O218" s="2"/>
      <c r="P218" s="2"/>
      <c r="Q218" s="2"/>
      <c r="R218" s="2"/>
      <c r="S218" s="2"/>
      <c r="T218" s="2"/>
      <c r="U218" s="2"/>
      <c r="V218" s="2"/>
      <c r="W218" s="2"/>
      <c r="X218" s="2"/>
    </row>
    <row r="219" spans="1:24" x14ac:dyDescent="0.25">
      <c r="A219" s="2">
        <v>159</v>
      </c>
      <c r="C219" s="2" t="s">
        <v>1098</v>
      </c>
      <c r="D219" s="4" t="s">
        <v>158</v>
      </c>
      <c r="E219" s="5">
        <v>7.013888888888889E-2</v>
      </c>
      <c r="F219" s="3" t="s">
        <v>805</v>
      </c>
      <c r="G219" s="1"/>
      <c r="H219" s="10"/>
      <c r="I219" s="2">
        <f>1.1*1000</f>
        <v>1100</v>
      </c>
      <c r="J219" s="6">
        <v>1.1689814814814816E-3</v>
      </c>
      <c r="K219" s="7" t="s">
        <v>759</v>
      </c>
      <c r="L219" s="2"/>
      <c r="M219" s="2"/>
      <c r="N219" s="2"/>
      <c r="O219" s="2"/>
      <c r="P219" s="2"/>
      <c r="Q219" s="2"/>
      <c r="R219" s="2"/>
      <c r="S219" s="2"/>
      <c r="T219" s="2"/>
      <c r="U219" s="2"/>
      <c r="V219" s="2"/>
      <c r="W219" s="2"/>
      <c r="X219" s="2"/>
    </row>
    <row r="220" spans="1:24" x14ac:dyDescent="0.25">
      <c r="A220" s="2">
        <v>160</v>
      </c>
      <c r="C220" s="2" t="s">
        <v>1099</v>
      </c>
      <c r="D220" s="4" t="s">
        <v>159</v>
      </c>
      <c r="E220" s="5">
        <v>0.12708333333333333</v>
      </c>
      <c r="F220" s="3">
        <v>202</v>
      </c>
      <c r="G220" s="1"/>
      <c r="H220" s="10"/>
      <c r="I220" s="2">
        <f>202</f>
        <v>202</v>
      </c>
      <c r="J220" s="6">
        <v>2.1180555555555553E-3</v>
      </c>
      <c r="K220" s="7" t="s">
        <v>759</v>
      </c>
      <c r="L220" s="2"/>
      <c r="M220" s="2"/>
      <c r="N220" s="2"/>
      <c r="O220" s="2"/>
      <c r="P220" s="2"/>
      <c r="Q220" s="2"/>
      <c r="R220" s="2"/>
      <c r="S220" s="2"/>
      <c r="T220" s="2"/>
      <c r="U220" s="2"/>
      <c r="V220" s="2"/>
      <c r="W220" s="2"/>
      <c r="X220" s="2"/>
    </row>
    <row r="221" spans="1:24" x14ac:dyDescent="0.25">
      <c r="A221" s="2">
        <v>161</v>
      </c>
      <c r="C221" s="2" t="s">
        <v>1100</v>
      </c>
      <c r="D221" s="4" t="s">
        <v>160</v>
      </c>
      <c r="E221" s="5">
        <v>8.7500000000000008E-2</v>
      </c>
      <c r="F221" s="3">
        <v>234</v>
      </c>
      <c r="G221" s="1"/>
      <c r="H221" s="10"/>
      <c r="I221" s="2">
        <f>234</f>
        <v>234</v>
      </c>
      <c r="J221" s="6">
        <v>1.4583333333333334E-3</v>
      </c>
      <c r="K221" s="7" t="s">
        <v>759</v>
      </c>
      <c r="L221" s="2"/>
      <c r="M221" s="2"/>
      <c r="N221" s="2"/>
      <c r="O221" s="2"/>
      <c r="P221" s="2"/>
      <c r="Q221" s="2"/>
      <c r="R221" s="2"/>
      <c r="S221" s="2"/>
      <c r="T221" s="2"/>
      <c r="U221" s="2"/>
      <c r="V221" s="2"/>
      <c r="W221" s="2"/>
      <c r="X221" s="2"/>
    </row>
    <row r="222" spans="1:24" x14ac:dyDescent="0.25">
      <c r="A222" s="2">
        <v>162</v>
      </c>
      <c r="C222" s="2" t="s">
        <v>1101</v>
      </c>
      <c r="D222" s="4" t="s">
        <v>161</v>
      </c>
      <c r="E222" s="5">
        <v>8.819444444444445E-2</v>
      </c>
      <c r="F222" s="3">
        <v>497</v>
      </c>
      <c r="G222" s="1"/>
      <c r="H222" s="10"/>
      <c r="I222" s="2">
        <f>497</f>
        <v>497</v>
      </c>
      <c r="J222" s="6">
        <v>1.4699074074074074E-3</v>
      </c>
      <c r="K222" s="7" t="s">
        <v>759</v>
      </c>
      <c r="L222" s="2"/>
      <c r="M222" s="2"/>
      <c r="N222" s="2"/>
      <c r="O222" s="2"/>
      <c r="P222" s="2"/>
      <c r="Q222" s="2"/>
      <c r="R222" s="2"/>
      <c r="S222" s="2"/>
      <c r="T222" s="2"/>
      <c r="U222" s="2"/>
      <c r="V222" s="2"/>
      <c r="W222" s="2"/>
      <c r="X222" s="2"/>
    </row>
    <row r="223" spans="1:24" x14ac:dyDescent="0.25">
      <c r="A223" s="2">
        <v>163</v>
      </c>
      <c r="C223" s="2" t="s">
        <v>1102</v>
      </c>
      <c r="D223" s="4" t="s">
        <v>162</v>
      </c>
      <c r="E223" s="5">
        <v>0.34166666666666662</v>
      </c>
      <c r="F223" s="3">
        <v>315</v>
      </c>
      <c r="G223" s="1"/>
      <c r="H223" s="10"/>
      <c r="I223" s="2">
        <f>315</f>
        <v>315</v>
      </c>
      <c r="J223" s="6">
        <v>5.6944444444444438E-3</v>
      </c>
      <c r="K223" s="7" t="s">
        <v>759</v>
      </c>
      <c r="L223" s="2"/>
      <c r="M223" s="2"/>
      <c r="N223" s="2"/>
      <c r="O223" s="2"/>
      <c r="P223" s="2"/>
      <c r="Q223" s="2"/>
      <c r="R223" s="2"/>
      <c r="S223" s="2"/>
      <c r="T223" s="2"/>
      <c r="U223" s="2"/>
      <c r="V223" s="2"/>
      <c r="W223" s="2"/>
      <c r="X223" s="2"/>
    </row>
    <row r="224" spans="1:24" x14ac:dyDescent="0.25">
      <c r="A224" s="2">
        <v>164</v>
      </c>
      <c r="C224" s="2" t="s">
        <v>1103</v>
      </c>
      <c r="D224" s="4" t="s">
        <v>163</v>
      </c>
      <c r="E224" s="5">
        <v>0.12916666666666668</v>
      </c>
      <c r="F224" s="3">
        <v>535</v>
      </c>
      <c r="G224" s="1"/>
      <c r="H224" s="10"/>
      <c r="I224" s="2">
        <f>535</f>
        <v>535</v>
      </c>
      <c r="J224" s="6">
        <v>2.1527777777777778E-3</v>
      </c>
      <c r="K224" s="7" t="s">
        <v>759</v>
      </c>
      <c r="L224" s="2"/>
      <c r="M224" s="2"/>
      <c r="N224" s="2"/>
      <c r="O224" s="2"/>
      <c r="P224" s="2"/>
      <c r="Q224" s="2"/>
      <c r="R224" s="2"/>
      <c r="S224" s="2"/>
      <c r="T224" s="2"/>
      <c r="U224" s="2"/>
      <c r="V224" s="2"/>
      <c r="W224" s="2"/>
      <c r="X224" s="2"/>
    </row>
    <row r="225" spans="1:24" x14ac:dyDescent="0.25">
      <c r="A225" s="2">
        <v>165</v>
      </c>
      <c r="C225" s="2" t="s">
        <v>1104</v>
      </c>
      <c r="D225" s="4" t="s">
        <v>164</v>
      </c>
      <c r="E225" s="5">
        <v>0.6069444444444444</v>
      </c>
      <c r="F225" s="3" t="s">
        <v>832</v>
      </c>
      <c r="G225" s="1"/>
      <c r="H225" s="10"/>
      <c r="I225" s="2">
        <f>2.7*1000</f>
        <v>2700</v>
      </c>
      <c r="J225" s="6">
        <v>1.0115740740740741E-2</v>
      </c>
      <c r="K225" s="7" t="s">
        <v>759</v>
      </c>
      <c r="L225" s="2"/>
      <c r="M225" s="2"/>
      <c r="N225" s="2"/>
      <c r="O225" s="2"/>
      <c r="P225" s="2"/>
      <c r="Q225" s="2"/>
      <c r="R225" s="2"/>
      <c r="S225" s="2"/>
      <c r="T225" s="2"/>
      <c r="U225" s="2"/>
      <c r="V225" s="2"/>
      <c r="W225" s="2"/>
      <c r="X225" s="2"/>
    </row>
    <row r="226" spans="1:24" x14ac:dyDescent="0.25">
      <c r="A226" s="2">
        <v>166</v>
      </c>
      <c r="C226" s="2" t="s">
        <v>1105</v>
      </c>
      <c r="D226" s="4" t="s">
        <v>165</v>
      </c>
      <c r="E226" s="9">
        <v>7.5601851851851851E-2</v>
      </c>
      <c r="F226" s="3" t="s">
        <v>833</v>
      </c>
      <c r="G226" s="1"/>
      <c r="H226" s="10"/>
      <c r="I226" s="2">
        <f>4.7*1000</f>
        <v>4700</v>
      </c>
      <c r="J226" s="6">
        <v>7.5601851851851851E-2</v>
      </c>
      <c r="K226" s="7" t="s">
        <v>759</v>
      </c>
      <c r="L226" s="2"/>
      <c r="M226" s="2"/>
      <c r="N226" s="2"/>
      <c r="O226" s="2"/>
      <c r="P226" s="2"/>
      <c r="Q226" s="2"/>
      <c r="R226" s="2"/>
      <c r="S226" s="2"/>
      <c r="T226" s="2"/>
      <c r="U226" s="2"/>
      <c r="V226" s="2"/>
      <c r="W226" s="2"/>
      <c r="X226" s="2"/>
    </row>
    <row r="227" spans="1:24" x14ac:dyDescent="0.25">
      <c r="A227" s="2">
        <v>167</v>
      </c>
      <c r="C227" s="2" t="s">
        <v>1106</v>
      </c>
      <c r="D227" s="4" t="s">
        <v>166</v>
      </c>
      <c r="E227" s="9">
        <v>9.3368055555555551E-2</v>
      </c>
      <c r="F227" s="3" t="s">
        <v>834</v>
      </c>
      <c r="G227" s="1"/>
      <c r="H227" s="10"/>
      <c r="I227" s="2">
        <f>7.5*1000</f>
        <v>7500</v>
      </c>
      <c r="J227" s="6">
        <v>9.3368055555555551E-2</v>
      </c>
      <c r="K227" s="7" t="s">
        <v>759</v>
      </c>
      <c r="L227" s="2"/>
      <c r="M227" s="2"/>
      <c r="N227" s="2"/>
      <c r="O227" s="2"/>
      <c r="P227" s="2"/>
      <c r="Q227" s="2"/>
      <c r="R227" s="2"/>
      <c r="S227" s="2"/>
      <c r="T227" s="2"/>
      <c r="U227" s="2"/>
      <c r="V227" s="2"/>
      <c r="W227" s="2"/>
      <c r="X227" s="2"/>
    </row>
    <row r="228" spans="1:24" x14ac:dyDescent="0.25">
      <c r="A228" s="2">
        <v>168</v>
      </c>
      <c r="C228" s="2" t="s">
        <v>1107</v>
      </c>
      <c r="D228" s="4" t="s">
        <v>167</v>
      </c>
      <c r="E228" s="9">
        <v>5.2962962962962962E-2</v>
      </c>
      <c r="F228" s="3" t="s">
        <v>835</v>
      </c>
      <c r="G228" s="1"/>
      <c r="H228" s="10"/>
      <c r="I228" s="2">
        <f>1.8*1000</f>
        <v>1800</v>
      </c>
      <c r="J228" s="6">
        <v>5.2962962962962962E-2</v>
      </c>
      <c r="K228" s="7" t="s">
        <v>759</v>
      </c>
      <c r="L228" s="2"/>
      <c r="M228" s="2"/>
      <c r="N228" s="2"/>
      <c r="O228" s="2"/>
      <c r="P228" s="2"/>
      <c r="Q228" s="2"/>
      <c r="R228" s="2"/>
      <c r="S228" s="2"/>
      <c r="T228" s="2"/>
      <c r="U228" s="2"/>
      <c r="V228" s="2"/>
      <c r="W228" s="2"/>
      <c r="X228" s="2"/>
    </row>
    <row r="229" spans="1:24" x14ac:dyDescent="0.25">
      <c r="A229" s="2">
        <v>169</v>
      </c>
      <c r="C229" s="2" t="s">
        <v>1108</v>
      </c>
      <c r="D229" s="4" t="s">
        <v>168</v>
      </c>
      <c r="E229" s="5">
        <v>0.16944444444444443</v>
      </c>
      <c r="F229" s="3">
        <v>343</v>
      </c>
      <c r="G229" s="1"/>
      <c r="H229" s="10"/>
      <c r="I229" s="2">
        <f>343</f>
        <v>343</v>
      </c>
      <c r="J229" s="6">
        <v>2.8240740740740739E-3</v>
      </c>
      <c r="K229" s="7" t="s">
        <v>759</v>
      </c>
      <c r="L229" s="2"/>
      <c r="M229" s="2"/>
      <c r="N229" s="2"/>
      <c r="O229" s="2"/>
      <c r="P229" s="2"/>
      <c r="Q229" s="2"/>
      <c r="R229" s="2"/>
      <c r="S229" s="2"/>
      <c r="T229" s="2"/>
      <c r="U229" s="2"/>
      <c r="V229" s="2"/>
      <c r="W229" s="2"/>
      <c r="X229" s="2"/>
    </row>
    <row r="230" spans="1:24" x14ac:dyDescent="0.25">
      <c r="A230" s="2">
        <v>170</v>
      </c>
      <c r="C230" s="2" t="s">
        <v>1109</v>
      </c>
      <c r="D230" s="4" t="s">
        <v>169</v>
      </c>
      <c r="E230" s="9">
        <v>5.9594907407407409E-2</v>
      </c>
      <c r="F230" s="3" t="s">
        <v>788</v>
      </c>
      <c r="G230" s="1"/>
      <c r="H230" s="10"/>
      <c r="I230" s="2">
        <f>1.5*1000</f>
        <v>1500</v>
      </c>
      <c r="J230" s="6">
        <v>5.9594907407407409E-2</v>
      </c>
      <c r="K230" s="7" t="s">
        <v>759</v>
      </c>
      <c r="L230" s="2"/>
      <c r="M230" s="2"/>
      <c r="N230" s="2"/>
      <c r="O230" s="2"/>
      <c r="P230" s="2"/>
      <c r="Q230" s="2"/>
      <c r="R230" s="2"/>
      <c r="S230" s="2"/>
      <c r="T230" s="2"/>
      <c r="U230" s="2"/>
      <c r="V230" s="2"/>
      <c r="W230" s="2"/>
      <c r="X230" s="2"/>
    </row>
    <row r="231" spans="1:24" x14ac:dyDescent="0.25">
      <c r="A231" s="2">
        <v>171</v>
      </c>
      <c r="C231" s="2" t="s">
        <v>1110</v>
      </c>
      <c r="D231" s="4" t="s">
        <v>170</v>
      </c>
      <c r="E231" s="8">
        <v>1.4979166666666668</v>
      </c>
      <c r="F231" s="3">
        <v>463</v>
      </c>
      <c r="G231" s="1"/>
      <c r="H231" s="10"/>
      <c r="I231" s="2">
        <f>463</f>
        <v>463</v>
      </c>
      <c r="J231" s="6">
        <v>2.4965277777777781E-2</v>
      </c>
      <c r="K231" s="7" t="s">
        <v>759</v>
      </c>
      <c r="L231" s="2"/>
      <c r="M231" s="2"/>
      <c r="N231" s="2"/>
      <c r="O231" s="2"/>
      <c r="P231" s="2"/>
      <c r="Q231" s="2"/>
      <c r="R231" s="2"/>
      <c r="S231" s="2"/>
      <c r="T231" s="2"/>
      <c r="U231" s="2"/>
      <c r="V231" s="2"/>
      <c r="W231" s="2"/>
      <c r="X231" s="2"/>
    </row>
    <row r="232" spans="1:24" x14ac:dyDescent="0.25">
      <c r="A232" s="2">
        <v>172</v>
      </c>
      <c r="C232" s="2" t="s">
        <v>1111</v>
      </c>
      <c r="D232" s="4" t="s">
        <v>171</v>
      </c>
      <c r="E232" s="9">
        <v>5.5775462962962964E-2</v>
      </c>
      <c r="F232" s="3" t="s">
        <v>836</v>
      </c>
      <c r="G232" s="1"/>
      <c r="H232" s="10"/>
      <c r="I232" s="2">
        <f>5.2*1000</f>
        <v>5200</v>
      </c>
      <c r="J232" s="6">
        <v>5.5775462962962964E-2</v>
      </c>
      <c r="K232" s="7" t="s">
        <v>759</v>
      </c>
      <c r="L232" s="2"/>
      <c r="M232" s="2"/>
      <c r="N232" s="2"/>
      <c r="O232" s="2"/>
      <c r="P232" s="2"/>
      <c r="Q232" s="2"/>
      <c r="R232" s="2"/>
      <c r="S232" s="2"/>
      <c r="T232" s="2"/>
      <c r="U232" s="2"/>
      <c r="V232" s="2"/>
      <c r="W232" s="2"/>
      <c r="X232" s="2"/>
    </row>
    <row r="233" spans="1:24" x14ac:dyDescent="0.25">
      <c r="A233" s="2">
        <v>173</v>
      </c>
      <c r="C233" s="2" t="s">
        <v>1112</v>
      </c>
      <c r="D233" s="4" t="s">
        <v>172</v>
      </c>
      <c r="E233" s="8">
        <v>1.5520833333333333</v>
      </c>
      <c r="F233" s="3">
        <v>624</v>
      </c>
      <c r="G233" s="1"/>
      <c r="H233" s="10"/>
      <c r="I233" s="2">
        <f>624</f>
        <v>624</v>
      </c>
      <c r="J233" s="6">
        <v>2.5868055555555557E-2</v>
      </c>
      <c r="K233" s="7" t="s">
        <v>759</v>
      </c>
      <c r="L233" s="2"/>
      <c r="M233" s="2"/>
      <c r="N233" s="2"/>
      <c r="O233" s="2"/>
      <c r="P233" s="2"/>
      <c r="Q233" s="2"/>
      <c r="R233" s="2"/>
      <c r="S233" s="2"/>
      <c r="T233" s="2"/>
      <c r="U233" s="2"/>
      <c r="V233" s="2"/>
      <c r="W233" s="2"/>
      <c r="X233" s="2"/>
    </row>
    <row r="234" spans="1:24" x14ac:dyDescent="0.25">
      <c r="A234" s="2">
        <v>174</v>
      </c>
      <c r="C234" s="2" t="s">
        <v>1113</v>
      </c>
      <c r="D234" s="4" t="s">
        <v>173</v>
      </c>
      <c r="E234" s="8">
        <v>1.0652777777777778</v>
      </c>
      <c r="F234" s="3" t="s">
        <v>827</v>
      </c>
      <c r="G234" s="1"/>
      <c r="H234" s="10"/>
      <c r="I234" s="2">
        <f>1.4*1000</f>
        <v>1400</v>
      </c>
      <c r="J234" s="6">
        <v>1.7754629629629631E-2</v>
      </c>
      <c r="K234" s="7" t="s">
        <v>759</v>
      </c>
      <c r="L234" s="2"/>
      <c r="M234" s="2"/>
      <c r="N234" s="2"/>
      <c r="O234" s="2"/>
      <c r="P234" s="2"/>
      <c r="Q234" s="2"/>
      <c r="R234" s="2"/>
      <c r="S234" s="2"/>
      <c r="T234" s="2"/>
      <c r="U234" s="2"/>
      <c r="V234" s="2"/>
      <c r="W234" s="2"/>
      <c r="X234" s="2"/>
    </row>
    <row r="235" spans="1:24" x14ac:dyDescent="0.25">
      <c r="A235" s="2">
        <v>175</v>
      </c>
      <c r="C235" s="2" t="s">
        <v>1114</v>
      </c>
      <c r="D235" s="4" t="s">
        <v>174</v>
      </c>
      <c r="E235" s="9">
        <v>8.3472222222222225E-2</v>
      </c>
      <c r="F235" s="3" t="s">
        <v>837</v>
      </c>
      <c r="G235" s="1"/>
      <c r="H235" s="10"/>
      <c r="I235" s="2">
        <f>3.1*1000</f>
        <v>3100</v>
      </c>
      <c r="J235" s="6">
        <v>8.3472222222222225E-2</v>
      </c>
      <c r="K235" s="7" t="s">
        <v>759</v>
      </c>
      <c r="L235" s="2"/>
      <c r="M235" s="2"/>
      <c r="N235" s="2"/>
      <c r="O235" s="2"/>
      <c r="P235" s="2"/>
      <c r="Q235" s="2"/>
      <c r="R235" s="2"/>
      <c r="S235" s="2"/>
      <c r="T235" s="2"/>
      <c r="U235" s="2"/>
      <c r="V235" s="2"/>
      <c r="W235" s="2"/>
      <c r="X235" s="2"/>
    </row>
    <row r="236" spans="1:24" x14ac:dyDescent="0.25">
      <c r="A236" s="2">
        <v>176</v>
      </c>
      <c r="C236" s="2" t="s">
        <v>1115</v>
      </c>
      <c r="D236" s="4" t="s">
        <v>175</v>
      </c>
      <c r="E236" s="9">
        <v>6.1168981481481477E-2</v>
      </c>
      <c r="F236" s="3" t="s">
        <v>819</v>
      </c>
      <c r="G236" s="1"/>
      <c r="H236" s="10"/>
      <c r="I236" s="2">
        <f>2*1000</f>
        <v>2000</v>
      </c>
      <c r="J236" s="6">
        <v>6.1168981481481477E-2</v>
      </c>
      <c r="K236" s="7" t="s">
        <v>759</v>
      </c>
      <c r="L236" s="2"/>
      <c r="M236" s="2"/>
      <c r="N236" s="2"/>
      <c r="O236" s="2"/>
      <c r="P236" s="2"/>
      <c r="Q236" s="2"/>
      <c r="R236" s="2"/>
      <c r="S236" s="2"/>
      <c r="T236" s="2"/>
      <c r="U236" s="2"/>
      <c r="V236" s="2"/>
      <c r="W236" s="2"/>
      <c r="X236" s="2"/>
    </row>
    <row r="237" spans="1:24" x14ac:dyDescent="0.25">
      <c r="A237" s="2">
        <v>177</v>
      </c>
      <c r="C237" s="2" t="s">
        <v>1116</v>
      </c>
      <c r="D237" s="4" t="s">
        <v>176</v>
      </c>
      <c r="E237" s="8">
        <v>1.8625</v>
      </c>
      <c r="F237" s="3" t="s">
        <v>813</v>
      </c>
      <c r="G237" s="1"/>
      <c r="H237" s="10"/>
      <c r="I237" s="2">
        <f>7.3*1000</f>
        <v>7300</v>
      </c>
      <c r="J237" s="6">
        <v>3.1041666666666665E-2</v>
      </c>
      <c r="K237" s="7" t="s">
        <v>760</v>
      </c>
      <c r="L237" s="2"/>
      <c r="M237" s="2"/>
      <c r="N237" s="2"/>
      <c r="O237" s="2"/>
      <c r="P237" s="2"/>
      <c r="Q237" s="2"/>
      <c r="R237" s="2"/>
      <c r="S237" s="2"/>
      <c r="T237" s="2"/>
      <c r="U237" s="2"/>
      <c r="V237" s="2"/>
      <c r="W237" s="2"/>
      <c r="X237" s="2"/>
    </row>
    <row r="238" spans="1:24" x14ac:dyDescent="0.25">
      <c r="A238" s="2">
        <v>178</v>
      </c>
      <c r="C238" s="2" t="s">
        <v>1117</v>
      </c>
      <c r="D238" s="4" t="s">
        <v>177</v>
      </c>
      <c r="E238" s="9">
        <v>4.7199074074074067E-2</v>
      </c>
      <c r="F238" s="3" t="s">
        <v>810</v>
      </c>
      <c r="G238" s="1"/>
      <c r="H238" s="10"/>
      <c r="I238" s="2">
        <f>2.5*1000</f>
        <v>2500</v>
      </c>
      <c r="J238" s="6">
        <v>4.7199074074074067E-2</v>
      </c>
      <c r="K238" s="7" t="s">
        <v>760</v>
      </c>
      <c r="L238" s="2"/>
      <c r="M238" s="2"/>
      <c r="N238" s="2"/>
      <c r="O238" s="2"/>
      <c r="P238" s="2"/>
      <c r="Q238" s="2"/>
      <c r="R238" s="2"/>
      <c r="S238" s="2"/>
      <c r="T238" s="2"/>
      <c r="U238" s="2"/>
      <c r="V238" s="2"/>
      <c r="W238" s="2"/>
      <c r="X238" s="2"/>
    </row>
    <row r="239" spans="1:24" x14ac:dyDescent="0.25">
      <c r="A239" s="2">
        <v>179</v>
      </c>
      <c r="C239" s="2" t="s">
        <v>1118</v>
      </c>
      <c r="D239" s="4" t="s">
        <v>178</v>
      </c>
      <c r="E239" s="5">
        <v>0.98333333333333339</v>
      </c>
      <c r="F239" s="3" t="s">
        <v>808</v>
      </c>
      <c r="G239" s="1"/>
      <c r="H239" s="10"/>
      <c r="I239" s="2">
        <f>1.2*1000</f>
        <v>1200</v>
      </c>
      <c r="J239" s="6">
        <v>1.638888888888889E-2</v>
      </c>
      <c r="K239" s="7" t="s">
        <v>760</v>
      </c>
      <c r="L239" s="2"/>
      <c r="M239" s="2"/>
      <c r="N239" s="2"/>
      <c r="O239" s="2"/>
      <c r="P239" s="2"/>
      <c r="Q239" s="2"/>
      <c r="R239" s="2"/>
      <c r="S239" s="2"/>
      <c r="T239" s="2"/>
      <c r="U239" s="2"/>
      <c r="V239" s="2"/>
      <c r="W239" s="2"/>
      <c r="X239" s="2"/>
    </row>
    <row r="240" spans="1:24" x14ac:dyDescent="0.25">
      <c r="A240" s="2">
        <v>180</v>
      </c>
      <c r="C240" s="2" t="s">
        <v>1119</v>
      </c>
      <c r="D240" s="4" t="s">
        <v>179</v>
      </c>
      <c r="E240" s="5">
        <v>0.19444444444444445</v>
      </c>
      <c r="F240" s="3" t="s">
        <v>838</v>
      </c>
      <c r="G240" s="1"/>
      <c r="H240" s="10"/>
      <c r="I240" s="2">
        <f>8.4*1000</f>
        <v>8400</v>
      </c>
      <c r="J240" s="6">
        <v>3.2407407407407406E-3</v>
      </c>
      <c r="K240" s="7" t="s">
        <v>760</v>
      </c>
      <c r="L240" s="2"/>
      <c r="M240" s="2"/>
      <c r="N240" s="2"/>
      <c r="O240" s="2"/>
      <c r="P240" s="2"/>
      <c r="Q240" s="2"/>
      <c r="R240" s="2"/>
      <c r="S240" s="2"/>
      <c r="T240" s="2"/>
      <c r="U240" s="2"/>
      <c r="V240" s="2"/>
      <c r="W240" s="2"/>
      <c r="X240" s="2"/>
    </row>
    <row r="241" spans="1:24" x14ac:dyDescent="0.25">
      <c r="A241" s="2">
        <v>181</v>
      </c>
      <c r="C241" s="2" t="s">
        <v>1120</v>
      </c>
      <c r="D241" s="4" t="s">
        <v>180</v>
      </c>
      <c r="E241" s="8">
        <v>2.4499999999999997</v>
      </c>
      <c r="F241" s="3" t="s">
        <v>839</v>
      </c>
      <c r="G241" s="1"/>
      <c r="H241" s="10"/>
      <c r="I241" s="2">
        <f>12*1000</f>
        <v>12000</v>
      </c>
      <c r="J241" s="6">
        <v>4.0833333333333333E-2</v>
      </c>
      <c r="K241" s="7" t="s">
        <v>760</v>
      </c>
      <c r="L241" s="2"/>
      <c r="M241" s="2"/>
      <c r="N241" s="2"/>
      <c r="O241" s="2"/>
      <c r="P241" s="2"/>
      <c r="Q241" s="2"/>
      <c r="R241" s="2"/>
      <c r="S241" s="2"/>
      <c r="T241" s="2"/>
      <c r="U241" s="2"/>
      <c r="V241" s="2"/>
      <c r="W241" s="2"/>
      <c r="X241" s="2"/>
    </row>
    <row r="242" spans="1:24" x14ac:dyDescent="0.25">
      <c r="A242" s="2">
        <v>182</v>
      </c>
      <c r="C242" s="2" t="s">
        <v>1121</v>
      </c>
      <c r="D242" s="4" t="s">
        <v>181</v>
      </c>
      <c r="E242" s="5">
        <v>0.39861111111111108</v>
      </c>
      <c r="F242" s="3" t="s">
        <v>840</v>
      </c>
      <c r="G242" s="1"/>
      <c r="H242" s="10"/>
      <c r="I242" s="2">
        <f>7.6*1000</f>
        <v>7600</v>
      </c>
      <c r="J242" s="6">
        <v>6.6435185185185182E-3</v>
      </c>
      <c r="K242" s="7" t="s">
        <v>760</v>
      </c>
      <c r="L242" s="2"/>
      <c r="M242" s="2"/>
      <c r="N242" s="2"/>
      <c r="O242" s="2"/>
      <c r="P242" s="2"/>
      <c r="Q242" s="2"/>
      <c r="R242" s="2"/>
      <c r="S242" s="2"/>
      <c r="T242" s="2"/>
      <c r="U242" s="2"/>
      <c r="V242" s="2"/>
      <c r="W242" s="2"/>
      <c r="X242" s="2"/>
    </row>
    <row r="243" spans="1:24" x14ac:dyDescent="0.25">
      <c r="A243" s="2">
        <v>183</v>
      </c>
      <c r="C243" s="2" t="s">
        <v>1122</v>
      </c>
      <c r="D243" s="4" t="s">
        <v>182</v>
      </c>
      <c r="E243" s="5">
        <v>0.95694444444444438</v>
      </c>
      <c r="F243" s="3" t="s">
        <v>841</v>
      </c>
      <c r="G243" s="1"/>
      <c r="H243" s="10"/>
      <c r="I243" s="2">
        <f>55*1000</f>
        <v>55000</v>
      </c>
      <c r="J243" s="6">
        <v>1.5949074074074074E-2</v>
      </c>
      <c r="K243" s="7" t="s">
        <v>760</v>
      </c>
      <c r="L243" s="2"/>
      <c r="M243" s="2"/>
      <c r="N243" s="2"/>
      <c r="O243" s="2"/>
      <c r="P243" s="2"/>
      <c r="Q243" s="2"/>
      <c r="R243" s="2"/>
      <c r="S243" s="2"/>
      <c r="T243" s="2"/>
      <c r="U243" s="2"/>
      <c r="V243" s="2"/>
      <c r="W243" s="2"/>
      <c r="X243" s="2"/>
    </row>
    <row r="244" spans="1:24" x14ac:dyDescent="0.25">
      <c r="A244" s="2">
        <v>184</v>
      </c>
      <c r="C244" s="2" t="s">
        <v>1123</v>
      </c>
      <c r="D244" s="4" t="s">
        <v>183</v>
      </c>
      <c r="E244" s="5">
        <v>0.7270833333333333</v>
      </c>
      <c r="F244" s="3" t="s">
        <v>842</v>
      </c>
      <c r="G244" s="1"/>
      <c r="H244" s="10"/>
      <c r="I244" s="2">
        <f>6.8*1000</f>
        <v>6800</v>
      </c>
      <c r="J244" s="6">
        <v>1.2118055555555556E-2</v>
      </c>
      <c r="K244" s="7" t="s">
        <v>760</v>
      </c>
      <c r="L244" s="2"/>
      <c r="M244" s="2"/>
      <c r="N244" s="2"/>
      <c r="O244" s="2"/>
      <c r="P244" s="2"/>
      <c r="Q244" s="2"/>
      <c r="R244" s="2"/>
      <c r="S244" s="2"/>
      <c r="T244" s="2"/>
      <c r="U244" s="2"/>
      <c r="V244" s="2"/>
      <c r="W244" s="2"/>
      <c r="X244" s="2"/>
    </row>
    <row r="245" spans="1:24" x14ac:dyDescent="0.25">
      <c r="A245" s="2">
        <v>185</v>
      </c>
      <c r="C245" s="2" t="s">
        <v>1124</v>
      </c>
      <c r="D245" s="4" t="s">
        <v>184</v>
      </c>
      <c r="E245" s="5">
        <v>0.50416666666666665</v>
      </c>
      <c r="F245" s="3" t="s">
        <v>783</v>
      </c>
      <c r="G245" s="1"/>
      <c r="H245" s="10"/>
      <c r="I245" s="2">
        <f>4*1000</f>
        <v>4000</v>
      </c>
      <c r="J245" s="6">
        <v>8.4027777777777781E-3</v>
      </c>
      <c r="K245" s="7" t="s">
        <v>760</v>
      </c>
      <c r="L245" s="2"/>
      <c r="M245" s="2"/>
      <c r="N245" s="2"/>
      <c r="O245" s="2"/>
      <c r="P245" s="2"/>
      <c r="Q245" s="2"/>
      <c r="R245" s="2"/>
      <c r="S245" s="2"/>
      <c r="T245" s="2"/>
      <c r="U245" s="2"/>
      <c r="V245" s="2"/>
      <c r="W245" s="2"/>
      <c r="X245" s="2"/>
    </row>
    <row r="246" spans="1:24" x14ac:dyDescent="0.25">
      <c r="A246" s="2">
        <v>186</v>
      </c>
      <c r="C246" s="2" t="s">
        <v>1125</v>
      </c>
      <c r="D246" s="4" t="s">
        <v>185</v>
      </c>
      <c r="E246" s="5">
        <v>0.31041666666666667</v>
      </c>
      <c r="F246" s="3" t="s">
        <v>821</v>
      </c>
      <c r="G246" s="1"/>
      <c r="H246" s="10"/>
      <c r="I246" s="2">
        <f>3.9*1000</f>
        <v>3900</v>
      </c>
      <c r="J246" s="6">
        <v>5.1736111111111115E-3</v>
      </c>
      <c r="K246" s="7" t="s">
        <v>760</v>
      </c>
      <c r="L246" s="2"/>
      <c r="M246" s="2"/>
      <c r="N246" s="2"/>
      <c r="O246" s="2"/>
      <c r="P246" s="2"/>
      <c r="Q246" s="2"/>
      <c r="R246" s="2"/>
      <c r="S246" s="2"/>
      <c r="T246" s="2"/>
      <c r="U246" s="2"/>
      <c r="V246" s="2"/>
      <c r="W246" s="2"/>
      <c r="X246" s="2"/>
    </row>
    <row r="247" spans="1:24" x14ac:dyDescent="0.25">
      <c r="A247" s="2">
        <v>187</v>
      </c>
      <c r="C247" s="2" t="s">
        <v>1126</v>
      </c>
      <c r="D247" s="4" t="s">
        <v>186</v>
      </c>
      <c r="E247" s="5">
        <v>0.34513888888888888</v>
      </c>
      <c r="F247" s="3" t="s">
        <v>843</v>
      </c>
      <c r="G247" s="1"/>
      <c r="H247" s="10"/>
      <c r="I247" s="2">
        <f>3.8*1000</f>
        <v>3800</v>
      </c>
      <c r="J247" s="6">
        <v>5.7523148148148143E-3</v>
      </c>
      <c r="K247" s="7" t="s">
        <v>760</v>
      </c>
      <c r="L247" s="2"/>
      <c r="M247" s="2"/>
      <c r="N247" s="2"/>
      <c r="O247" s="2"/>
      <c r="P247" s="2"/>
      <c r="Q247" s="2"/>
      <c r="R247" s="2"/>
      <c r="S247" s="2"/>
      <c r="T247" s="2"/>
      <c r="U247" s="2"/>
      <c r="V247" s="2"/>
      <c r="W247" s="2"/>
      <c r="X247" s="2"/>
    </row>
    <row r="248" spans="1:24" x14ac:dyDescent="0.25">
      <c r="A248" s="2">
        <v>188</v>
      </c>
      <c r="C248" s="2" t="s">
        <v>1127</v>
      </c>
      <c r="D248" s="4" t="s">
        <v>187</v>
      </c>
      <c r="E248" s="5">
        <v>9.1666666666666674E-2</v>
      </c>
      <c r="F248" s="3" t="s">
        <v>791</v>
      </c>
      <c r="G248" s="1"/>
      <c r="H248" s="10"/>
      <c r="I248" s="2">
        <f>3.2*1000</f>
        <v>3200</v>
      </c>
      <c r="J248" s="6">
        <v>1.5277777777777779E-3</v>
      </c>
      <c r="K248" s="7" t="s">
        <v>760</v>
      </c>
      <c r="L248" s="2"/>
      <c r="M248" s="2"/>
      <c r="N248" s="2"/>
      <c r="O248" s="2"/>
      <c r="P248" s="2"/>
      <c r="Q248" s="2"/>
      <c r="R248" s="2"/>
      <c r="S248" s="2"/>
      <c r="T248" s="2"/>
      <c r="U248" s="2"/>
      <c r="V248" s="2"/>
      <c r="W248" s="2"/>
      <c r="X248" s="2"/>
    </row>
    <row r="249" spans="1:24" x14ac:dyDescent="0.25">
      <c r="A249" s="2">
        <v>189</v>
      </c>
      <c r="C249" s="2" t="s">
        <v>1128</v>
      </c>
      <c r="D249" s="4" t="s">
        <v>188</v>
      </c>
      <c r="E249" s="5">
        <v>0.90069444444444446</v>
      </c>
      <c r="F249" s="3" t="s">
        <v>844</v>
      </c>
      <c r="G249" s="1"/>
      <c r="H249" s="10"/>
      <c r="I249" s="2">
        <f>4.6*1000</f>
        <v>4600</v>
      </c>
      <c r="J249" s="6">
        <v>1.5011574074074075E-2</v>
      </c>
      <c r="K249" s="7" t="s">
        <v>760</v>
      </c>
      <c r="L249" s="2"/>
      <c r="M249" s="2"/>
      <c r="N249" s="2"/>
      <c r="O249" s="2"/>
      <c r="P249" s="2"/>
      <c r="Q249" s="2"/>
      <c r="R249" s="2"/>
      <c r="S249" s="2"/>
      <c r="T249" s="2"/>
      <c r="U249" s="2"/>
      <c r="V249" s="2"/>
      <c r="W249" s="2"/>
      <c r="X249" s="2"/>
    </row>
    <row r="250" spans="1:24" x14ac:dyDescent="0.25">
      <c r="A250" s="2">
        <v>190</v>
      </c>
      <c r="C250" s="2" t="s">
        <v>1129</v>
      </c>
      <c r="D250" s="4" t="s">
        <v>189</v>
      </c>
      <c r="E250" s="8">
        <v>1.8979166666666665</v>
      </c>
      <c r="F250" s="3" t="s">
        <v>820</v>
      </c>
      <c r="G250" s="1"/>
      <c r="H250" s="10"/>
      <c r="I250" s="2">
        <f>3.7*1000</f>
        <v>3700</v>
      </c>
      <c r="J250" s="6">
        <v>3.1631944444444442E-2</v>
      </c>
      <c r="K250" s="7" t="s">
        <v>760</v>
      </c>
      <c r="L250" s="2"/>
      <c r="M250" s="2"/>
      <c r="N250" s="2"/>
      <c r="O250" s="2"/>
      <c r="P250" s="2"/>
      <c r="Q250" s="2"/>
      <c r="R250" s="2"/>
      <c r="S250" s="2"/>
      <c r="T250" s="2"/>
      <c r="U250" s="2"/>
      <c r="V250" s="2"/>
      <c r="W250" s="2"/>
      <c r="X250" s="2"/>
    </row>
    <row r="251" spans="1:24" x14ac:dyDescent="0.25">
      <c r="A251" s="2">
        <v>191</v>
      </c>
      <c r="C251" s="2" t="s">
        <v>1130</v>
      </c>
      <c r="D251" s="4" t="s">
        <v>190</v>
      </c>
      <c r="E251" s="8">
        <v>2.4506944444444447</v>
      </c>
      <c r="F251" s="3" t="s">
        <v>845</v>
      </c>
      <c r="G251" s="1"/>
      <c r="H251" s="10"/>
      <c r="I251" s="2">
        <f>9.4*1000</f>
        <v>9400</v>
      </c>
      <c r="J251" s="6">
        <v>4.0844907407407406E-2</v>
      </c>
      <c r="K251" s="7" t="s">
        <v>760</v>
      </c>
      <c r="L251" s="2"/>
      <c r="M251" s="2"/>
      <c r="N251" s="2"/>
      <c r="O251" s="2"/>
      <c r="P251" s="2"/>
      <c r="Q251" s="2"/>
      <c r="R251" s="2"/>
      <c r="S251" s="2"/>
      <c r="T251" s="2"/>
      <c r="U251" s="2"/>
      <c r="V251" s="2"/>
      <c r="W251" s="2"/>
      <c r="X251" s="2"/>
    </row>
    <row r="252" spans="1:24" x14ac:dyDescent="0.25">
      <c r="A252" s="2">
        <v>192</v>
      </c>
      <c r="C252" s="2" t="s">
        <v>1131</v>
      </c>
      <c r="D252" s="4" t="s">
        <v>191</v>
      </c>
      <c r="E252" s="5">
        <v>8.1250000000000003E-2</v>
      </c>
      <c r="F252" s="3">
        <v>938</v>
      </c>
      <c r="G252" s="1"/>
      <c r="H252" s="10"/>
      <c r="I252" s="2">
        <f>938</f>
        <v>938</v>
      </c>
      <c r="J252" s="6">
        <v>1.3541666666666667E-3</v>
      </c>
      <c r="K252" s="7" t="s">
        <v>760</v>
      </c>
      <c r="L252" s="2"/>
      <c r="M252" s="2"/>
      <c r="N252" s="2"/>
      <c r="O252" s="2"/>
      <c r="P252" s="2"/>
      <c r="Q252" s="2"/>
      <c r="R252" s="2"/>
      <c r="S252" s="2"/>
      <c r="T252" s="2"/>
      <c r="U252" s="2"/>
      <c r="V252" s="2"/>
      <c r="W252" s="2"/>
      <c r="X252" s="2"/>
    </row>
    <row r="253" spans="1:24" x14ac:dyDescent="0.25">
      <c r="A253" s="2">
        <v>193</v>
      </c>
      <c r="C253" s="2" t="s">
        <v>1132</v>
      </c>
      <c r="D253" s="4" t="s">
        <v>192</v>
      </c>
      <c r="E253" s="5">
        <v>0.59513888888888888</v>
      </c>
      <c r="F253" s="3" t="s">
        <v>835</v>
      </c>
      <c r="G253" s="1"/>
      <c r="H253" s="10"/>
      <c r="I253" s="2">
        <f>1.8*1000</f>
        <v>1800</v>
      </c>
      <c r="J253" s="6">
        <v>9.9189814814814817E-3</v>
      </c>
      <c r="K253" s="7" t="s">
        <v>760</v>
      </c>
      <c r="L253" s="2"/>
      <c r="M253" s="2"/>
      <c r="N253" s="2"/>
      <c r="O253" s="2"/>
      <c r="P253" s="2"/>
      <c r="Q253" s="2"/>
      <c r="R253" s="2"/>
      <c r="S253" s="2"/>
      <c r="T253" s="2"/>
      <c r="U253" s="2"/>
      <c r="V253" s="2"/>
      <c r="W253" s="2"/>
      <c r="X253" s="2"/>
    </row>
    <row r="254" spans="1:24" x14ac:dyDescent="0.25">
      <c r="A254" s="2">
        <v>194</v>
      </c>
      <c r="C254" s="2" t="s">
        <v>1133</v>
      </c>
      <c r="D254" s="4" t="s">
        <v>193</v>
      </c>
      <c r="E254" s="8">
        <v>1.5250000000000001</v>
      </c>
      <c r="F254" s="3" t="s">
        <v>812</v>
      </c>
      <c r="G254" s="1"/>
      <c r="H254" s="10"/>
      <c r="I254" s="2">
        <f>4.4*1000</f>
        <v>4400</v>
      </c>
      <c r="J254" s="6">
        <v>2.5416666666666667E-2</v>
      </c>
      <c r="K254" s="7" t="s">
        <v>760</v>
      </c>
      <c r="L254" s="2"/>
      <c r="M254" s="2"/>
      <c r="N254" s="2"/>
      <c r="O254" s="2"/>
      <c r="P254" s="2"/>
      <c r="Q254" s="2"/>
      <c r="R254" s="2"/>
      <c r="S254" s="2"/>
      <c r="T254" s="2"/>
      <c r="U254" s="2"/>
      <c r="V254" s="2"/>
      <c r="W254" s="2"/>
      <c r="X254" s="2"/>
    </row>
    <row r="255" spans="1:24" x14ac:dyDescent="0.25">
      <c r="A255" s="2">
        <v>195</v>
      </c>
      <c r="C255" s="2" t="s">
        <v>1134</v>
      </c>
      <c r="D255" s="4" t="s">
        <v>194</v>
      </c>
      <c r="E255" s="5">
        <v>0.28472222222222221</v>
      </c>
      <c r="F255" s="3" t="s">
        <v>789</v>
      </c>
      <c r="G255" s="1"/>
      <c r="H255" s="10"/>
      <c r="I255" s="2">
        <f>1*1000</f>
        <v>1000</v>
      </c>
      <c r="J255" s="6">
        <v>4.7453703703703703E-3</v>
      </c>
      <c r="K255" s="7" t="s">
        <v>760</v>
      </c>
      <c r="L255" s="2"/>
      <c r="M255" s="2"/>
      <c r="N255" s="2"/>
      <c r="O255" s="2"/>
      <c r="P255" s="2"/>
      <c r="Q255" s="2"/>
      <c r="R255" s="2"/>
      <c r="S255" s="2"/>
      <c r="T255" s="2"/>
      <c r="U255" s="2"/>
      <c r="V255" s="2"/>
      <c r="W255" s="2"/>
      <c r="X255" s="2"/>
    </row>
    <row r="256" spans="1:24" x14ac:dyDescent="0.25">
      <c r="A256" s="2">
        <v>196</v>
      </c>
      <c r="C256" s="2" t="s">
        <v>1135</v>
      </c>
      <c r="D256" s="4" t="s">
        <v>195</v>
      </c>
      <c r="E256" s="5">
        <v>0.18402777777777779</v>
      </c>
      <c r="F256" s="3" t="s">
        <v>789</v>
      </c>
      <c r="G256" s="1"/>
      <c r="H256" s="10"/>
      <c r="I256" s="2">
        <f>1*1000</f>
        <v>1000</v>
      </c>
      <c r="J256" s="6">
        <v>3.0671296296296297E-3</v>
      </c>
      <c r="K256" s="7" t="s">
        <v>760</v>
      </c>
      <c r="L256" s="2"/>
      <c r="M256" s="2"/>
      <c r="N256" s="2"/>
      <c r="O256" s="2"/>
      <c r="P256" s="2"/>
      <c r="Q256" s="2"/>
      <c r="R256" s="2"/>
      <c r="S256" s="2"/>
      <c r="T256" s="2"/>
      <c r="U256" s="2"/>
      <c r="V256" s="2"/>
      <c r="W256" s="2"/>
      <c r="X256" s="2"/>
    </row>
    <row r="257" spans="1:24" x14ac:dyDescent="0.25">
      <c r="A257" s="2">
        <v>197</v>
      </c>
      <c r="C257" s="2" t="s">
        <v>1136</v>
      </c>
      <c r="D257" s="4" t="s">
        <v>196</v>
      </c>
      <c r="E257" s="5">
        <v>0.1125</v>
      </c>
      <c r="F257" s="3" t="s">
        <v>835</v>
      </c>
      <c r="G257" s="1"/>
      <c r="H257" s="10"/>
      <c r="I257" s="2">
        <f>1.8*1000</f>
        <v>1800</v>
      </c>
      <c r="J257" s="6">
        <v>1.8750000000000001E-3</v>
      </c>
      <c r="K257" s="7" t="s">
        <v>760</v>
      </c>
      <c r="L257" s="2"/>
      <c r="M257" s="2"/>
      <c r="N257" s="2"/>
      <c r="O257" s="2"/>
      <c r="P257" s="2"/>
      <c r="Q257" s="2"/>
      <c r="R257" s="2"/>
      <c r="S257" s="2"/>
      <c r="T257" s="2"/>
      <c r="U257" s="2"/>
      <c r="V257" s="2"/>
      <c r="W257" s="2"/>
      <c r="X257" s="2"/>
    </row>
    <row r="258" spans="1:24" x14ac:dyDescent="0.25">
      <c r="A258" s="2">
        <v>198</v>
      </c>
      <c r="C258" s="2" t="s">
        <v>1137</v>
      </c>
      <c r="D258" s="4" t="s">
        <v>197</v>
      </c>
      <c r="E258" s="5">
        <v>0.52916666666666667</v>
      </c>
      <c r="F258" s="3" t="s">
        <v>819</v>
      </c>
      <c r="G258" s="1"/>
      <c r="H258" s="10"/>
      <c r="I258" s="2">
        <f>2*1000</f>
        <v>2000</v>
      </c>
      <c r="J258" s="6">
        <v>8.819444444444444E-3</v>
      </c>
      <c r="K258" s="7" t="s">
        <v>760</v>
      </c>
      <c r="L258" s="2"/>
      <c r="M258" s="2"/>
      <c r="N258" s="2"/>
      <c r="O258" s="2"/>
      <c r="P258" s="2"/>
      <c r="Q258" s="2"/>
      <c r="R258" s="2"/>
      <c r="S258" s="2"/>
      <c r="T258" s="2"/>
      <c r="U258" s="2"/>
      <c r="V258" s="2"/>
      <c r="W258" s="2"/>
      <c r="X258" s="2"/>
    </row>
    <row r="259" spans="1:24" x14ac:dyDescent="0.25">
      <c r="A259" s="2">
        <v>199</v>
      </c>
      <c r="C259" s="2" t="s">
        <v>1138</v>
      </c>
      <c r="D259" s="4" t="s">
        <v>198</v>
      </c>
      <c r="E259" s="5">
        <v>0.5395833333333333</v>
      </c>
      <c r="F259" s="3" t="s">
        <v>837</v>
      </c>
      <c r="G259" s="1"/>
      <c r="H259" s="10"/>
      <c r="I259" s="2">
        <f>3.1*1000</f>
        <v>3100</v>
      </c>
      <c r="J259" s="6">
        <v>8.9930555555555545E-3</v>
      </c>
      <c r="K259" s="7" t="s">
        <v>760</v>
      </c>
      <c r="L259" s="2"/>
      <c r="M259" s="2"/>
      <c r="N259" s="2"/>
      <c r="O259" s="2"/>
      <c r="P259" s="2"/>
      <c r="Q259" s="2"/>
      <c r="R259" s="2"/>
      <c r="S259" s="2"/>
      <c r="T259" s="2"/>
      <c r="U259" s="2"/>
      <c r="V259" s="2"/>
      <c r="W259" s="2"/>
      <c r="X259" s="2"/>
    </row>
    <row r="260" spans="1:24" x14ac:dyDescent="0.25">
      <c r="A260" s="2">
        <v>200</v>
      </c>
      <c r="C260" s="2" t="s">
        <v>1139</v>
      </c>
      <c r="D260" s="4" t="s">
        <v>199</v>
      </c>
      <c r="E260" s="5">
        <v>0.55555555555555558</v>
      </c>
      <c r="F260" s="3" t="s">
        <v>794</v>
      </c>
      <c r="G260" s="1"/>
      <c r="H260" s="10"/>
      <c r="I260" s="2">
        <f>2.4*1000</f>
        <v>2400</v>
      </c>
      <c r="J260" s="6">
        <v>9.2592592592592605E-3</v>
      </c>
      <c r="K260" s="7" t="s">
        <v>760</v>
      </c>
      <c r="L260" s="2"/>
      <c r="M260" s="2"/>
      <c r="N260" s="2"/>
      <c r="O260" s="2"/>
      <c r="P260" s="2"/>
      <c r="Q260" s="2"/>
      <c r="R260" s="2"/>
      <c r="S260" s="2"/>
      <c r="T260" s="2"/>
      <c r="U260" s="2"/>
      <c r="V260" s="2"/>
      <c r="W260" s="2"/>
      <c r="X260" s="2"/>
    </row>
    <row r="261" spans="1:24" x14ac:dyDescent="0.25">
      <c r="A261" s="2">
        <v>201</v>
      </c>
      <c r="C261" s="2" t="s">
        <v>1140</v>
      </c>
      <c r="D261" s="4" t="s">
        <v>200</v>
      </c>
      <c r="E261" s="5">
        <v>0.15833333333333333</v>
      </c>
      <c r="F261" s="3" t="s">
        <v>846</v>
      </c>
      <c r="G261" s="1"/>
      <c r="H261" s="10"/>
      <c r="I261" s="2">
        <f>8.1*1000</f>
        <v>8100</v>
      </c>
      <c r="J261" s="6">
        <v>2.6388888888888885E-3</v>
      </c>
      <c r="K261" s="7" t="s">
        <v>761</v>
      </c>
      <c r="L261" s="2"/>
      <c r="M261" s="2"/>
      <c r="N261" s="2"/>
      <c r="O261" s="2"/>
      <c r="P261" s="2"/>
      <c r="Q261" s="2"/>
      <c r="R261" s="2"/>
      <c r="S261" s="2"/>
      <c r="T261" s="2"/>
      <c r="U261" s="2"/>
      <c r="V261" s="2"/>
      <c r="W261" s="2"/>
      <c r="X261" s="2"/>
    </row>
    <row r="262" spans="1:24" x14ac:dyDescent="0.25">
      <c r="A262" s="2">
        <v>202</v>
      </c>
      <c r="C262" s="2" t="s">
        <v>1141</v>
      </c>
      <c r="D262" s="4" t="s">
        <v>201</v>
      </c>
      <c r="E262" s="5">
        <v>0.16319444444444445</v>
      </c>
      <c r="F262" s="3" t="s">
        <v>832</v>
      </c>
      <c r="G262" s="1"/>
      <c r="H262" s="10"/>
      <c r="I262" s="2">
        <f>2.7*1000</f>
        <v>2700</v>
      </c>
      <c r="J262" s="6">
        <v>2.7199074074074074E-3</v>
      </c>
      <c r="K262" s="7" t="s">
        <v>761</v>
      </c>
      <c r="L262" s="2"/>
      <c r="M262" s="2"/>
      <c r="N262" s="2"/>
      <c r="O262" s="2"/>
      <c r="P262" s="2"/>
      <c r="Q262" s="2"/>
      <c r="R262" s="2"/>
      <c r="S262" s="2"/>
      <c r="T262" s="2"/>
      <c r="U262" s="2"/>
      <c r="V262" s="2"/>
      <c r="W262" s="2"/>
      <c r="X262" s="2"/>
    </row>
    <row r="263" spans="1:24" x14ac:dyDescent="0.25">
      <c r="A263" s="2">
        <v>203</v>
      </c>
      <c r="C263" s="2" t="s">
        <v>1142</v>
      </c>
      <c r="D263" s="4" t="s">
        <v>202</v>
      </c>
      <c r="E263" s="5">
        <v>0.13680555555555554</v>
      </c>
      <c r="F263" s="3" t="s">
        <v>809</v>
      </c>
      <c r="G263" s="1"/>
      <c r="H263" s="10"/>
      <c r="I263" s="2">
        <f>2.9*1000</f>
        <v>2900</v>
      </c>
      <c r="J263" s="6">
        <v>2.2800925925925927E-3</v>
      </c>
      <c r="K263" s="7" t="s">
        <v>761</v>
      </c>
      <c r="L263" s="2"/>
      <c r="M263" s="2"/>
      <c r="N263" s="2"/>
      <c r="O263" s="2"/>
      <c r="P263" s="2"/>
      <c r="Q263" s="2"/>
      <c r="R263" s="2"/>
      <c r="S263" s="2"/>
      <c r="T263" s="2"/>
      <c r="U263" s="2"/>
      <c r="V263" s="2"/>
      <c r="W263" s="2"/>
      <c r="X263" s="2"/>
    </row>
    <row r="264" spans="1:24" x14ac:dyDescent="0.25">
      <c r="A264" s="2">
        <v>204</v>
      </c>
      <c r="C264" s="2" t="s">
        <v>1143</v>
      </c>
      <c r="D264" s="4" t="s">
        <v>203</v>
      </c>
      <c r="E264" s="5">
        <v>0.26111111111111113</v>
      </c>
      <c r="F264" s="3" t="s">
        <v>821</v>
      </c>
      <c r="G264" s="1"/>
      <c r="H264" s="10"/>
      <c r="I264" s="2">
        <f>3.9*1000</f>
        <v>3900</v>
      </c>
      <c r="J264" s="6">
        <v>4.3518518518518515E-3</v>
      </c>
      <c r="K264" s="7" t="s">
        <v>761</v>
      </c>
      <c r="L264" s="2"/>
      <c r="M264" s="2"/>
      <c r="N264" s="2"/>
      <c r="O264" s="2"/>
      <c r="P264" s="2"/>
      <c r="Q264" s="2"/>
      <c r="R264" s="2"/>
      <c r="S264" s="2"/>
      <c r="T264" s="2"/>
      <c r="U264" s="2"/>
      <c r="V264" s="2"/>
      <c r="W264" s="2"/>
      <c r="X264" s="2"/>
    </row>
    <row r="265" spans="1:24" x14ac:dyDescent="0.25">
      <c r="A265" s="2">
        <v>205</v>
      </c>
      <c r="C265" s="2" t="s">
        <v>1144</v>
      </c>
      <c r="D265" s="4" t="s">
        <v>204</v>
      </c>
      <c r="E265" s="5">
        <v>0.38958333333333334</v>
      </c>
      <c r="F265" s="3" t="s">
        <v>821</v>
      </c>
      <c r="G265" s="1"/>
      <c r="H265" s="10"/>
      <c r="I265" s="2">
        <f>3.9*1000</f>
        <v>3900</v>
      </c>
      <c r="J265" s="6">
        <v>6.4930555555555549E-3</v>
      </c>
      <c r="K265" s="7" t="s">
        <v>761</v>
      </c>
      <c r="L265" s="2"/>
      <c r="M265" s="2"/>
      <c r="N265" s="2"/>
      <c r="O265" s="2"/>
      <c r="P265" s="2"/>
      <c r="Q265" s="2"/>
      <c r="R265" s="2"/>
      <c r="S265" s="2"/>
      <c r="T265" s="2"/>
      <c r="U265" s="2"/>
      <c r="V265" s="2"/>
      <c r="W265" s="2"/>
      <c r="X265" s="2"/>
    </row>
    <row r="266" spans="1:24" x14ac:dyDescent="0.25">
      <c r="A266" s="2">
        <v>206</v>
      </c>
      <c r="C266" s="2" t="s">
        <v>1145</v>
      </c>
      <c r="D266" s="4" t="s">
        <v>205</v>
      </c>
      <c r="E266" s="5">
        <v>0.55277777777777781</v>
      </c>
      <c r="F266" s="3" t="s">
        <v>812</v>
      </c>
      <c r="G266" s="1"/>
      <c r="H266" s="10"/>
      <c r="I266" s="2">
        <f>4.4*1000</f>
        <v>4400</v>
      </c>
      <c r="J266" s="6">
        <v>9.2129629629629627E-3</v>
      </c>
      <c r="K266" s="7" t="s">
        <v>761</v>
      </c>
      <c r="L266" s="2"/>
      <c r="M266" s="2"/>
      <c r="N266" s="2"/>
      <c r="O266" s="2"/>
      <c r="P266" s="2"/>
      <c r="Q266" s="2"/>
      <c r="R266" s="2"/>
      <c r="S266" s="2"/>
      <c r="T266" s="2"/>
      <c r="U266" s="2"/>
      <c r="V266" s="2"/>
      <c r="W266" s="2"/>
      <c r="X266" s="2"/>
    </row>
    <row r="267" spans="1:24" x14ac:dyDescent="0.25">
      <c r="A267" s="2">
        <v>207</v>
      </c>
      <c r="C267" s="2" t="s">
        <v>1146</v>
      </c>
      <c r="D267" s="4" t="s">
        <v>206</v>
      </c>
      <c r="E267" s="5">
        <v>0.43402777777777773</v>
      </c>
      <c r="F267" s="3" t="s">
        <v>847</v>
      </c>
      <c r="G267" s="1"/>
      <c r="H267" s="10"/>
      <c r="I267" s="2">
        <f>4.2*1000</f>
        <v>4200</v>
      </c>
      <c r="J267" s="6">
        <v>7.2337962962962963E-3</v>
      </c>
      <c r="K267" s="7" t="s">
        <v>761</v>
      </c>
      <c r="L267" s="2"/>
      <c r="M267" s="2"/>
      <c r="N267" s="2"/>
      <c r="O267" s="2"/>
      <c r="P267" s="2"/>
      <c r="Q267" s="2"/>
      <c r="R267" s="2"/>
      <c r="S267" s="2"/>
      <c r="T267" s="2"/>
      <c r="U267" s="2"/>
      <c r="V267" s="2"/>
      <c r="W267" s="2"/>
      <c r="X267" s="2"/>
    </row>
    <row r="268" spans="1:24" x14ac:dyDescent="0.25">
      <c r="A268" s="2">
        <v>208</v>
      </c>
      <c r="C268" s="2" t="s">
        <v>1147</v>
      </c>
      <c r="D268" s="4" t="s">
        <v>207</v>
      </c>
      <c r="E268" s="5">
        <v>0.2638888888888889</v>
      </c>
      <c r="F268" s="3" t="s">
        <v>787</v>
      </c>
      <c r="G268" s="1"/>
      <c r="H268" s="10"/>
      <c r="I268" s="2">
        <f>1.9*1000</f>
        <v>1900</v>
      </c>
      <c r="J268" s="6">
        <v>4.3981481481481484E-3</v>
      </c>
      <c r="K268" s="7" t="s">
        <v>761</v>
      </c>
      <c r="L268" s="2"/>
      <c r="M268" s="2"/>
      <c r="N268" s="2"/>
      <c r="O268" s="2"/>
      <c r="P268" s="2"/>
      <c r="Q268" s="2"/>
      <c r="R268" s="2"/>
      <c r="S268" s="2"/>
      <c r="T268" s="2"/>
      <c r="U268" s="2"/>
      <c r="V268" s="2"/>
      <c r="W268" s="2"/>
      <c r="X268" s="2"/>
    </row>
    <row r="269" spans="1:24" x14ac:dyDescent="0.25">
      <c r="A269" s="2">
        <v>209</v>
      </c>
      <c r="C269" s="2" t="s">
        <v>1148</v>
      </c>
      <c r="D269" s="4" t="s">
        <v>208</v>
      </c>
      <c r="E269" s="5">
        <v>0.3923611111111111</v>
      </c>
      <c r="F269" s="3" t="s">
        <v>848</v>
      </c>
      <c r="G269" s="1"/>
      <c r="H269" s="10"/>
      <c r="I269" s="2">
        <f>2.8*1000</f>
        <v>2800</v>
      </c>
      <c r="J269" s="6">
        <v>6.5393518518518517E-3</v>
      </c>
      <c r="K269" s="7" t="s">
        <v>761</v>
      </c>
      <c r="L269" s="2"/>
      <c r="M269" s="2"/>
      <c r="N269" s="2"/>
      <c r="O269" s="2"/>
      <c r="P269" s="2"/>
      <c r="Q269" s="2"/>
      <c r="R269" s="2"/>
      <c r="S269" s="2"/>
      <c r="T269" s="2"/>
      <c r="U269" s="2"/>
      <c r="V269" s="2"/>
      <c r="W269" s="2"/>
      <c r="X269" s="2"/>
    </row>
    <row r="270" spans="1:24" x14ac:dyDescent="0.25">
      <c r="A270" s="2">
        <v>210</v>
      </c>
      <c r="C270" s="2" t="s">
        <v>1149</v>
      </c>
      <c r="D270" s="4" t="s">
        <v>209</v>
      </c>
      <c r="E270" s="5">
        <v>0.19305555555555554</v>
      </c>
      <c r="F270" s="3" t="s">
        <v>804</v>
      </c>
      <c r="G270" s="1"/>
      <c r="H270" s="10"/>
      <c r="I270" s="2">
        <f>1.3*1000</f>
        <v>1300</v>
      </c>
      <c r="J270" s="6">
        <v>3.2175925925925926E-3</v>
      </c>
      <c r="K270" s="7" t="s">
        <v>761</v>
      </c>
      <c r="L270" s="2"/>
      <c r="M270" s="2"/>
      <c r="N270" s="2"/>
      <c r="O270" s="2"/>
      <c r="P270" s="2"/>
      <c r="Q270" s="2"/>
      <c r="R270" s="2"/>
      <c r="S270" s="2"/>
      <c r="T270" s="2"/>
      <c r="U270" s="2"/>
      <c r="V270" s="2"/>
      <c r="W270" s="2"/>
      <c r="X270" s="2"/>
    </row>
    <row r="271" spans="1:24" x14ac:dyDescent="0.25">
      <c r="A271" s="2">
        <v>211</v>
      </c>
      <c r="C271" s="2" t="s">
        <v>1150</v>
      </c>
      <c r="D271" s="4" t="s">
        <v>210</v>
      </c>
      <c r="E271" s="5">
        <v>0.78472222222222221</v>
      </c>
      <c r="F271" s="3" t="s">
        <v>849</v>
      </c>
      <c r="G271" s="1"/>
      <c r="H271" s="10"/>
      <c r="I271" s="2">
        <f>8.7*1000</f>
        <v>8700</v>
      </c>
      <c r="J271" s="6">
        <v>1.3078703703703703E-2</v>
      </c>
      <c r="K271" s="7" t="s">
        <v>761</v>
      </c>
      <c r="L271" s="2"/>
      <c r="M271" s="2"/>
      <c r="N271" s="2"/>
      <c r="O271" s="2"/>
      <c r="P271" s="2"/>
      <c r="Q271" s="2"/>
      <c r="R271" s="2"/>
      <c r="S271" s="2"/>
      <c r="T271" s="2"/>
      <c r="U271" s="2"/>
      <c r="V271" s="2"/>
      <c r="W271" s="2"/>
      <c r="X271" s="2"/>
    </row>
    <row r="272" spans="1:24" x14ac:dyDescent="0.25">
      <c r="A272" s="2">
        <v>212</v>
      </c>
      <c r="C272" s="2" t="s">
        <v>1151</v>
      </c>
      <c r="D272" s="4" t="s">
        <v>211</v>
      </c>
      <c r="E272" s="5">
        <v>0.48055555555555557</v>
      </c>
      <c r="F272" s="3" t="s">
        <v>794</v>
      </c>
      <c r="G272" s="1"/>
      <c r="H272" s="10"/>
      <c r="I272" s="2">
        <f>2.4*1000</f>
        <v>2400</v>
      </c>
      <c r="J272" s="6">
        <v>8.0092592592592594E-3</v>
      </c>
      <c r="K272" s="7" t="s">
        <v>761</v>
      </c>
      <c r="L272" s="2"/>
      <c r="M272" s="2"/>
      <c r="N272" s="2"/>
      <c r="O272" s="2"/>
      <c r="P272" s="2"/>
      <c r="Q272" s="2"/>
      <c r="R272" s="2"/>
      <c r="S272" s="2"/>
      <c r="T272" s="2"/>
      <c r="U272" s="2"/>
      <c r="V272" s="2"/>
      <c r="W272" s="2"/>
      <c r="X272" s="2"/>
    </row>
    <row r="273" spans="1:24" x14ac:dyDescent="0.25">
      <c r="A273" s="2">
        <v>213</v>
      </c>
      <c r="C273" s="2" t="s">
        <v>1152</v>
      </c>
      <c r="D273" s="4" t="s">
        <v>212</v>
      </c>
      <c r="E273" s="5">
        <v>0.15277777777777776</v>
      </c>
      <c r="F273" s="3" t="s">
        <v>848</v>
      </c>
      <c r="G273" s="1"/>
      <c r="H273" s="10"/>
      <c r="I273" s="2">
        <f>2.8*1000</f>
        <v>2800</v>
      </c>
      <c r="J273" s="6">
        <v>2.5462962962962961E-3</v>
      </c>
      <c r="K273" s="7" t="s">
        <v>761</v>
      </c>
      <c r="L273" s="2"/>
      <c r="M273" s="2"/>
      <c r="N273" s="2"/>
      <c r="O273" s="2"/>
      <c r="P273" s="2"/>
      <c r="Q273" s="2"/>
      <c r="R273" s="2"/>
      <c r="S273" s="2"/>
      <c r="T273" s="2"/>
      <c r="U273" s="2"/>
      <c r="V273" s="2"/>
      <c r="W273" s="2"/>
      <c r="X273" s="2"/>
    </row>
    <row r="274" spans="1:24" x14ac:dyDescent="0.25">
      <c r="A274" s="2">
        <v>214</v>
      </c>
      <c r="C274" s="2" t="s">
        <v>1153</v>
      </c>
      <c r="D274" s="4" t="s">
        <v>213</v>
      </c>
      <c r="E274" s="8">
        <v>1.7888888888888888</v>
      </c>
      <c r="F274" s="3" t="s">
        <v>846</v>
      </c>
      <c r="G274" s="1"/>
      <c r="H274" s="10"/>
      <c r="I274" s="2">
        <f>8.1*1000</f>
        <v>8100</v>
      </c>
      <c r="J274" s="6">
        <v>2.9814814814814811E-2</v>
      </c>
      <c r="K274" s="7" t="s">
        <v>761</v>
      </c>
      <c r="L274" s="2"/>
      <c r="M274" s="2"/>
      <c r="N274" s="2"/>
      <c r="O274" s="2"/>
      <c r="P274" s="2"/>
      <c r="Q274" s="2"/>
      <c r="R274" s="2"/>
      <c r="S274" s="2"/>
      <c r="T274" s="2"/>
      <c r="U274" s="2"/>
      <c r="V274" s="2"/>
      <c r="W274" s="2"/>
      <c r="X274" s="2"/>
    </row>
    <row r="275" spans="1:24" x14ac:dyDescent="0.25">
      <c r="A275" s="2">
        <v>215</v>
      </c>
      <c r="C275" s="2" t="s">
        <v>1154</v>
      </c>
      <c r="D275" s="4" t="s">
        <v>214</v>
      </c>
      <c r="E275" s="5">
        <v>0.40763888888888888</v>
      </c>
      <c r="F275" s="3" t="s">
        <v>785</v>
      </c>
      <c r="G275" s="1"/>
      <c r="H275" s="10"/>
      <c r="I275" s="2">
        <f>1.7*1000</f>
        <v>1700</v>
      </c>
      <c r="J275" s="6">
        <v>6.7939814814814816E-3</v>
      </c>
      <c r="K275" s="7" t="s">
        <v>761</v>
      </c>
      <c r="L275" s="2"/>
      <c r="M275" s="2"/>
      <c r="N275" s="2"/>
      <c r="O275" s="2"/>
      <c r="P275" s="2"/>
      <c r="Q275" s="2"/>
      <c r="R275" s="2"/>
      <c r="S275" s="2"/>
      <c r="T275" s="2"/>
      <c r="U275" s="2"/>
      <c r="V275" s="2"/>
      <c r="W275" s="2"/>
      <c r="X275" s="2"/>
    </row>
    <row r="276" spans="1:24" x14ac:dyDescent="0.25">
      <c r="A276" s="2">
        <v>216</v>
      </c>
      <c r="C276" s="2" t="s">
        <v>1155</v>
      </c>
      <c r="D276" s="4" t="s">
        <v>215</v>
      </c>
      <c r="E276" s="5">
        <v>0.18541666666666667</v>
      </c>
      <c r="F276" s="3" t="s">
        <v>821</v>
      </c>
      <c r="G276" s="1"/>
      <c r="H276" s="10"/>
      <c r="I276" s="2">
        <f>3.9*1000</f>
        <v>3900</v>
      </c>
      <c r="J276" s="6">
        <v>3.0902777777777782E-3</v>
      </c>
      <c r="K276" s="7" t="s">
        <v>761</v>
      </c>
      <c r="L276" s="2"/>
      <c r="M276" s="2"/>
      <c r="N276" s="2"/>
      <c r="O276" s="2"/>
      <c r="P276" s="2"/>
      <c r="Q276" s="2"/>
      <c r="R276" s="2"/>
      <c r="S276" s="2"/>
      <c r="T276" s="2"/>
      <c r="U276" s="2"/>
      <c r="V276" s="2"/>
      <c r="W276" s="2"/>
      <c r="X276" s="2"/>
    </row>
    <row r="277" spans="1:24" x14ac:dyDescent="0.25">
      <c r="A277" s="2">
        <v>217</v>
      </c>
      <c r="C277" s="2" t="s">
        <v>1156</v>
      </c>
      <c r="D277" s="4" t="s">
        <v>216</v>
      </c>
      <c r="E277" s="5">
        <v>0.16388888888888889</v>
      </c>
      <c r="F277" s="3">
        <v>254</v>
      </c>
      <c r="G277" s="1"/>
      <c r="H277" s="10"/>
      <c r="I277" s="2">
        <f>254</f>
        <v>254</v>
      </c>
      <c r="J277" s="6">
        <v>2.7314814814814819E-3</v>
      </c>
      <c r="K277" s="7" t="s">
        <v>761</v>
      </c>
      <c r="L277" s="2"/>
      <c r="M277" s="2"/>
      <c r="N277" s="2"/>
      <c r="O277" s="2"/>
      <c r="P277" s="2"/>
      <c r="Q277" s="2"/>
      <c r="R277" s="2"/>
      <c r="S277" s="2"/>
      <c r="T277" s="2"/>
      <c r="U277" s="2"/>
      <c r="V277" s="2"/>
      <c r="W277" s="2"/>
      <c r="X277" s="2"/>
    </row>
    <row r="278" spans="1:24" x14ac:dyDescent="0.25">
      <c r="A278" s="2">
        <v>218</v>
      </c>
      <c r="C278" s="2" t="s">
        <v>1157</v>
      </c>
      <c r="D278" s="4" t="s">
        <v>217</v>
      </c>
      <c r="E278" s="8">
        <v>1.1319444444444444</v>
      </c>
      <c r="F278" s="3" t="s">
        <v>784</v>
      </c>
      <c r="G278" s="1"/>
      <c r="H278" s="10"/>
      <c r="I278" s="2">
        <f>10*1000</f>
        <v>10000</v>
      </c>
      <c r="J278" s="6">
        <v>1.8865740740740742E-2</v>
      </c>
      <c r="K278" s="7" t="s">
        <v>761</v>
      </c>
      <c r="L278" s="2"/>
      <c r="M278" s="2"/>
      <c r="N278" s="2"/>
      <c r="O278" s="2"/>
      <c r="P278" s="2"/>
      <c r="Q278" s="2"/>
      <c r="R278" s="2"/>
      <c r="S278" s="2"/>
      <c r="T278" s="2"/>
      <c r="U278" s="2"/>
      <c r="V278" s="2"/>
      <c r="W278" s="2"/>
      <c r="X278" s="2"/>
    </row>
    <row r="279" spans="1:24" x14ac:dyDescent="0.25">
      <c r="A279" s="2">
        <v>219</v>
      </c>
      <c r="C279" s="2" t="s">
        <v>1158</v>
      </c>
      <c r="D279" s="4" t="s">
        <v>218</v>
      </c>
      <c r="E279" s="8">
        <v>1.534027777777778</v>
      </c>
      <c r="F279" s="3" t="s">
        <v>850</v>
      </c>
      <c r="G279" s="1"/>
      <c r="H279" s="10"/>
      <c r="I279" s="2">
        <f>7.8*1000</f>
        <v>7800</v>
      </c>
      <c r="J279" s="6">
        <v>2.5567129629629634E-2</v>
      </c>
      <c r="K279" s="7" t="s">
        <v>761</v>
      </c>
      <c r="L279" s="2"/>
      <c r="M279" s="2"/>
      <c r="N279" s="2"/>
      <c r="O279" s="2"/>
      <c r="P279" s="2"/>
      <c r="Q279" s="2"/>
      <c r="R279" s="2"/>
      <c r="S279" s="2"/>
      <c r="T279" s="2"/>
      <c r="U279" s="2"/>
      <c r="V279" s="2"/>
      <c r="W279" s="2"/>
      <c r="X279" s="2"/>
    </row>
    <row r="280" spans="1:24" x14ac:dyDescent="0.25">
      <c r="A280" s="2">
        <v>220</v>
      </c>
      <c r="C280" s="2" t="s">
        <v>1159</v>
      </c>
      <c r="D280" s="4" t="s">
        <v>219</v>
      </c>
      <c r="E280" s="5">
        <v>0.73749999999999993</v>
      </c>
      <c r="F280" s="3">
        <v>499</v>
      </c>
      <c r="G280" s="1"/>
      <c r="H280" s="10"/>
      <c r="I280" s="2">
        <f>499</f>
        <v>499</v>
      </c>
      <c r="J280" s="6">
        <v>1.2291666666666666E-2</v>
      </c>
      <c r="K280" s="7" t="s">
        <v>761</v>
      </c>
      <c r="L280" s="2"/>
      <c r="M280" s="2"/>
      <c r="N280" s="2"/>
      <c r="O280" s="2"/>
      <c r="P280" s="2"/>
      <c r="Q280" s="2"/>
      <c r="R280" s="2"/>
      <c r="S280" s="2"/>
      <c r="T280" s="2"/>
      <c r="U280" s="2"/>
      <c r="V280" s="2"/>
      <c r="W280" s="2"/>
      <c r="X280" s="2"/>
    </row>
    <row r="281" spans="1:24" x14ac:dyDescent="0.25">
      <c r="A281" s="2">
        <v>221</v>
      </c>
      <c r="C281" s="2" t="s">
        <v>1160</v>
      </c>
      <c r="D281" s="4" t="s">
        <v>220</v>
      </c>
      <c r="E281" s="5">
        <v>0.13749999999999998</v>
      </c>
      <c r="F281" s="3" t="s">
        <v>829</v>
      </c>
      <c r="G281" s="1"/>
      <c r="H281" s="10"/>
      <c r="I281" s="2">
        <f>2.6*1000</f>
        <v>2600</v>
      </c>
      <c r="J281" s="6">
        <v>2.2916666666666667E-3</v>
      </c>
      <c r="K281" s="7" t="s">
        <v>761</v>
      </c>
      <c r="L281" s="2"/>
      <c r="M281" s="2"/>
      <c r="N281" s="2"/>
      <c r="O281" s="2"/>
      <c r="P281" s="2"/>
      <c r="Q281" s="2"/>
      <c r="R281" s="2"/>
      <c r="S281" s="2"/>
      <c r="T281" s="2"/>
      <c r="U281" s="2"/>
      <c r="V281" s="2"/>
      <c r="W281" s="2"/>
      <c r="X281" s="2"/>
    </row>
    <row r="282" spans="1:24" x14ac:dyDescent="0.25">
      <c r="A282" s="2">
        <v>222</v>
      </c>
      <c r="C282" s="2" t="s">
        <v>1161</v>
      </c>
      <c r="D282" s="4" t="s">
        <v>221</v>
      </c>
      <c r="E282" s="5">
        <v>0.24930555555555556</v>
      </c>
      <c r="F282" s="3" t="s">
        <v>805</v>
      </c>
      <c r="G282" s="1"/>
      <c r="H282" s="10"/>
      <c r="I282" s="2">
        <f>1.1*1000</f>
        <v>1100</v>
      </c>
      <c r="J282" s="6">
        <v>4.155092592592593E-3</v>
      </c>
      <c r="K282" s="7" t="s">
        <v>761</v>
      </c>
      <c r="L282" s="2"/>
      <c r="M282" s="2"/>
      <c r="N282" s="2"/>
      <c r="O282" s="2"/>
      <c r="P282" s="2"/>
      <c r="Q282" s="2"/>
      <c r="R282" s="2"/>
      <c r="S282" s="2"/>
      <c r="T282" s="2"/>
      <c r="U282" s="2"/>
      <c r="V282" s="2"/>
      <c r="W282" s="2"/>
      <c r="X282" s="2"/>
    </row>
    <row r="283" spans="1:24" x14ac:dyDescent="0.25">
      <c r="A283" s="2">
        <v>223</v>
      </c>
      <c r="C283" s="2" t="s">
        <v>1162</v>
      </c>
      <c r="D283" s="4" t="s">
        <v>222</v>
      </c>
      <c r="E283" s="5">
        <v>8.8888888888888892E-2</v>
      </c>
      <c r="F283" s="3" t="s">
        <v>827</v>
      </c>
      <c r="G283" s="1"/>
      <c r="H283" s="10"/>
      <c r="I283" s="2">
        <f>1.4*1000</f>
        <v>1400</v>
      </c>
      <c r="J283" s="6">
        <v>1.4814814814814814E-3</v>
      </c>
      <c r="K283" s="7" t="s">
        <v>761</v>
      </c>
      <c r="L283" s="2"/>
      <c r="M283" s="2"/>
      <c r="N283" s="2"/>
      <c r="O283" s="2"/>
      <c r="P283" s="2"/>
      <c r="Q283" s="2"/>
      <c r="R283" s="2"/>
      <c r="S283" s="2"/>
      <c r="T283" s="2"/>
      <c r="U283" s="2"/>
      <c r="V283" s="2"/>
      <c r="W283" s="2"/>
      <c r="X283" s="2"/>
    </row>
    <row r="284" spans="1:24" x14ac:dyDescent="0.25">
      <c r="A284" s="2">
        <v>224</v>
      </c>
      <c r="C284" s="2" t="s">
        <v>1163</v>
      </c>
      <c r="D284" s="4" t="s">
        <v>223</v>
      </c>
      <c r="E284" s="5">
        <v>9.4444444444444442E-2</v>
      </c>
      <c r="F284" s="3" t="s">
        <v>827</v>
      </c>
      <c r="G284" s="1"/>
      <c r="H284" s="10"/>
      <c r="I284" s="2">
        <f>1.4*1000</f>
        <v>1400</v>
      </c>
      <c r="J284" s="6">
        <v>1.5740740740740741E-3</v>
      </c>
      <c r="K284" s="7" t="s">
        <v>761</v>
      </c>
      <c r="L284" s="2"/>
      <c r="M284" s="2"/>
      <c r="N284" s="2"/>
      <c r="O284" s="2"/>
      <c r="P284" s="2"/>
      <c r="Q284" s="2"/>
      <c r="R284" s="2"/>
      <c r="S284" s="2"/>
      <c r="T284" s="2"/>
      <c r="U284" s="2"/>
      <c r="V284" s="2"/>
      <c r="W284" s="2"/>
      <c r="X284" s="2"/>
    </row>
    <row r="285" spans="1:24" x14ac:dyDescent="0.25">
      <c r="A285" s="2">
        <v>225</v>
      </c>
      <c r="C285" s="2" t="s">
        <v>1164</v>
      </c>
      <c r="D285" s="4" t="s">
        <v>224</v>
      </c>
      <c r="E285" s="5">
        <v>0.44097222222222227</v>
      </c>
      <c r="F285" s="3" t="s">
        <v>793</v>
      </c>
      <c r="G285" s="1"/>
      <c r="H285" s="10"/>
      <c r="I285" s="2">
        <f>3.6*1000</f>
        <v>3600</v>
      </c>
      <c r="J285" s="6">
        <v>7.3495370370370372E-3</v>
      </c>
      <c r="K285" s="7" t="s">
        <v>761</v>
      </c>
      <c r="L285" s="2"/>
      <c r="M285" s="2"/>
      <c r="N285" s="2"/>
      <c r="O285" s="2"/>
      <c r="P285" s="2"/>
      <c r="Q285" s="2"/>
      <c r="R285" s="2"/>
      <c r="S285" s="2"/>
      <c r="T285" s="2"/>
      <c r="U285" s="2"/>
      <c r="V285" s="2"/>
      <c r="W285" s="2"/>
      <c r="X285" s="2"/>
    </row>
    <row r="286" spans="1:24" x14ac:dyDescent="0.25">
      <c r="A286" s="2">
        <v>226</v>
      </c>
      <c r="C286" s="2" t="s">
        <v>1165</v>
      </c>
      <c r="D286" s="4" t="s">
        <v>225</v>
      </c>
      <c r="E286" s="5">
        <v>0.15555555555555556</v>
      </c>
      <c r="F286" s="3" t="s">
        <v>850</v>
      </c>
      <c r="G286" s="1"/>
      <c r="H286" s="10"/>
      <c r="I286" s="2">
        <f>7.8*1000</f>
        <v>7800</v>
      </c>
      <c r="J286" s="6">
        <v>2.5925925925925925E-3</v>
      </c>
      <c r="K286" s="7" t="s">
        <v>761</v>
      </c>
      <c r="L286" s="2"/>
      <c r="M286" s="2"/>
      <c r="N286" s="2"/>
      <c r="O286" s="2"/>
      <c r="P286" s="2"/>
      <c r="Q286" s="2"/>
      <c r="R286" s="2"/>
      <c r="S286" s="2"/>
      <c r="T286" s="2"/>
      <c r="U286" s="2"/>
      <c r="V286" s="2"/>
      <c r="W286" s="2"/>
      <c r="X286" s="2"/>
    </row>
    <row r="287" spans="1:24" x14ac:dyDescent="0.25">
      <c r="A287" s="2">
        <v>227</v>
      </c>
      <c r="C287" s="2" t="s">
        <v>1166</v>
      </c>
      <c r="D287" s="4" t="s">
        <v>226</v>
      </c>
      <c r="E287" s="5">
        <v>0.26597222222222222</v>
      </c>
      <c r="F287" s="3">
        <v>489</v>
      </c>
      <c r="G287" s="1"/>
      <c r="H287" s="10"/>
      <c r="I287" s="2">
        <f>489</f>
        <v>489</v>
      </c>
      <c r="J287" s="6">
        <v>4.4328703703703709E-3</v>
      </c>
      <c r="K287" s="7" t="s">
        <v>761</v>
      </c>
      <c r="L287" s="2"/>
      <c r="M287" s="2"/>
      <c r="N287" s="2"/>
      <c r="O287" s="2"/>
      <c r="P287" s="2"/>
      <c r="Q287" s="2"/>
      <c r="R287" s="2"/>
      <c r="S287" s="2"/>
      <c r="T287" s="2"/>
      <c r="U287" s="2"/>
      <c r="V287" s="2"/>
      <c r="W287" s="2"/>
      <c r="X287" s="2"/>
    </row>
    <row r="288" spans="1:24" x14ac:dyDescent="0.25">
      <c r="A288" s="2">
        <v>228</v>
      </c>
      <c r="C288" s="2" t="s">
        <v>1167</v>
      </c>
      <c r="D288" s="4" t="s">
        <v>227</v>
      </c>
      <c r="E288" s="5">
        <v>0.15833333333333333</v>
      </c>
      <c r="F288" s="3">
        <v>413</v>
      </c>
      <c r="G288" s="1"/>
      <c r="H288" s="10"/>
      <c r="I288" s="2">
        <f>413</f>
        <v>413</v>
      </c>
      <c r="J288" s="6">
        <v>2.6388888888888885E-3</v>
      </c>
      <c r="K288" s="7" t="s">
        <v>761</v>
      </c>
      <c r="L288" s="2"/>
      <c r="M288" s="2"/>
      <c r="N288" s="2"/>
      <c r="O288" s="2"/>
      <c r="P288" s="2"/>
      <c r="Q288" s="2"/>
      <c r="R288" s="2"/>
      <c r="S288" s="2"/>
      <c r="T288" s="2"/>
      <c r="U288" s="2"/>
      <c r="V288" s="2"/>
      <c r="W288" s="2"/>
      <c r="X288" s="2"/>
    </row>
    <row r="289" spans="1:24" x14ac:dyDescent="0.25">
      <c r="A289" s="2">
        <v>229</v>
      </c>
      <c r="C289" s="2" t="s">
        <v>1168</v>
      </c>
      <c r="D289" s="4" t="s">
        <v>228</v>
      </c>
      <c r="E289" s="8">
        <v>2.0645833333333332</v>
      </c>
      <c r="F289" s="3" t="s">
        <v>815</v>
      </c>
      <c r="G289" s="1"/>
      <c r="H289" s="10"/>
      <c r="I289" s="2">
        <f>11*1000</f>
        <v>11000</v>
      </c>
      <c r="J289" s="6">
        <v>3.4409722222222223E-2</v>
      </c>
      <c r="K289" s="7" t="s">
        <v>761</v>
      </c>
      <c r="L289" s="2"/>
      <c r="M289" s="2"/>
      <c r="N289" s="2"/>
      <c r="O289" s="2"/>
      <c r="P289" s="2"/>
      <c r="Q289" s="2"/>
      <c r="R289" s="2"/>
      <c r="S289" s="2"/>
      <c r="T289" s="2"/>
      <c r="U289" s="2"/>
      <c r="V289" s="2"/>
      <c r="W289" s="2"/>
      <c r="X289" s="2"/>
    </row>
    <row r="290" spans="1:24" x14ac:dyDescent="0.25">
      <c r="A290" s="2">
        <v>230</v>
      </c>
      <c r="C290" s="2" t="s">
        <v>1169</v>
      </c>
      <c r="D290" s="4" t="s">
        <v>229</v>
      </c>
      <c r="E290" s="5">
        <v>0.61736111111111114</v>
      </c>
      <c r="F290" s="3" t="s">
        <v>821</v>
      </c>
      <c r="G290" s="1"/>
      <c r="H290" s="10"/>
      <c r="I290" s="2">
        <f>3.9*1000</f>
        <v>3900</v>
      </c>
      <c r="J290" s="6">
        <v>1.0289351851851852E-2</v>
      </c>
      <c r="K290" s="7" t="s">
        <v>761</v>
      </c>
      <c r="L290" s="2"/>
      <c r="M290" s="2"/>
      <c r="N290" s="2"/>
      <c r="O290" s="2"/>
      <c r="P290" s="2"/>
      <c r="Q290" s="2"/>
      <c r="R290" s="2"/>
      <c r="S290" s="2"/>
      <c r="T290" s="2"/>
      <c r="U290" s="2"/>
      <c r="V290" s="2"/>
      <c r="W290" s="2"/>
      <c r="X290" s="2"/>
    </row>
    <row r="291" spans="1:24" x14ac:dyDescent="0.25">
      <c r="A291" s="2">
        <v>231</v>
      </c>
      <c r="C291" s="2" t="s">
        <v>1170</v>
      </c>
      <c r="D291" s="4" t="s">
        <v>230</v>
      </c>
      <c r="E291" s="5">
        <v>0.68194444444444446</v>
      </c>
      <c r="F291" s="3" t="s">
        <v>819</v>
      </c>
      <c r="G291" s="1"/>
      <c r="H291" s="10"/>
      <c r="I291" s="2">
        <f>2*1000</f>
        <v>2000</v>
      </c>
      <c r="J291" s="6">
        <v>1.136574074074074E-2</v>
      </c>
      <c r="K291" s="7" t="s">
        <v>761</v>
      </c>
      <c r="L291" s="2"/>
      <c r="M291" s="2"/>
      <c r="N291" s="2"/>
      <c r="O291" s="2"/>
      <c r="P291" s="2"/>
      <c r="Q291" s="2"/>
      <c r="R291" s="2"/>
      <c r="S291" s="2"/>
      <c r="T291" s="2"/>
      <c r="U291" s="2"/>
      <c r="V291" s="2"/>
      <c r="W291" s="2"/>
      <c r="X291" s="2"/>
    </row>
    <row r="292" spans="1:24" x14ac:dyDescent="0.25">
      <c r="A292" s="2">
        <v>232</v>
      </c>
      <c r="C292" s="2" t="s">
        <v>1171</v>
      </c>
      <c r="D292" s="4" t="s">
        <v>231</v>
      </c>
      <c r="E292" s="5">
        <v>0.50347222222222221</v>
      </c>
      <c r="F292" s="3">
        <v>769</v>
      </c>
      <c r="G292" s="1"/>
      <c r="H292" s="10"/>
      <c r="I292" s="2">
        <f>769</f>
        <v>769</v>
      </c>
      <c r="J292" s="6">
        <v>8.3912037037037045E-3</v>
      </c>
      <c r="K292" s="7" t="s">
        <v>761</v>
      </c>
      <c r="L292" s="2"/>
      <c r="M292" s="2"/>
      <c r="N292" s="2"/>
      <c r="O292" s="2"/>
      <c r="P292" s="2"/>
      <c r="Q292" s="2"/>
      <c r="R292" s="2"/>
      <c r="S292" s="2"/>
      <c r="T292" s="2"/>
      <c r="U292" s="2"/>
      <c r="V292" s="2"/>
      <c r="W292" s="2"/>
      <c r="X292" s="2"/>
    </row>
    <row r="293" spans="1:24" x14ac:dyDescent="0.25">
      <c r="A293" s="2">
        <v>233</v>
      </c>
      <c r="C293" s="2" t="s">
        <v>1172</v>
      </c>
      <c r="D293" s="4" t="s">
        <v>232</v>
      </c>
      <c r="E293" s="5">
        <v>0.25416666666666665</v>
      </c>
      <c r="F293" s="3">
        <v>651</v>
      </c>
      <c r="G293" s="1"/>
      <c r="H293" s="10"/>
      <c r="I293" s="2">
        <f>651</f>
        <v>651</v>
      </c>
      <c r="J293" s="6">
        <v>4.2361111111111106E-3</v>
      </c>
      <c r="K293" s="7" t="s">
        <v>761</v>
      </c>
      <c r="L293" s="2"/>
      <c r="M293" s="2"/>
      <c r="N293" s="2"/>
      <c r="O293" s="2"/>
      <c r="P293" s="2"/>
      <c r="Q293" s="2"/>
      <c r="R293" s="2"/>
      <c r="S293" s="2"/>
      <c r="T293" s="2"/>
      <c r="U293" s="2"/>
      <c r="V293" s="2"/>
      <c r="W293" s="2"/>
      <c r="X293" s="2"/>
    </row>
    <row r="294" spans="1:24" x14ac:dyDescent="0.25">
      <c r="A294" s="2">
        <v>234</v>
      </c>
      <c r="C294" s="2" t="s">
        <v>1173</v>
      </c>
      <c r="D294" s="4" t="s">
        <v>233</v>
      </c>
      <c r="E294" s="5">
        <v>0.15902777777777777</v>
      </c>
      <c r="F294" s="3">
        <v>957</v>
      </c>
      <c r="G294" s="1"/>
      <c r="H294" s="10"/>
      <c r="I294" s="2">
        <f>957</f>
        <v>957</v>
      </c>
      <c r="J294" s="6">
        <v>2.6504629629629625E-3</v>
      </c>
      <c r="K294" s="7" t="s">
        <v>761</v>
      </c>
      <c r="L294" s="2"/>
      <c r="M294" s="2"/>
      <c r="N294" s="2"/>
      <c r="O294" s="2"/>
      <c r="P294" s="2"/>
      <c r="Q294" s="2"/>
      <c r="R294" s="2"/>
      <c r="S294" s="2"/>
      <c r="T294" s="2"/>
      <c r="U294" s="2"/>
      <c r="V294" s="2"/>
      <c r="W294" s="2"/>
      <c r="X294" s="2"/>
    </row>
    <row r="295" spans="1:24" x14ac:dyDescent="0.25">
      <c r="A295" s="2">
        <v>235</v>
      </c>
      <c r="C295" s="2" t="s">
        <v>1174</v>
      </c>
      <c r="D295" s="4" t="s">
        <v>234</v>
      </c>
      <c r="E295" s="5">
        <v>0.1361111111111111</v>
      </c>
      <c r="F295" s="3" t="s">
        <v>808</v>
      </c>
      <c r="G295" s="1"/>
      <c r="H295" s="10"/>
      <c r="I295" s="2">
        <f>1.2*1000</f>
        <v>1200</v>
      </c>
      <c r="J295" s="6">
        <v>2.2685185185185182E-3</v>
      </c>
      <c r="K295" s="7" t="s">
        <v>761</v>
      </c>
      <c r="L295" s="2"/>
      <c r="M295" s="2"/>
      <c r="N295" s="2"/>
      <c r="O295" s="2"/>
      <c r="P295" s="2"/>
      <c r="Q295" s="2"/>
      <c r="R295" s="2"/>
      <c r="S295" s="2"/>
      <c r="T295" s="2"/>
      <c r="U295" s="2"/>
      <c r="V295" s="2"/>
      <c r="W295" s="2"/>
      <c r="X295" s="2"/>
    </row>
    <row r="296" spans="1:24" x14ac:dyDescent="0.25">
      <c r="A296" s="2">
        <v>236</v>
      </c>
      <c r="C296" s="2" t="s">
        <v>1175</v>
      </c>
      <c r="D296" s="4" t="s">
        <v>235</v>
      </c>
      <c r="E296" s="5">
        <v>0.21319444444444444</v>
      </c>
      <c r="F296" s="3">
        <v>895</v>
      </c>
      <c r="G296" s="1"/>
      <c r="H296" s="10"/>
      <c r="I296" s="2">
        <f>895</f>
        <v>895</v>
      </c>
      <c r="J296" s="6">
        <v>3.5532407407407405E-3</v>
      </c>
      <c r="K296" s="7" t="s">
        <v>761</v>
      </c>
      <c r="L296" s="2"/>
      <c r="M296" s="2"/>
      <c r="N296" s="2"/>
      <c r="O296" s="2"/>
      <c r="P296" s="2"/>
      <c r="Q296" s="2"/>
      <c r="R296" s="2"/>
      <c r="S296" s="2"/>
      <c r="T296" s="2"/>
      <c r="U296" s="2"/>
      <c r="V296" s="2"/>
      <c r="W296" s="2"/>
      <c r="X296" s="2"/>
    </row>
    <row r="297" spans="1:24" x14ac:dyDescent="0.25">
      <c r="A297" s="2">
        <v>237</v>
      </c>
      <c r="C297" s="2" t="s">
        <v>1176</v>
      </c>
      <c r="D297" s="4" t="s">
        <v>236</v>
      </c>
      <c r="E297" s="8">
        <v>1.9159722222222222</v>
      </c>
      <c r="F297" s="3" t="s">
        <v>818</v>
      </c>
      <c r="G297" s="1"/>
      <c r="H297" s="10"/>
      <c r="I297" s="2">
        <f>4.5*1000</f>
        <v>4500</v>
      </c>
      <c r="J297" s="6">
        <v>3.1932870370370368E-2</v>
      </c>
      <c r="K297" s="7" t="s">
        <v>761</v>
      </c>
      <c r="L297" s="2"/>
      <c r="M297" s="2"/>
      <c r="N297" s="2"/>
      <c r="O297" s="2"/>
      <c r="P297" s="2"/>
      <c r="Q297" s="2"/>
      <c r="R297" s="2"/>
      <c r="S297" s="2"/>
      <c r="T297" s="2"/>
      <c r="U297" s="2"/>
      <c r="V297" s="2"/>
      <c r="W297" s="2"/>
      <c r="X297" s="2"/>
    </row>
    <row r="298" spans="1:24" x14ac:dyDescent="0.25">
      <c r="A298" s="2">
        <v>238</v>
      </c>
      <c r="C298" s="2" t="s">
        <v>1177</v>
      </c>
      <c r="D298" s="4" t="s">
        <v>237</v>
      </c>
      <c r="E298" s="5">
        <v>0.15763888888888888</v>
      </c>
      <c r="F298" s="3" t="s">
        <v>851</v>
      </c>
      <c r="G298" s="1"/>
      <c r="H298" s="10"/>
      <c r="I298" s="2">
        <f>1.6*1000</f>
        <v>1600</v>
      </c>
      <c r="J298" s="6">
        <v>2.627314814814815E-3</v>
      </c>
      <c r="K298" s="7" t="s">
        <v>761</v>
      </c>
      <c r="L298" s="2"/>
      <c r="M298" s="2"/>
      <c r="N298" s="2"/>
      <c r="O298" s="2"/>
      <c r="P298" s="2"/>
      <c r="Q298" s="2"/>
      <c r="R298" s="2"/>
      <c r="S298" s="2"/>
      <c r="T298" s="2"/>
      <c r="U298" s="2"/>
      <c r="V298" s="2"/>
      <c r="W298" s="2"/>
      <c r="X298" s="2"/>
    </row>
    <row r="299" spans="1:24" x14ac:dyDescent="0.25">
      <c r="A299" s="2">
        <v>239</v>
      </c>
      <c r="C299" s="2" t="s">
        <v>1178</v>
      </c>
      <c r="D299" s="4" t="s">
        <v>238</v>
      </c>
      <c r="E299" s="5">
        <v>0.13333333333333333</v>
      </c>
      <c r="F299" s="3">
        <v>825</v>
      </c>
      <c r="G299" s="1"/>
      <c r="H299" s="10"/>
      <c r="I299" s="2">
        <f>825</f>
        <v>825</v>
      </c>
      <c r="J299" s="6">
        <v>2.2222222222222222E-3</v>
      </c>
      <c r="K299" s="7" t="s">
        <v>761</v>
      </c>
      <c r="L299" s="2"/>
      <c r="M299" s="2"/>
      <c r="N299" s="2"/>
      <c r="O299" s="2"/>
      <c r="P299" s="2"/>
      <c r="Q299" s="2"/>
      <c r="R299" s="2"/>
      <c r="S299" s="2"/>
      <c r="T299" s="2"/>
      <c r="U299" s="2"/>
      <c r="V299" s="2"/>
      <c r="W299" s="2"/>
      <c r="X299" s="2"/>
    </row>
    <row r="300" spans="1:24" x14ac:dyDescent="0.25">
      <c r="A300" s="2">
        <v>240</v>
      </c>
      <c r="C300" s="2" t="s">
        <v>1179</v>
      </c>
      <c r="D300" s="4" t="s">
        <v>239</v>
      </c>
      <c r="E300" s="8">
        <v>1.3013888888888889</v>
      </c>
      <c r="F300" s="3" t="s">
        <v>852</v>
      </c>
      <c r="G300" s="1"/>
      <c r="H300" s="10"/>
      <c r="I300" s="2">
        <f>9.9*1000</f>
        <v>9900</v>
      </c>
      <c r="J300" s="6">
        <v>2.1689814814814815E-2</v>
      </c>
      <c r="K300" s="7" t="s">
        <v>761</v>
      </c>
      <c r="L300" s="2"/>
      <c r="M300" s="2"/>
      <c r="N300" s="2"/>
      <c r="O300" s="2"/>
      <c r="P300" s="2"/>
      <c r="Q300" s="2"/>
      <c r="R300" s="2"/>
      <c r="S300" s="2"/>
      <c r="T300" s="2"/>
      <c r="U300" s="2"/>
      <c r="V300" s="2"/>
      <c r="W300" s="2"/>
      <c r="X300" s="2"/>
    </row>
    <row r="301" spans="1:24" x14ac:dyDescent="0.25">
      <c r="A301" s="2">
        <v>241</v>
      </c>
      <c r="C301" s="2" t="s">
        <v>1180</v>
      </c>
      <c r="D301" s="4" t="s">
        <v>240</v>
      </c>
      <c r="E301" s="5">
        <v>7.9861111111111105E-2</v>
      </c>
      <c r="F301" s="3">
        <v>906</v>
      </c>
      <c r="G301" s="1"/>
      <c r="H301" s="10"/>
      <c r="I301" s="2">
        <f>906</f>
        <v>906</v>
      </c>
      <c r="J301" s="6">
        <v>1.3310185185185185E-3</v>
      </c>
      <c r="K301" s="7" t="s">
        <v>761</v>
      </c>
      <c r="L301" s="2"/>
      <c r="M301" s="2"/>
      <c r="N301" s="2"/>
      <c r="O301" s="2"/>
      <c r="P301" s="2"/>
      <c r="Q301" s="2"/>
      <c r="R301" s="2"/>
      <c r="S301" s="2"/>
      <c r="T301" s="2"/>
      <c r="U301" s="2"/>
      <c r="V301" s="2"/>
      <c r="W301" s="2"/>
      <c r="X301" s="2"/>
    </row>
    <row r="302" spans="1:24" x14ac:dyDescent="0.25">
      <c r="A302" s="2">
        <v>242</v>
      </c>
      <c r="C302" s="2" t="s">
        <v>1181</v>
      </c>
      <c r="D302" s="4" t="s">
        <v>241</v>
      </c>
      <c r="E302" s="5">
        <v>8.819444444444445E-2</v>
      </c>
      <c r="F302" s="3">
        <v>861</v>
      </c>
      <c r="G302" s="1"/>
      <c r="H302" s="10"/>
      <c r="I302" s="2">
        <f>861</f>
        <v>861</v>
      </c>
      <c r="J302" s="6">
        <v>1.4699074074074074E-3</v>
      </c>
      <c r="K302" s="7" t="s">
        <v>761</v>
      </c>
      <c r="L302" s="2"/>
      <c r="M302" s="2"/>
      <c r="N302" s="2"/>
      <c r="O302" s="2"/>
      <c r="P302" s="2"/>
      <c r="Q302" s="2"/>
      <c r="R302" s="2"/>
      <c r="S302" s="2"/>
      <c r="T302" s="2"/>
      <c r="U302" s="2"/>
      <c r="V302" s="2"/>
      <c r="W302" s="2"/>
      <c r="X302" s="2"/>
    </row>
    <row r="303" spans="1:24" x14ac:dyDescent="0.25">
      <c r="A303" s="2">
        <v>243</v>
      </c>
      <c r="C303" s="2" t="s">
        <v>1182</v>
      </c>
      <c r="D303" s="4" t="s">
        <v>242</v>
      </c>
      <c r="E303" s="5">
        <v>0.16805555555555554</v>
      </c>
      <c r="F303" s="3" t="s">
        <v>808</v>
      </c>
      <c r="G303" s="1"/>
      <c r="H303" s="10"/>
      <c r="I303" s="2">
        <f>1.2*1000</f>
        <v>1200</v>
      </c>
      <c r="J303" s="6">
        <v>2.8009259259259259E-3</v>
      </c>
      <c r="K303" s="7" t="s">
        <v>761</v>
      </c>
      <c r="L303" s="2"/>
      <c r="M303" s="2"/>
      <c r="N303" s="2"/>
      <c r="O303" s="2"/>
      <c r="P303" s="2"/>
      <c r="Q303" s="2"/>
      <c r="R303" s="2"/>
      <c r="S303" s="2"/>
      <c r="T303" s="2"/>
      <c r="U303" s="2"/>
      <c r="V303" s="2"/>
      <c r="W303" s="2"/>
      <c r="X303" s="2"/>
    </row>
    <row r="304" spans="1:24" x14ac:dyDescent="0.25">
      <c r="A304" s="2">
        <v>244</v>
      </c>
      <c r="C304" s="2" t="s">
        <v>1183</v>
      </c>
      <c r="D304" s="4" t="s">
        <v>243</v>
      </c>
      <c r="E304" s="5">
        <v>0.43124999999999997</v>
      </c>
      <c r="F304" s="3" t="s">
        <v>783</v>
      </c>
      <c r="G304" s="1"/>
      <c r="H304" s="10"/>
      <c r="I304" s="2">
        <f>4*1000</f>
        <v>4000</v>
      </c>
      <c r="J304" s="6">
        <v>7.1874999999999994E-3</v>
      </c>
      <c r="K304" s="7" t="s">
        <v>761</v>
      </c>
      <c r="L304" s="2"/>
      <c r="M304" s="2"/>
      <c r="N304" s="2"/>
      <c r="O304" s="2"/>
      <c r="P304" s="2"/>
      <c r="Q304" s="2"/>
      <c r="R304" s="2"/>
      <c r="S304" s="2"/>
      <c r="T304" s="2"/>
      <c r="U304" s="2"/>
      <c r="V304" s="2"/>
      <c r="W304" s="2"/>
      <c r="X304" s="2"/>
    </row>
    <row r="305" spans="1:24" x14ac:dyDescent="0.25">
      <c r="A305" s="2">
        <v>245</v>
      </c>
      <c r="C305" s="2" t="s">
        <v>1184</v>
      </c>
      <c r="D305" s="4" t="s">
        <v>244</v>
      </c>
      <c r="E305" s="8">
        <v>1.9993055555555557</v>
      </c>
      <c r="F305" s="3" t="s">
        <v>815</v>
      </c>
      <c r="G305" s="1"/>
      <c r="H305" s="10"/>
      <c r="I305" s="2">
        <f>11*1000</f>
        <v>11000</v>
      </c>
      <c r="J305" s="6">
        <v>3.3321759259259259E-2</v>
      </c>
      <c r="K305" s="7" t="s">
        <v>761</v>
      </c>
      <c r="L305" s="2"/>
      <c r="M305" s="2"/>
      <c r="N305" s="2"/>
      <c r="O305" s="2"/>
      <c r="P305" s="2"/>
      <c r="Q305" s="2"/>
      <c r="R305" s="2"/>
      <c r="S305" s="2"/>
      <c r="T305" s="2"/>
      <c r="U305" s="2"/>
      <c r="V305" s="2"/>
      <c r="W305" s="2"/>
      <c r="X305" s="2"/>
    </row>
    <row r="306" spans="1:24" x14ac:dyDescent="0.25">
      <c r="A306" s="2">
        <v>246</v>
      </c>
      <c r="C306" s="2" t="s">
        <v>1185</v>
      </c>
      <c r="D306" s="4" t="s">
        <v>245</v>
      </c>
      <c r="E306" s="5">
        <v>0.21736111111111112</v>
      </c>
      <c r="F306" s="3" t="s">
        <v>794</v>
      </c>
      <c r="G306" s="1"/>
      <c r="H306" s="10"/>
      <c r="I306" s="2">
        <f>2.4*1000</f>
        <v>2400</v>
      </c>
      <c r="J306" s="6">
        <v>3.6226851851851854E-3</v>
      </c>
      <c r="K306" s="7" t="s">
        <v>761</v>
      </c>
      <c r="L306" s="2"/>
      <c r="M306" s="2"/>
      <c r="N306" s="2"/>
      <c r="O306" s="2"/>
      <c r="P306" s="2"/>
      <c r="Q306" s="2"/>
      <c r="R306" s="2"/>
      <c r="S306" s="2"/>
      <c r="T306" s="2"/>
      <c r="U306" s="2"/>
      <c r="V306" s="2"/>
      <c r="W306" s="2"/>
      <c r="X306" s="2"/>
    </row>
    <row r="307" spans="1:24" x14ac:dyDescent="0.25">
      <c r="A307" s="2">
        <v>247</v>
      </c>
      <c r="C307" s="2" t="s">
        <v>1186</v>
      </c>
      <c r="D307" s="4" t="s">
        <v>246</v>
      </c>
      <c r="E307" s="5">
        <v>0.10555555555555556</v>
      </c>
      <c r="F307" s="3">
        <v>329</v>
      </c>
      <c r="G307" s="1"/>
      <c r="H307" s="10"/>
      <c r="I307" s="2">
        <f>329</f>
        <v>329</v>
      </c>
      <c r="J307" s="6">
        <v>1.7592592592592592E-3</v>
      </c>
      <c r="K307" s="7" t="s">
        <v>761</v>
      </c>
      <c r="L307" s="2"/>
      <c r="M307" s="2"/>
      <c r="N307" s="2"/>
      <c r="O307" s="2"/>
      <c r="P307" s="2"/>
      <c r="Q307" s="2"/>
      <c r="R307" s="2"/>
      <c r="S307" s="2"/>
      <c r="T307" s="2"/>
      <c r="U307" s="2"/>
      <c r="V307" s="2"/>
      <c r="W307" s="2"/>
      <c r="X307" s="2"/>
    </row>
    <row r="308" spans="1:24" x14ac:dyDescent="0.25">
      <c r="A308" s="2">
        <v>248</v>
      </c>
      <c r="C308" s="2" t="s">
        <v>1187</v>
      </c>
      <c r="D308" s="4" t="s">
        <v>247</v>
      </c>
      <c r="E308" s="8">
        <v>1.4409722222222223</v>
      </c>
      <c r="F308" s="3" t="s">
        <v>853</v>
      </c>
      <c r="G308" s="1"/>
      <c r="H308" s="10"/>
      <c r="I308" s="2">
        <f>6.2*1000</f>
        <v>6200</v>
      </c>
      <c r="J308" s="6">
        <v>2.4016203703703706E-2</v>
      </c>
      <c r="K308" s="7" t="s">
        <v>761</v>
      </c>
      <c r="L308" s="2"/>
      <c r="M308" s="2"/>
      <c r="N308" s="2"/>
      <c r="O308" s="2"/>
      <c r="P308" s="2"/>
      <c r="Q308" s="2"/>
      <c r="R308" s="2"/>
      <c r="S308" s="2"/>
      <c r="T308" s="2"/>
      <c r="U308" s="2"/>
      <c r="V308" s="2"/>
      <c r="W308" s="2"/>
      <c r="X308" s="2"/>
    </row>
    <row r="309" spans="1:24" x14ac:dyDescent="0.25">
      <c r="A309" s="2">
        <v>249</v>
      </c>
      <c r="C309" s="2" t="s">
        <v>1188</v>
      </c>
      <c r="D309" s="4" t="s">
        <v>248</v>
      </c>
      <c r="E309" s="8">
        <v>1.4284722222222221</v>
      </c>
      <c r="F309" s="3" t="s">
        <v>849</v>
      </c>
      <c r="G309" s="1"/>
      <c r="H309" s="10"/>
      <c r="I309" s="2">
        <f>8.7*1000</f>
        <v>8700</v>
      </c>
      <c r="J309" s="6">
        <v>2.3807870370370368E-2</v>
      </c>
      <c r="K309" s="7" t="s">
        <v>761</v>
      </c>
      <c r="L309" s="2"/>
      <c r="M309" s="2"/>
      <c r="N309" s="2"/>
      <c r="O309" s="2"/>
      <c r="P309" s="2"/>
      <c r="Q309" s="2"/>
      <c r="R309" s="2"/>
      <c r="S309" s="2"/>
      <c r="T309" s="2"/>
      <c r="U309" s="2"/>
      <c r="V309" s="2"/>
      <c r="W309" s="2"/>
      <c r="X309" s="2"/>
    </row>
    <row r="310" spans="1:24" x14ac:dyDescent="0.25">
      <c r="A310" s="2">
        <v>250</v>
      </c>
      <c r="C310" s="2" t="s">
        <v>1189</v>
      </c>
      <c r="D310" s="4" t="s">
        <v>249</v>
      </c>
      <c r="E310" s="8">
        <v>2.3854166666666665</v>
      </c>
      <c r="F310" s="3" t="s">
        <v>854</v>
      </c>
      <c r="G310" s="1"/>
      <c r="H310" s="10"/>
      <c r="I310" s="2">
        <f>31*1000</f>
        <v>31000</v>
      </c>
      <c r="J310" s="6">
        <v>3.9756944444444449E-2</v>
      </c>
      <c r="K310" s="7" t="s">
        <v>762</v>
      </c>
      <c r="L310" s="2"/>
      <c r="M310" s="2"/>
      <c r="N310" s="2"/>
      <c r="O310" s="2"/>
      <c r="P310" s="2"/>
      <c r="Q310" s="2"/>
      <c r="R310" s="2"/>
      <c r="S310" s="2"/>
      <c r="T310" s="2"/>
      <c r="U310" s="2"/>
      <c r="V310" s="2"/>
      <c r="W310" s="2"/>
      <c r="X310" s="2"/>
    </row>
    <row r="311" spans="1:24" x14ac:dyDescent="0.25">
      <c r="A311" s="2">
        <v>251</v>
      </c>
      <c r="C311" s="2" t="s">
        <v>1190</v>
      </c>
      <c r="D311" s="4" t="s">
        <v>250</v>
      </c>
      <c r="E311" s="9">
        <v>7.3252314814814812E-2</v>
      </c>
      <c r="F311" s="3" t="s">
        <v>855</v>
      </c>
      <c r="G311" s="1"/>
      <c r="H311" s="10"/>
      <c r="I311" s="2">
        <f>20*1000</f>
        <v>20000</v>
      </c>
      <c r="J311" s="6">
        <v>7.3252314814814812E-2</v>
      </c>
      <c r="K311" s="7" t="s">
        <v>762</v>
      </c>
      <c r="L311" s="2"/>
      <c r="M311" s="2"/>
      <c r="N311" s="2"/>
      <c r="O311" s="2"/>
      <c r="P311" s="2"/>
      <c r="Q311" s="2"/>
      <c r="R311" s="2"/>
      <c r="S311" s="2"/>
      <c r="T311" s="2"/>
      <c r="U311" s="2"/>
      <c r="V311" s="2"/>
      <c r="W311" s="2"/>
      <c r="X311" s="2"/>
    </row>
    <row r="312" spans="1:24" x14ac:dyDescent="0.25">
      <c r="A312" s="2">
        <v>252</v>
      </c>
      <c r="C312" s="2" t="s">
        <v>1191</v>
      </c>
      <c r="D312" s="4" t="s">
        <v>251</v>
      </c>
      <c r="E312" s="8">
        <v>1.3673611111111112</v>
      </c>
      <c r="F312" s="3" t="s">
        <v>814</v>
      </c>
      <c r="G312" s="1"/>
      <c r="H312" s="10"/>
      <c r="I312" s="2">
        <f>7.9*1000</f>
        <v>7900</v>
      </c>
      <c r="J312" s="6">
        <v>2.2789351851851852E-2</v>
      </c>
      <c r="K312" s="7" t="s">
        <v>762</v>
      </c>
      <c r="L312" s="2"/>
      <c r="M312" s="2"/>
      <c r="N312" s="2"/>
      <c r="O312" s="2"/>
      <c r="P312" s="2"/>
      <c r="Q312" s="2"/>
      <c r="R312" s="2"/>
      <c r="S312" s="2"/>
      <c r="T312" s="2"/>
      <c r="U312" s="2"/>
      <c r="V312" s="2"/>
      <c r="W312" s="2"/>
      <c r="X312" s="2"/>
    </row>
    <row r="313" spans="1:24" x14ac:dyDescent="0.25">
      <c r="A313" s="2">
        <v>253</v>
      </c>
      <c r="C313" s="2" t="s">
        <v>1192</v>
      </c>
      <c r="D313" s="4" t="s">
        <v>252</v>
      </c>
      <c r="E313" s="5">
        <v>0.42430555555555555</v>
      </c>
      <c r="F313" s="3" t="s">
        <v>819</v>
      </c>
      <c r="G313" s="1"/>
      <c r="H313" s="10"/>
      <c r="I313" s="2">
        <f>2*1000</f>
        <v>2000</v>
      </c>
      <c r="J313" s="6">
        <v>7.0717592592592594E-3</v>
      </c>
      <c r="K313" s="7" t="s">
        <v>762</v>
      </c>
      <c r="L313" s="2"/>
      <c r="M313" s="2"/>
      <c r="N313" s="2"/>
      <c r="O313" s="2"/>
      <c r="P313" s="2"/>
      <c r="Q313" s="2"/>
      <c r="R313" s="2"/>
      <c r="S313" s="2"/>
      <c r="T313" s="2"/>
      <c r="U313" s="2"/>
      <c r="V313" s="2"/>
      <c r="W313" s="2"/>
      <c r="X313" s="2"/>
    </row>
    <row r="314" spans="1:24" x14ac:dyDescent="0.25">
      <c r="A314" s="2">
        <v>254</v>
      </c>
      <c r="C314" s="2" t="s">
        <v>1193</v>
      </c>
      <c r="D314" s="4" t="s">
        <v>253</v>
      </c>
      <c r="E314" s="5">
        <v>0.3034722222222222</v>
      </c>
      <c r="F314" s="3" t="s">
        <v>788</v>
      </c>
      <c r="G314" s="1"/>
      <c r="H314" s="10"/>
      <c r="I314" s="2">
        <f>1.5*1000</f>
        <v>1500</v>
      </c>
      <c r="J314" s="6">
        <v>5.0578703703703706E-3</v>
      </c>
      <c r="K314" s="7" t="s">
        <v>762</v>
      </c>
      <c r="L314" s="2"/>
      <c r="M314" s="2"/>
      <c r="N314" s="2"/>
      <c r="O314" s="2"/>
      <c r="P314" s="2"/>
      <c r="Q314" s="2"/>
      <c r="R314" s="2"/>
      <c r="S314" s="2"/>
      <c r="T314" s="2"/>
      <c r="U314" s="2"/>
      <c r="V314" s="2"/>
      <c r="W314" s="2"/>
      <c r="X314" s="2"/>
    </row>
    <row r="315" spans="1:24" x14ac:dyDescent="0.25">
      <c r="A315" s="2">
        <v>255</v>
      </c>
      <c r="C315" s="2" t="s">
        <v>1194</v>
      </c>
      <c r="D315" s="4" t="s">
        <v>254</v>
      </c>
      <c r="E315" s="8">
        <v>1.2</v>
      </c>
      <c r="F315" s="3" t="s">
        <v>806</v>
      </c>
      <c r="G315" s="1"/>
      <c r="H315" s="10"/>
      <c r="I315" s="2">
        <f>2.3*1000</f>
        <v>2300</v>
      </c>
      <c r="J315" s="6">
        <v>0.02</v>
      </c>
      <c r="K315" s="7" t="s">
        <v>762</v>
      </c>
      <c r="L315" s="2"/>
      <c r="M315" s="2"/>
      <c r="N315" s="2"/>
      <c r="O315" s="2"/>
      <c r="P315" s="2"/>
      <c r="Q315" s="2"/>
      <c r="R315" s="2"/>
      <c r="S315" s="2"/>
      <c r="T315" s="2"/>
      <c r="U315" s="2"/>
      <c r="V315" s="2"/>
      <c r="W315" s="2"/>
      <c r="X315" s="2"/>
    </row>
    <row r="316" spans="1:24" x14ac:dyDescent="0.25">
      <c r="A316" s="2">
        <v>256</v>
      </c>
      <c r="C316" s="2" t="s">
        <v>1195</v>
      </c>
      <c r="D316" s="4" t="s">
        <v>255</v>
      </c>
      <c r="E316" s="5">
        <v>0.13402777777777777</v>
      </c>
      <c r="F316" s="3" t="s">
        <v>843</v>
      </c>
      <c r="G316" s="1"/>
      <c r="H316" s="10"/>
      <c r="I316" s="2">
        <f>3.8*1000</f>
        <v>3800</v>
      </c>
      <c r="J316" s="6">
        <v>2.2337962962962967E-3</v>
      </c>
      <c r="K316" s="7" t="s">
        <v>762</v>
      </c>
      <c r="L316" s="2"/>
      <c r="M316" s="2"/>
      <c r="N316" s="2"/>
      <c r="O316" s="2"/>
      <c r="P316" s="2"/>
      <c r="Q316" s="2"/>
      <c r="R316" s="2"/>
      <c r="S316" s="2"/>
      <c r="T316" s="2"/>
      <c r="U316" s="2"/>
      <c r="V316" s="2"/>
      <c r="W316" s="2"/>
      <c r="X316" s="2"/>
    </row>
    <row r="317" spans="1:24" x14ac:dyDescent="0.25">
      <c r="A317" s="2">
        <v>257</v>
      </c>
      <c r="C317" s="2" t="s">
        <v>1196</v>
      </c>
      <c r="D317" s="4" t="s">
        <v>256</v>
      </c>
      <c r="E317" s="8">
        <v>1.1673611111111111</v>
      </c>
      <c r="F317" s="3" t="s">
        <v>827</v>
      </c>
      <c r="G317" s="1"/>
      <c r="H317" s="10"/>
      <c r="I317" s="2">
        <f>1.4*1000</f>
        <v>1400</v>
      </c>
      <c r="J317" s="6">
        <v>1.9456018518518518E-2</v>
      </c>
      <c r="K317" s="7" t="s">
        <v>762</v>
      </c>
      <c r="L317" s="2"/>
      <c r="M317" s="2"/>
      <c r="N317" s="2"/>
      <c r="O317" s="2"/>
      <c r="P317" s="2"/>
      <c r="Q317" s="2"/>
      <c r="R317" s="2"/>
      <c r="S317" s="2"/>
      <c r="T317" s="2"/>
      <c r="U317" s="2"/>
      <c r="V317" s="2"/>
      <c r="W317" s="2"/>
      <c r="X317" s="2"/>
    </row>
    <row r="318" spans="1:24" x14ac:dyDescent="0.25">
      <c r="A318" s="2">
        <v>258</v>
      </c>
      <c r="C318" s="2" t="s">
        <v>1197</v>
      </c>
      <c r="D318" s="4" t="s">
        <v>257</v>
      </c>
      <c r="E318" s="5">
        <v>0.55555555555555558</v>
      </c>
      <c r="F318" s="3" t="s">
        <v>800</v>
      </c>
      <c r="G318" s="1"/>
      <c r="H318" s="10"/>
      <c r="I318" s="2">
        <f>6.9*1000</f>
        <v>6900</v>
      </c>
      <c r="J318" s="6">
        <v>9.2592592592592605E-3</v>
      </c>
      <c r="K318" s="7" t="s">
        <v>762</v>
      </c>
      <c r="L318" s="2"/>
      <c r="M318" s="2"/>
      <c r="N318" s="2"/>
      <c r="O318" s="2"/>
      <c r="P318" s="2"/>
      <c r="Q318" s="2"/>
      <c r="R318" s="2"/>
      <c r="S318" s="2"/>
      <c r="T318" s="2"/>
      <c r="U318" s="2"/>
      <c r="V318" s="2"/>
      <c r="W318" s="2"/>
      <c r="X318" s="2"/>
    </row>
    <row r="319" spans="1:24" x14ac:dyDescent="0.25">
      <c r="A319" s="2">
        <v>259</v>
      </c>
      <c r="C319" s="2" t="s">
        <v>1198</v>
      </c>
      <c r="D319" s="4" t="s">
        <v>258</v>
      </c>
      <c r="E319" s="5">
        <v>0.53125</v>
      </c>
      <c r="F319" s="3" t="s">
        <v>856</v>
      </c>
      <c r="G319" s="1"/>
      <c r="H319" s="10"/>
      <c r="I319" s="2">
        <f>29*1000</f>
        <v>29000</v>
      </c>
      <c r="J319" s="6">
        <v>8.8541666666666664E-3</v>
      </c>
      <c r="K319" s="7" t="s">
        <v>762</v>
      </c>
      <c r="L319" s="2"/>
      <c r="M319" s="2"/>
      <c r="N319" s="2"/>
      <c r="O319" s="2"/>
      <c r="P319" s="2"/>
      <c r="Q319" s="2"/>
      <c r="R319" s="2"/>
      <c r="S319" s="2"/>
      <c r="T319" s="2"/>
      <c r="U319" s="2"/>
      <c r="V319" s="2"/>
      <c r="W319" s="2"/>
      <c r="X319" s="2"/>
    </row>
    <row r="320" spans="1:24" x14ac:dyDescent="0.25">
      <c r="A320" s="2">
        <v>260</v>
      </c>
      <c r="C320" s="2" t="s">
        <v>1199</v>
      </c>
      <c r="D320" s="4" t="s">
        <v>259</v>
      </c>
      <c r="E320" s="5">
        <v>0.23541666666666669</v>
      </c>
      <c r="F320" s="3" t="s">
        <v>829</v>
      </c>
      <c r="G320" s="1"/>
      <c r="H320" s="10"/>
      <c r="I320" s="2">
        <f>2.6*1000</f>
        <v>2600</v>
      </c>
      <c r="J320" s="6">
        <v>3.9236111111111112E-3</v>
      </c>
      <c r="K320" s="7" t="s">
        <v>762</v>
      </c>
      <c r="L320" s="2"/>
      <c r="M320" s="2"/>
      <c r="N320" s="2"/>
      <c r="O320" s="2"/>
      <c r="P320" s="2"/>
      <c r="Q320" s="2"/>
      <c r="R320" s="2"/>
      <c r="S320" s="2"/>
      <c r="T320" s="2"/>
      <c r="U320" s="2"/>
      <c r="V320" s="2"/>
      <c r="W320" s="2"/>
      <c r="X320" s="2"/>
    </row>
    <row r="321" spans="1:24" x14ac:dyDescent="0.25">
      <c r="A321" s="2">
        <v>261</v>
      </c>
      <c r="C321" s="2" t="s">
        <v>1200</v>
      </c>
      <c r="D321" s="4" t="s">
        <v>260</v>
      </c>
      <c r="E321" s="5">
        <v>0.1875</v>
      </c>
      <c r="F321" s="3" t="s">
        <v>789</v>
      </c>
      <c r="G321" s="1"/>
      <c r="H321" s="10"/>
      <c r="I321" s="2">
        <f>1*1000</f>
        <v>1000</v>
      </c>
      <c r="J321" s="6">
        <v>3.1249999999999997E-3</v>
      </c>
      <c r="K321" s="7" t="s">
        <v>762</v>
      </c>
      <c r="L321" s="2"/>
      <c r="M321" s="2"/>
      <c r="N321" s="2"/>
      <c r="O321" s="2"/>
      <c r="P321" s="2"/>
      <c r="Q321" s="2"/>
      <c r="R321" s="2"/>
      <c r="S321" s="2"/>
      <c r="T321" s="2"/>
      <c r="U321" s="2"/>
      <c r="V321" s="2"/>
      <c r="W321" s="2"/>
      <c r="X321" s="2"/>
    </row>
    <row r="322" spans="1:24" x14ac:dyDescent="0.25">
      <c r="A322" s="2">
        <v>262</v>
      </c>
      <c r="C322" s="2" t="s">
        <v>1201</v>
      </c>
      <c r="D322" s="4" t="s">
        <v>261</v>
      </c>
      <c r="E322" s="8">
        <v>1.0486111111111112</v>
      </c>
      <c r="F322" s="3" t="s">
        <v>857</v>
      </c>
      <c r="G322" s="1"/>
      <c r="H322" s="10"/>
      <c r="I322" s="2">
        <f>5*1000</f>
        <v>5000</v>
      </c>
      <c r="J322" s="6">
        <v>1.7476851851851851E-2</v>
      </c>
      <c r="K322" s="7" t="s">
        <v>762</v>
      </c>
      <c r="L322" s="2"/>
      <c r="M322" s="2"/>
      <c r="N322" s="2"/>
      <c r="O322" s="2"/>
      <c r="P322" s="2"/>
      <c r="Q322" s="2"/>
      <c r="R322" s="2"/>
      <c r="S322" s="2"/>
      <c r="T322" s="2"/>
      <c r="U322" s="2"/>
      <c r="V322" s="2"/>
      <c r="W322" s="2"/>
      <c r="X322" s="2"/>
    </row>
    <row r="323" spans="1:24" x14ac:dyDescent="0.25">
      <c r="A323" s="2">
        <v>263</v>
      </c>
      <c r="C323" s="2" t="s">
        <v>1202</v>
      </c>
      <c r="D323" s="4" t="s">
        <v>262</v>
      </c>
      <c r="E323" s="5">
        <v>0.1173611111111111</v>
      </c>
      <c r="F323" s="3" t="s">
        <v>818</v>
      </c>
      <c r="G323" s="1"/>
      <c r="H323" s="10"/>
      <c r="I323" s="2">
        <f>4.5*1000</f>
        <v>4500</v>
      </c>
      <c r="J323" s="6">
        <v>1.9560185185185184E-3</v>
      </c>
      <c r="K323" s="7" t="s">
        <v>762</v>
      </c>
      <c r="L323" s="2"/>
      <c r="M323" s="2"/>
      <c r="N323" s="2"/>
      <c r="O323" s="2"/>
      <c r="P323" s="2"/>
      <c r="Q323" s="2"/>
      <c r="R323" s="2"/>
      <c r="S323" s="2"/>
      <c r="T323" s="2"/>
      <c r="U323" s="2"/>
      <c r="V323" s="2"/>
      <c r="W323" s="2"/>
      <c r="X323" s="2"/>
    </row>
    <row r="324" spans="1:24" x14ac:dyDescent="0.25">
      <c r="A324" s="2">
        <v>264</v>
      </c>
      <c r="C324" s="2" t="s">
        <v>1203</v>
      </c>
      <c r="D324" s="4" t="s">
        <v>263</v>
      </c>
      <c r="E324" s="5">
        <v>0.24791666666666667</v>
      </c>
      <c r="F324" s="3" t="s">
        <v>827</v>
      </c>
      <c r="G324" s="1"/>
      <c r="H324" s="10"/>
      <c r="I324" s="2">
        <f>1.4*1000</f>
        <v>1400</v>
      </c>
      <c r="J324" s="6">
        <v>4.1319444444444442E-3</v>
      </c>
      <c r="K324" s="7" t="s">
        <v>762</v>
      </c>
      <c r="L324" s="2"/>
      <c r="M324" s="2"/>
      <c r="N324" s="2"/>
      <c r="O324" s="2"/>
      <c r="P324" s="2"/>
      <c r="Q324" s="2"/>
      <c r="R324" s="2"/>
      <c r="S324" s="2"/>
      <c r="T324" s="2"/>
      <c r="U324" s="2"/>
      <c r="V324" s="2"/>
      <c r="W324" s="2"/>
      <c r="X324" s="2"/>
    </row>
    <row r="325" spans="1:24" x14ac:dyDescent="0.25">
      <c r="A325" s="2">
        <v>265</v>
      </c>
      <c r="C325" s="2" t="s">
        <v>1204</v>
      </c>
      <c r="D325" s="4" t="s">
        <v>264</v>
      </c>
      <c r="E325" s="8">
        <v>2.1673611111111111</v>
      </c>
      <c r="F325" s="3" t="s">
        <v>842</v>
      </c>
      <c r="G325" s="1"/>
      <c r="H325" s="10"/>
      <c r="I325" s="2">
        <f>6.8*1000</f>
        <v>6800</v>
      </c>
      <c r="J325" s="6">
        <v>3.6122685185185181E-2</v>
      </c>
      <c r="K325" s="7" t="s">
        <v>762</v>
      </c>
      <c r="L325" s="2"/>
      <c r="M325" s="2"/>
      <c r="N325" s="2"/>
      <c r="O325" s="2"/>
      <c r="P325" s="2"/>
      <c r="Q325" s="2"/>
      <c r="R325" s="2"/>
      <c r="S325" s="2"/>
      <c r="T325" s="2"/>
      <c r="U325" s="2"/>
      <c r="V325" s="2"/>
      <c r="W325" s="2"/>
      <c r="X325" s="2"/>
    </row>
    <row r="326" spans="1:24" x14ac:dyDescent="0.25">
      <c r="A326" s="2">
        <v>266</v>
      </c>
      <c r="C326" s="2" t="s">
        <v>1205</v>
      </c>
      <c r="D326" s="4" t="s">
        <v>265</v>
      </c>
      <c r="E326" s="8">
        <v>1.6875</v>
      </c>
      <c r="F326" s="3" t="s">
        <v>791</v>
      </c>
      <c r="G326" s="1"/>
      <c r="H326" s="10"/>
      <c r="I326" s="2">
        <f>3.2*1000</f>
        <v>3200</v>
      </c>
      <c r="J326" s="6">
        <v>2.8125000000000001E-2</v>
      </c>
      <c r="K326" s="7" t="s">
        <v>762</v>
      </c>
      <c r="L326" s="2"/>
      <c r="M326" s="2"/>
      <c r="N326" s="2"/>
      <c r="O326" s="2"/>
      <c r="P326" s="2"/>
      <c r="Q326" s="2"/>
      <c r="R326" s="2"/>
      <c r="S326" s="2"/>
      <c r="T326" s="2"/>
      <c r="U326" s="2"/>
      <c r="V326" s="2"/>
      <c r="W326" s="2"/>
      <c r="X326" s="2"/>
    </row>
    <row r="327" spans="1:24" x14ac:dyDescent="0.25">
      <c r="A327" s="2">
        <v>267</v>
      </c>
      <c r="C327" s="2" t="s">
        <v>1206</v>
      </c>
      <c r="D327" s="4" t="s">
        <v>266</v>
      </c>
      <c r="E327" s="8">
        <v>1.9861111111111109</v>
      </c>
      <c r="F327" s="3" t="s">
        <v>812</v>
      </c>
      <c r="G327" s="1"/>
      <c r="H327" s="10"/>
      <c r="I327" s="2">
        <f>4.4*1000</f>
        <v>4400</v>
      </c>
      <c r="J327" s="6">
        <v>3.3101851851851848E-2</v>
      </c>
      <c r="K327" s="7" t="s">
        <v>762</v>
      </c>
      <c r="L327" s="2"/>
      <c r="M327" s="2"/>
      <c r="N327" s="2"/>
      <c r="O327" s="2"/>
      <c r="P327" s="2"/>
      <c r="Q327" s="2"/>
      <c r="R327" s="2"/>
      <c r="S327" s="2"/>
      <c r="T327" s="2"/>
      <c r="U327" s="2"/>
      <c r="V327" s="2"/>
      <c r="W327" s="2"/>
      <c r="X327" s="2"/>
    </row>
    <row r="328" spans="1:24" x14ac:dyDescent="0.25">
      <c r="A328" s="2">
        <v>268</v>
      </c>
      <c r="C328" s="2" t="s">
        <v>1207</v>
      </c>
      <c r="D328" s="4" t="s">
        <v>267</v>
      </c>
      <c r="E328" s="9">
        <v>5.9305555555555556E-2</v>
      </c>
      <c r="F328" s="3" t="s">
        <v>858</v>
      </c>
      <c r="G328" s="1"/>
      <c r="H328" s="10"/>
      <c r="I328" s="2">
        <f>64*1000</f>
        <v>64000</v>
      </c>
      <c r="J328" s="6">
        <v>5.9305555555555556E-2</v>
      </c>
      <c r="K328" s="7" t="s">
        <v>762</v>
      </c>
      <c r="L328" s="2"/>
      <c r="M328" s="2"/>
      <c r="N328" s="2"/>
      <c r="O328" s="2"/>
      <c r="P328" s="2"/>
      <c r="Q328" s="2"/>
      <c r="R328" s="2"/>
      <c r="S328" s="2"/>
      <c r="T328" s="2"/>
      <c r="U328" s="2"/>
      <c r="V328" s="2"/>
      <c r="W328" s="2"/>
      <c r="X328" s="2"/>
    </row>
    <row r="329" spans="1:24" x14ac:dyDescent="0.25">
      <c r="A329" s="2">
        <v>269</v>
      </c>
      <c r="C329" s="2" t="s">
        <v>1208</v>
      </c>
      <c r="D329" s="4" t="s">
        <v>268</v>
      </c>
      <c r="E329" s="9">
        <v>6.1493055555555558E-2</v>
      </c>
      <c r="F329" s="3" t="s">
        <v>859</v>
      </c>
      <c r="G329" s="1"/>
      <c r="H329" s="10"/>
      <c r="I329" s="2">
        <f>6*1000</f>
        <v>6000</v>
      </c>
      <c r="J329" s="6">
        <v>6.1493055555555558E-2</v>
      </c>
      <c r="K329" s="7" t="s">
        <v>762</v>
      </c>
      <c r="L329" s="2"/>
      <c r="M329" s="2"/>
      <c r="N329" s="2"/>
      <c r="O329" s="2"/>
      <c r="P329" s="2"/>
      <c r="Q329" s="2"/>
      <c r="R329" s="2"/>
      <c r="S329" s="2"/>
      <c r="T329" s="2"/>
      <c r="U329" s="2"/>
      <c r="V329" s="2"/>
      <c r="W329" s="2"/>
      <c r="X329" s="2"/>
    </row>
    <row r="330" spans="1:24" x14ac:dyDescent="0.25">
      <c r="A330" s="2">
        <v>270</v>
      </c>
      <c r="C330" s="2" t="s">
        <v>1209</v>
      </c>
      <c r="D330" s="4" t="s">
        <v>269</v>
      </c>
      <c r="E330" s="8">
        <v>1.1333333333333333</v>
      </c>
      <c r="F330" s="3" t="s">
        <v>860</v>
      </c>
      <c r="G330" s="1"/>
      <c r="H330" s="10"/>
      <c r="I330" s="2">
        <f>8.8*1000</f>
        <v>8800</v>
      </c>
      <c r="J330" s="6">
        <v>1.8888888888888889E-2</v>
      </c>
      <c r="K330" s="7" t="s">
        <v>762</v>
      </c>
      <c r="L330" s="2"/>
      <c r="M330" s="2"/>
      <c r="N330" s="2"/>
      <c r="O330" s="2"/>
      <c r="P330" s="2"/>
      <c r="Q330" s="2"/>
      <c r="R330" s="2"/>
      <c r="S330" s="2"/>
      <c r="T330" s="2"/>
      <c r="U330" s="2"/>
      <c r="V330" s="2"/>
      <c r="W330" s="2"/>
      <c r="X330" s="2"/>
    </row>
    <row r="331" spans="1:24" x14ac:dyDescent="0.25">
      <c r="A331" s="2">
        <v>271</v>
      </c>
      <c r="C331" s="2" t="s">
        <v>1210</v>
      </c>
      <c r="D331" s="4" t="s">
        <v>270</v>
      </c>
      <c r="E331" s="8">
        <v>2.0166666666666666</v>
      </c>
      <c r="F331" s="3" t="s">
        <v>861</v>
      </c>
      <c r="G331" s="1"/>
      <c r="H331" s="10"/>
      <c r="I331" s="2">
        <f>46*1000</f>
        <v>46000</v>
      </c>
      <c r="J331" s="6">
        <v>3.3611111111111112E-2</v>
      </c>
      <c r="K331" s="7" t="s">
        <v>762</v>
      </c>
      <c r="L331" s="2"/>
      <c r="M331" s="2"/>
      <c r="N331" s="2"/>
      <c r="O331" s="2"/>
      <c r="P331" s="2"/>
      <c r="Q331" s="2"/>
      <c r="R331" s="2"/>
      <c r="S331" s="2"/>
      <c r="T331" s="2"/>
      <c r="U331" s="2"/>
      <c r="V331" s="2"/>
      <c r="W331" s="2"/>
      <c r="X331" s="2"/>
    </row>
    <row r="332" spans="1:24" x14ac:dyDescent="0.25">
      <c r="A332" s="2">
        <v>272</v>
      </c>
      <c r="C332" s="2" t="s">
        <v>1211</v>
      </c>
      <c r="D332" s="4" t="s">
        <v>271</v>
      </c>
      <c r="E332" s="8">
        <v>1.9979166666666668</v>
      </c>
      <c r="F332" s="3" t="s">
        <v>840</v>
      </c>
      <c r="G332" s="1"/>
      <c r="H332" s="10"/>
      <c r="I332" s="2">
        <f>7.6*1000</f>
        <v>7600</v>
      </c>
      <c r="J332" s="6">
        <v>3.3298611111111112E-2</v>
      </c>
      <c r="K332" s="7" t="s">
        <v>762</v>
      </c>
      <c r="L332" s="2"/>
      <c r="M332" s="2"/>
      <c r="N332" s="2"/>
      <c r="O332" s="2"/>
      <c r="P332" s="2"/>
      <c r="Q332" s="2"/>
      <c r="R332" s="2"/>
      <c r="S332" s="2"/>
      <c r="T332" s="2"/>
      <c r="U332" s="2"/>
      <c r="V332" s="2"/>
      <c r="W332" s="2"/>
      <c r="X332" s="2"/>
    </row>
    <row r="333" spans="1:24" x14ac:dyDescent="0.25">
      <c r="A333" s="2">
        <v>273</v>
      </c>
      <c r="C333" s="2" t="s">
        <v>1212</v>
      </c>
      <c r="D333" s="4" t="s">
        <v>272</v>
      </c>
      <c r="E333" s="8">
        <v>1.8034722222222221</v>
      </c>
      <c r="F333" s="3" t="s">
        <v>839</v>
      </c>
      <c r="G333" s="1"/>
      <c r="H333" s="10"/>
      <c r="I333" s="2">
        <f>12*1000</f>
        <v>12000</v>
      </c>
      <c r="J333" s="6">
        <v>3.005787037037037E-2</v>
      </c>
      <c r="K333" s="7" t="s">
        <v>762</v>
      </c>
      <c r="L333" s="2"/>
      <c r="M333" s="2"/>
      <c r="N333" s="2"/>
      <c r="O333" s="2"/>
      <c r="P333" s="2"/>
      <c r="Q333" s="2"/>
      <c r="R333" s="2"/>
      <c r="S333" s="2"/>
      <c r="T333" s="2"/>
      <c r="U333" s="2"/>
      <c r="V333" s="2"/>
      <c r="W333" s="2"/>
      <c r="X333" s="2"/>
    </row>
    <row r="334" spans="1:24" x14ac:dyDescent="0.25">
      <c r="A334" s="2">
        <v>274</v>
      </c>
      <c r="C334" s="2" t="s">
        <v>1213</v>
      </c>
      <c r="D334" s="4" t="s">
        <v>273</v>
      </c>
      <c r="E334" s="8">
        <v>1.2541666666666667</v>
      </c>
      <c r="F334" s="3" t="s">
        <v>812</v>
      </c>
      <c r="G334" s="1"/>
      <c r="H334" s="10"/>
      <c r="I334" s="2">
        <f>4.4*1000</f>
        <v>4400</v>
      </c>
      <c r="J334" s="6">
        <v>2.0902777777777781E-2</v>
      </c>
      <c r="K334" s="7" t="s">
        <v>762</v>
      </c>
      <c r="L334" s="2"/>
      <c r="M334" s="2"/>
      <c r="N334" s="2"/>
      <c r="O334" s="2"/>
      <c r="P334" s="2"/>
      <c r="Q334" s="2"/>
      <c r="R334" s="2"/>
      <c r="S334" s="2"/>
      <c r="T334" s="2"/>
      <c r="U334" s="2"/>
      <c r="V334" s="2"/>
      <c r="W334" s="2"/>
      <c r="X334" s="2"/>
    </row>
    <row r="335" spans="1:24" x14ac:dyDescent="0.25">
      <c r="A335" s="2">
        <v>275</v>
      </c>
      <c r="C335" s="2" t="s">
        <v>1214</v>
      </c>
      <c r="D335" s="4" t="s">
        <v>274</v>
      </c>
      <c r="E335" s="8">
        <v>1.325</v>
      </c>
      <c r="F335" s="3" t="s">
        <v>818</v>
      </c>
      <c r="G335" s="1"/>
      <c r="H335" s="10"/>
      <c r="I335" s="2">
        <f>4.5*1000</f>
        <v>4500</v>
      </c>
      <c r="J335" s="6">
        <v>2.2083333333333333E-2</v>
      </c>
      <c r="K335" s="7" t="s">
        <v>762</v>
      </c>
      <c r="L335" s="2"/>
      <c r="M335" s="2"/>
      <c r="N335" s="2"/>
      <c r="O335" s="2"/>
      <c r="P335" s="2"/>
      <c r="Q335" s="2"/>
      <c r="R335" s="2"/>
      <c r="S335" s="2"/>
      <c r="T335" s="2"/>
      <c r="U335" s="2"/>
      <c r="V335" s="2"/>
      <c r="W335" s="2"/>
      <c r="X335" s="2"/>
    </row>
    <row r="336" spans="1:24" x14ac:dyDescent="0.25">
      <c r="A336" s="2">
        <v>276</v>
      </c>
      <c r="C336" s="2" t="s">
        <v>1215</v>
      </c>
      <c r="D336" s="4" t="s">
        <v>275</v>
      </c>
      <c r="E336" s="5">
        <v>0.31458333333333333</v>
      </c>
      <c r="F336" s="3" t="s">
        <v>862</v>
      </c>
      <c r="G336" s="1"/>
      <c r="H336" s="10"/>
      <c r="I336" s="2">
        <f>4.3*1000</f>
        <v>4300</v>
      </c>
      <c r="J336" s="6">
        <v>5.2430555555555555E-3</v>
      </c>
      <c r="K336" s="7" t="s">
        <v>762</v>
      </c>
      <c r="L336" s="2"/>
      <c r="M336" s="2"/>
      <c r="N336" s="2"/>
      <c r="O336" s="2"/>
      <c r="P336" s="2"/>
      <c r="Q336" s="2"/>
      <c r="R336" s="2"/>
      <c r="S336" s="2"/>
      <c r="T336" s="2"/>
      <c r="U336" s="2"/>
      <c r="V336" s="2"/>
      <c r="W336" s="2"/>
      <c r="X336" s="2"/>
    </row>
    <row r="337" spans="1:24" x14ac:dyDescent="0.25">
      <c r="A337" s="2">
        <v>277</v>
      </c>
      <c r="C337" s="2" t="s">
        <v>1216</v>
      </c>
      <c r="D337" s="4" t="s">
        <v>276</v>
      </c>
      <c r="E337" s="8">
        <v>1.4333333333333333</v>
      </c>
      <c r="F337" s="3" t="s">
        <v>863</v>
      </c>
      <c r="G337" s="1"/>
      <c r="H337" s="10"/>
      <c r="I337" s="2">
        <f>34*1000</f>
        <v>34000</v>
      </c>
      <c r="J337" s="6">
        <v>2.388888888888889E-2</v>
      </c>
      <c r="K337" s="7" t="s">
        <v>762</v>
      </c>
      <c r="L337" s="2"/>
      <c r="M337" s="2"/>
      <c r="N337" s="2"/>
      <c r="O337" s="2"/>
      <c r="P337" s="2"/>
      <c r="Q337" s="2"/>
      <c r="R337" s="2"/>
      <c r="S337" s="2"/>
      <c r="T337" s="2"/>
      <c r="U337" s="2"/>
      <c r="V337" s="2"/>
      <c r="W337" s="2"/>
      <c r="X337" s="2"/>
    </row>
    <row r="338" spans="1:24" x14ac:dyDescent="0.25">
      <c r="A338" s="2">
        <v>278</v>
      </c>
      <c r="C338" s="2" t="s">
        <v>1217</v>
      </c>
      <c r="D338" s="4" t="s">
        <v>277</v>
      </c>
      <c r="E338" s="9">
        <v>5.3981481481481484E-2</v>
      </c>
      <c r="F338" s="3" t="s">
        <v>864</v>
      </c>
      <c r="G338" s="1"/>
      <c r="H338" s="10"/>
      <c r="I338" s="2">
        <f>27*1000</f>
        <v>27000</v>
      </c>
      <c r="J338" s="6">
        <v>5.3981481481481484E-2</v>
      </c>
      <c r="K338" s="7" t="s">
        <v>762</v>
      </c>
      <c r="L338" s="2"/>
      <c r="M338" s="2"/>
      <c r="N338" s="2"/>
      <c r="O338" s="2"/>
      <c r="P338" s="2"/>
      <c r="Q338" s="2"/>
      <c r="R338" s="2"/>
      <c r="S338" s="2"/>
      <c r="T338" s="2"/>
      <c r="U338" s="2"/>
      <c r="V338" s="2"/>
      <c r="W338" s="2"/>
      <c r="X338" s="2"/>
    </row>
    <row r="339" spans="1:24" x14ac:dyDescent="0.25">
      <c r="A339" s="2">
        <v>279</v>
      </c>
      <c r="C339" s="2" t="s">
        <v>1218</v>
      </c>
      <c r="D339" s="4" t="s">
        <v>278</v>
      </c>
      <c r="E339" s="8">
        <v>2.0097222222222224</v>
      </c>
      <c r="F339" s="3" t="s">
        <v>816</v>
      </c>
      <c r="G339" s="1"/>
      <c r="H339" s="10"/>
      <c r="I339" s="2">
        <f>6.6*1000</f>
        <v>6600</v>
      </c>
      <c r="J339" s="6">
        <v>3.349537037037037E-2</v>
      </c>
      <c r="K339" s="7" t="s">
        <v>762</v>
      </c>
      <c r="L339" s="2"/>
      <c r="M339" s="2"/>
      <c r="N339" s="2"/>
      <c r="O339" s="2"/>
      <c r="P339" s="2"/>
      <c r="Q339" s="2"/>
      <c r="R339" s="2"/>
      <c r="S339" s="2"/>
      <c r="T339" s="2"/>
      <c r="U339" s="2"/>
      <c r="V339" s="2"/>
      <c r="W339" s="2"/>
      <c r="X339" s="2"/>
    </row>
    <row r="340" spans="1:24" x14ac:dyDescent="0.25">
      <c r="A340" s="2">
        <v>280</v>
      </c>
      <c r="C340" s="2" t="s">
        <v>1219</v>
      </c>
      <c r="D340" s="4" t="s">
        <v>279</v>
      </c>
      <c r="E340" s="9">
        <v>7.1504629629629626E-2</v>
      </c>
      <c r="F340" s="3" t="s">
        <v>865</v>
      </c>
      <c r="G340" s="1"/>
      <c r="H340" s="10"/>
      <c r="I340" s="2">
        <f>7.2*1000</f>
        <v>7200</v>
      </c>
      <c r="J340" s="6">
        <v>7.1504629629629626E-2</v>
      </c>
      <c r="K340" s="7" t="s">
        <v>762</v>
      </c>
      <c r="L340" s="2"/>
      <c r="M340" s="2"/>
      <c r="N340" s="2"/>
      <c r="O340" s="2"/>
      <c r="P340" s="2"/>
      <c r="Q340" s="2"/>
      <c r="R340" s="2"/>
      <c r="S340" s="2"/>
      <c r="T340" s="2"/>
      <c r="U340" s="2"/>
      <c r="V340" s="2"/>
      <c r="W340" s="2"/>
      <c r="X340" s="2"/>
    </row>
    <row r="341" spans="1:24" x14ac:dyDescent="0.25">
      <c r="A341" s="2">
        <v>281</v>
      </c>
      <c r="C341" s="2" t="s">
        <v>1220</v>
      </c>
      <c r="D341" s="4" t="s">
        <v>280</v>
      </c>
      <c r="E341" s="9">
        <v>9.6643518518518531E-2</v>
      </c>
      <c r="F341" s="3" t="s">
        <v>855</v>
      </c>
      <c r="G341" s="1"/>
      <c r="H341" s="10"/>
      <c r="I341" s="2">
        <f>20*1000</f>
        <v>20000</v>
      </c>
      <c r="J341" s="6">
        <v>9.6643518518518531E-2</v>
      </c>
      <c r="K341" s="7" t="s">
        <v>762</v>
      </c>
      <c r="L341" s="2"/>
      <c r="M341" s="2"/>
      <c r="N341" s="2"/>
      <c r="O341" s="2"/>
      <c r="P341" s="2"/>
      <c r="Q341" s="2"/>
      <c r="R341" s="2"/>
      <c r="S341" s="2"/>
      <c r="T341" s="2"/>
      <c r="U341" s="2"/>
      <c r="V341" s="2"/>
      <c r="W341" s="2"/>
      <c r="X341" s="2"/>
    </row>
    <row r="342" spans="1:24" x14ac:dyDescent="0.25">
      <c r="A342" s="2">
        <v>282</v>
      </c>
      <c r="C342" s="2" t="s">
        <v>1221</v>
      </c>
      <c r="D342" s="4" t="s">
        <v>281</v>
      </c>
      <c r="E342" s="9">
        <v>7.0729166666666662E-2</v>
      </c>
      <c r="F342" s="3" t="s">
        <v>815</v>
      </c>
      <c r="G342" s="1"/>
      <c r="H342" s="10"/>
      <c r="I342" s="2">
        <f>11*1000</f>
        <v>11000</v>
      </c>
      <c r="J342" s="6">
        <v>7.0729166666666662E-2</v>
      </c>
      <c r="K342" s="7" t="s">
        <v>762</v>
      </c>
      <c r="L342" s="2"/>
      <c r="M342" s="2"/>
      <c r="N342" s="2"/>
      <c r="O342" s="2"/>
      <c r="P342" s="2"/>
      <c r="Q342" s="2"/>
      <c r="R342" s="2"/>
      <c r="S342" s="2"/>
      <c r="T342" s="2"/>
      <c r="U342" s="2"/>
      <c r="V342" s="2"/>
      <c r="W342" s="2"/>
      <c r="X342" s="2"/>
    </row>
    <row r="343" spans="1:24" x14ac:dyDescent="0.25">
      <c r="A343" s="2">
        <v>283</v>
      </c>
      <c r="C343" s="2" t="s">
        <v>1222</v>
      </c>
      <c r="D343" s="4" t="s">
        <v>282</v>
      </c>
      <c r="E343" s="9">
        <v>8.3668981481481483E-2</v>
      </c>
      <c r="F343" s="3" t="s">
        <v>784</v>
      </c>
      <c r="G343" s="1"/>
      <c r="H343" s="10"/>
      <c r="I343" s="2">
        <f>10*1000</f>
        <v>10000</v>
      </c>
      <c r="J343" s="6">
        <v>8.3668981481481483E-2</v>
      </c>
      <c r="K343" s="7" t="s">
        <v>762</v>
      </c>
      <c r="L343" s="2"/>
      <c r="M343" s="2"/>
      <c r="N343" s="2"/>
      <c r="O343" s="2"/>
      <c r="P343" s="2"/>
      <c r="Q343" s="2"/>
      <c r="R343" s="2"/>
      <c r="S343" s="2"/>
      <c r="T343" s="2"/>
      <c r="U343" s="2"/>
      <c r="V343" s="2"/>
      <c r="W343" s="2"/>
      <c r="X343" s="2"/>
    </row>
    <row r="344" spans="1:24" x14ac:dyDescent="0.25">
      <c r="A344" s="2">
        <v>284</v>
      </c>
      <c r="C344" s="2" t="s">
        <v>1223</v>
      </c>
      <c r="D344" s="4" t="s">
        <v>283</v>
      </c>
      <c r="E344" s="9">
        <v>7.5624999999999998E-2</v>
      </c>
      <c r="F344" s="3" t="s">
        <v>833</v>
      </c>
      <c r="G344" s="1"/>
      <c r="H344" s="10"/>
      <c r="I344" s="2">
        <f>4.7*1000</f>
        <v>4700</v>
      </c>
      <c r="J344" s="6">
        <v>7.5624999999999998E-2</v>
      </c>
      <c r="K344" s="7" t="s">
        <v>762</v>
      </c>
      <c r="L344" s="2"/>
      <c r="M344" s="2"/>
      <c r="N344" s="2"/>
      <c r="O344" s="2"/>
      <c r="P344" s="2"/>
      <c r="Q344" s="2"/>
      <c r="R344" s="2"/>
      <c r="S344" s="2"/>
      <c r="T344" s="2"/>
      <c r="U344" s="2"/>
      <c r="V344" s="2"/>
      <c r="W344" s="2"/>
      <c r="X344" s="2"/>
    </row>
    <row r="345" spans="1:24" x14ac:dyDescent="0.25">
      <c r="A345" s="2">
        <v>285</v>
      </c>
      <c r="C345" s="2" t="s">
        <v>1224</v>
      </c>
      <c r="D345" s="4" t="s">
        <v>284</v>
      </c>
      <c r="E345" s="8">
        <v>1.1083333333333334</v>
      </c>
      <c r="F345" s="3" t="s">
        <v>866</v>
      </c>
      <c r="G345" s="1"/>
      <c r="H345" s="10"/>
      <c r="I345" s="2">
        <f>6.7*1000</f>
        <v>6700</v>
      </c>
      <c r="J345" s="6">
        <v>1.8472222222222223E-2</v>
      </c>
      <c r="K345" s="7" t="s">
        <v>762</v>
      </c>
      <c r="L345" s="2"/>
      <c r="M345" s="2"/>
      <c r="N345" s="2"/>
      <c r="O345" s="2"/>
      <c r="P345" s="2"/>
      <c r="Q345" s="2"/>
      <c r="R345" s="2"/>
      <c r="S345" s="2"/>
      <c r="T345" s="2"/>
      <c r="U345" s="2"/>
      <c r="V345" s="2"/>
      <c r="W345" s="2"/>
      <c r="X345" s="2"/>
    </row>
    <row r="346" spans="1:24" x14ac:dyDescent="0.25">
      <c r="A346" s="2">
        <v>286</v>
      </c>
      <c r="C346" s="2" t="s">
        <v>1225</v>
      </c>
      <c r="D346" s="4" t="s">
        <v>285</v>
      </c>
      <c r="E346" s="9">
        <v>9.5694444444444457E-2</v>
      </c>
      <c r="F346" s="3" t="s">
        <v>815</v>
      </c>
      <c r="G346" s="1"/>
      <c r="H346" s="10"/>
      <c r="I346" s="2">
        <f>11*1000</f>
        <v>11000</v>
      </c>
      <c r="J346" s="6">
        <v>9.5694444444444457E-2</v>
      </c>
      <c r="K346" s="7" t="s">
        <v>763</v>
      </c>
      <c r="L346" s="2"/>
      <c r="M346" s="2"/>
      <c r="N346" s="2"/>
      <c r="O346" s="2"/>
      <c r="P346" s="2"/>
      <c r="Q346" s="2"/>
      <c r="R346" s="2"/>
      <c r="S346" s="2"/>
      <c r="T346" s="2"/>
      <c r="U346" s="2"/>
      <c r="V346" s="2"/>
      <c r="W346" s="2"/>
      <c r="X346" s="2"/>
    </row>
    <row r="347" spans="1:24" x14ac:dyDescent="0.25">
      <c r="A347" s="2">
        <v>287</v>
      </c>
      <c r="C347" s="2" t="s">
        <v>1226</v>
      </c>
      <c r="D347" s="4" t="s">
        <v>286</v>
      </c>
      <c r="E347" s="9">
        <v>8.5358796296296294E-2</v>
      </c>
      <c r="F347" s="3" t="s">
        <v>796</v>
      </c>
      <c r="G347" s="1"/>
      <c r="H347" s="10"/>
      <c r="I347" s="2">
        <f>14*1000</f>
        <v>14000</v>
      </c>
      <c r="J347" s="6">
        <v>8.5358796296296294E-2</v>
      </c>
      <c r="K347" s="7" t="s">
        <v>763</v>
      </c>
      <c r="L347" s="2"/>
      <c r="M347" s="2"/>
      <c r="N347" s="2"/>
      <c r="O347" s="2"/>
      <c r="P347" s="2"/>
      <c r="Q347" s="2"/>
      <c r="R347" s="2"/>
      <c r="S347" s="2"/>
      <c r="T347" s="2"/>
      <c r="U347" s="2"/>
      <c r="V347" s="2"/>
      <c r="W347" s="2"/>
      <c r="X347" s="2"/>
    </row>
    <row r="348" spans="1:24" x14ac:dyDescent="0.25">
      <c r="A348" s="2">
        <v>288</v>
      </c>
      <c r="C348" s="2" t="s">
        <v>1227</v>
      </c>
      <c r="D348" s="4" t="s">
        <v>287</v>
      </c>
      <c r="E348" s="9">
        <v>5.6840277777777781E-2</v>
      </c>
      <c r="F348" s="3" t="s">
        <v>800</v>
      </c>
      <c r="G348" s="1"/>
      <c r="H348" s="10"/>
      <c r="I348" s="2">
        <f>6.9*1000</f>
        <v>6900</v>
      </c>
      <c r="J348" s="6">
        <v>5.6840277777777781E-2</v>
      </c>
      <c r="K348" s="7" t="s">
        <v>763</v>
      </c>
      <c r="L348" s="2"/>
      <c r="M348" s="2"/>
      <c r="N348" s="2"/>
      <c r="O348" s="2"/>
      <c r="P348" s="2"/>
      <c r="Q348" s="2"/>
      <c r="R348" s="2"/>
      <c r="S348" s="2"/>
      <c r="T348" s="2"/>
      <c r="U348" s="2"/>
      <c r="V348" s="2"/>
      <c r="W348" s="2"/>
      <c r="X348" s="2"/>
    </row>
    <row r="349" spans="1:24" x14ac:dyDescent="0.25">
      <c r="A349" s="2">
        <v>289</v>
      </c>
      <c r="C349" s="2" t="s">
        <v>1228</v>
      </c>
      <c r="D349" s="4" t="s">
        <v>288</v>
      </c>
      <c r="E349" s="9">
        <v>7.4872685185185181E-2</v>
      </c>
      <c r="F349" s="3" t="s">
        <v>828</v>
      </c>
      <c r="G349" s="1"/>
      <c r="H349" s="10"/>
      <c r="I349" s="2">
        <f>22*1000</f>
        <v>22000</v>
      </c>
      <c r="J349" s="6">
        <v>7.4872685185185181E-2</v>
      </c>
      <c r="K349" s="7" t="s">
        <v>763</v>
      </c>
      <c r="L349" s="2"/>
      <c r="M349" s="2"/>
      <c r="N349" s="2"/>
      <c r="O349" s="2"/>
      <c r="P349" s="2"/>
      <c r="Q349" s="2"/>
      <c r="R349" s="2"/>
      <c r="S349" s="2"/>
      <c r="T349" s="2"/>
      <c r="U349" s="2"/>
      <c r="V349" s="2"/>
      <c r="W349" s="2"/>
      <c r="X349" s="2"/>
    </row>
    <row r="350" spans="1:24" x14ac:dyDescent="0.25">
      <c r="A350" s="2">
        <v>290</v>
      </c>
      <c r="C350" s="2" t="s">
        <v>1229</v>
      </c>
      <c r="D350" s="4" t="s">
        <v>289</v>
      </c>
      <c r="E350" s="9">
        <v>8.1319444444444444E-2</v>
      </c>
      <c r="F350" s="3" t="s">
        <v>867</v>
      </c>
      <c r="G350" s="1"/>
      <c r="H350" s="10"/>
      <c r="I350" s="2">
        <f>13*1000</f>
        <v>13000</v>
      </c>
      <c r="J350" s="6">
        <v>8.1319444444444444E-2</v>
      </c>
      <c r="K350" s="7" t="s">
        <v>763</v>
      </c>
      <c r="L350" s="2"/>
      <c r="M350" s="2"/>
      <c r="N350" s="2"/>
      <c r="O350" s="2"/>
      <c r="P350" s="2"/>
      <c r="Q350" s="2"/>
      <c r="R350" s="2"/>
      <c r="S350" s="2"/>
      <c r="T350" s="2"/>
      <c r="U350" s="2"/>
      <c r="V350" s="2"/>
      <c r="W350" s="2"/>
      <c r="X350" s="2"/>
    </row>
    <row r="351" spans="1:24" x14ac:dyDescent="0.25">
      <c r="A351" s="2">
        <v>291</v>
      </c>
      <c r="C351" s="2" t="s">
        <v>1230</v>
      </c>
      <c r="D351" s="4" t="s">
        <v>290</v>
      </c>
      <c r="E351" s="9">
        <v>6.4849537037037039E-2</v>
      </c>
      <c r="F351" s="3" t="s">
        <v>868</v>
      </c>
      <c r="G351" s="1"/>
      <c r="H351" s="10"/>
      <c r="I351" s="2">
        <f>51*1000</f>
        <v>51000</v>
      </c>
      <c r="J351" s="6">
        <v>6.4849537037037039E-2</v>
      </c>
      <c r="K351" s="7" t="s">
        <v>763</v>
      </c>
      <c r="L351" s="2"/>
      <c r="M351" s="2"/>
      <c r="N351" s="2"/>
      <c r="O351" s="2"/>
      <c r="P351" s="2"/>
      <c r="Q351" s="2"/>
      <c r="R351" s="2"/>
      <c r="S351" s="2"/>
      <c r="T351" s="2"/>
      <c r="U351" s="2"/>
      <c r="V351" s="2"/>
      <c r="W351" s="2"/>
      <c r="X351" s="2"/>
    </row>
    <row r="352" spans="1:24" x14ac:dyDescent="0.25">
      <c r="A352" s="2">
        <v>292</v>
      </c>
      <c r="C352" s="2" t="s">
        <v>1231</v>
      </c>
      <c r="D352" s="4" t="s">
        <v>291</v>
      </c>
      <c r="E352" s="9">
        <v>4.9687499999999996E-2</v>
      </c>
      <c r="F352" s="3" t="s">
        <v>815</v>
      </c>
      <c r="G352" s="1"/>
      <c r="H352" s="10"/>
      <c r="I352" s="2">
        <f>11*1000</f>
        <v>11000</v>
      </c>
      <c r="J352" s="6">
        <v>4.9687499999999996E-2</v>
      </c>
      <c r="K352" s="7" t="s">
        <v>763</v>
      </c>
      <c r="L352" s="2"/>
      <c r="M352" s="2"/>
      <c r="N352" s="2"/>
      <c r="O352" s="2"/>
      <c r="P352" s="2"/>
      <c r="Q352" s="2"/>
      <c r="R352" s="2"/>
      <c r="S352" s="2"/>
      <c r="T352" s="2"/>
      <c r="U352" s="2"/>
      <c r="V352" s="2"/>
      <c r="W352" s="2"/>
      <c r="X352" s="2"/>
    </row>
    <row r="353" spans="1:24" x14ac:dyDescent="0.25">
      <c r="A353" s="2">
        <v>293</v>
      </c>
      <c r="C353" s="2" t="s">
        <v>1232</v>
      </c>
      <c r="D353" s="4" t="s">
        <v>292</v>
      </c>
      <c r="E353" s="9">
        <v>6.6412037037037033E-2</v>
      </c>
      <c r="F353" s="3" t="s">
        <v>830</v>
      </c>
      <c r="G353" s="1"/>
      <c r="H353" s="10"/>
      <c r="I353" s="2">
        <f>19*1000</f>
        <v>19000</v>
      </c>
      <c r="J353" s="6">
        <v>6.6412037037037033E-2</v>
      </c>
      <c r="K353" s="7" t="s">
        <v>763</v>
      </c>
      <c r="L353" s="2"/>
      <c r="M353" s="2"/>
      <c r="N353" s="2"/>
      <c r="O353" s="2"/>
      <c r="P353" s="2"/>
      <c r="Q353" s="2"/>
      <c r="R353" s="2"/>
      <c r="S353" s="2"/>
      <c r="T353" s="2"/>
      <c r="U353" s="2"/>
      <c r="V353" s="2"/>
      <c r="W353" s="2"/>
      <c r="X353" s="2"/>
    </row>
    <row r="354" spans="1:24" x14ac:dyDescent="0.25">
      <c r="A354" s="2">
        <v>294</v>
      </c>
      <c r="C354" s="2" t="s">
        <v>1233</v>
      </c>
      <c r="D354" s="4" t="s">
        <v>293</v>
      </c>
      <c r="E354" s="5">
        <v>0.72013888888888899</v>
      </c>
      <c r="F354" s="3" t="s">
        <v>830</v>
      </c>
      <c r="G354" s="1"/>
      <c r="H354" s="10"/>
      <c r="I354" s="2">
        <f>19*1000</f>
        <v>19000</v>
      </c>
      <c r="J354" s="6">
        <v>1.2002314814814815E-2</v>
      </c>
      <c r="K354" s="7" t="s">
        <v>763</v>
      </c>
      <c r="L354" s="2"/>
      <c r="M354" s="2"/>
      <c r="N354" s="2"/>
      <c r="O354" s="2"/>
      <c r="P354" s="2"/>
      <c r="Q354" s="2"/>
      <c r="R354" s="2"/>
      <c r="S354" s="2"/>
      <c r="T354" s="2"/>
      <c r="U354" s="2"/>
      <c r="V354" s="2"/>
      <c r="W354" s="2"/>
      <c r="X354" s="2"/>
    </row>
    <row r="355" spans="1:24" x14ac:dyDescent="0.25">
      <c r="A355" s="2">
        <v>295</v>
      </c>
      <c r="C355" s="2" t="s">
        <v>1234</v>
      </c>
      <c r="D355" s="4" t="s">
        <v>294</v>
      </c>
      <c r="E355" s="5">
        <v>0.45208333333333334</v>
      </c>
      <c r="F355" s="3" t="s">
        <v>822</v>
      </c>
      <c r="G355" s="1"/>
      <c r="H355" s="10"/>
      <c r="I355" s="2">
        <f>3.5*1000</f>
        <v>3500</v>
      </c>
      <c r="J355" s="6">
        <v>7.5347222222222213E-3</v>
      </c>
      <c r="K355" s="7" t="s">
        <v>763</v>
      </c>
      <c r="L355" s="2"/>
      <c r="M355" s="2"/>
      <c r="N355" s="2"/>
      <c r="O355" s="2"/>
      <c r="P355" s="2"/>
      <c r="Q355" s="2"/>
      <c r="R355" s="2"/>
      <c r="S355" s="2"/>
      <c r="T355" s="2"/>
      <c r="U355" s="2"/>
      <c r="V355" s="2"/>
      <c r="W355" s="2"/>
      <c r="X355" s="2"/>
    </row>
    <row r="356" spans="1:24" x14ac:dyDescent="0.25">
      <c r="A356" s="2">
        <v>296</v>
      </c>
      <c r="C356" s="2" t="s">
        <v>1235</v>
      </c>
      <c r="D356" s="4" t="s">
        <v>295</v>
      </c>
      <c r="E356" s="9">
        <v>7.3854166666666665E-2</v>
      </c>
      <c r="F356" s="3" t="s">
        <v>784</v>
      </c>
      <c r="G356" s="1"/>
      <c r="H356" s="10"/>
      <c r="I356" s="2">
        <f>10*1000</f>
        <v>10000</v>
      </c>
      <c r="J356" s="6">
        <v>7.3854166666666665E-2</v>
      </c>
      <c r="K356" s="7" t="s">
        <v>763</v>
      </c>
      <c r="L356" s="2"/>
      <c r="M356" s="2"/>
      <c r="N356" s="2"/>
      <c r="O356" s="2"/>
      <c r="P356" s="2"/>
      <c r="Q356" s="2"/>
      <c r="R356" s="2"/>
      <c r="S356" s="2"/>
      <c r="T356" s="2"/>
      <c r="U356" s="2"/>
      <c r="V356" s="2"/>
      <c r="W356" s="2"/>
      <c r="X356" s="2"/>
    </row>
    <row r="357" spans="1:24" x14ac:dyDescent="0.25">
      <c r="A357" s="2">
        <v>297</v>
      </c>
      <c r="C357" s="2" t="s">
        <v>1236</v>
      </c>
      <c r="D357" s="4" t="s">
        <v>296</v>
      </c>
      <c r="E357" s="9">
        <v>6.8749999999999992E-2</v>
      </c>
      <c r="F357" s="3" t="s">
        <v>784</v>
      </c>
      <c r="G357" s="1"/>
      <c r="H357" s="10"/>
      <c r="I357" s="2">
        <f>10*1000</f>
        <v>10000</v>
      </c>
      <c r="J357" s="6">
        <v>6.8749999999999992E-2</v>
      </c>
      <c r="K357" s="7" t="s">
        <v>763</v>
      </c>
      <c r="L357" s="2"/>
      <c r="M357" s="2"/>
      <c r="N357" s="2"/>
      <c r="O357" s="2"/>
      <c r="P357" s="2"/>
      <c r="Q357" s="2"/>
      <c r="R357" s="2"/>
      <c r="S357" s="2"/>
      <c r="T357" s="2"/>
      <c r="U357" s="2"/>
      <c r="V357" s="2"/>
      <c r="W357" s="2"/>
      <c r="X357" s="2"/>
    </row>
    <row r="358" spans="1:24" x14ac:dyDescent="0.25">
      <c r="A358" s="2">
        <v>298</v>
      </c>
      <c r="C358" s="2" t="s">
        <v>1237</v>
      </c>
      <c r="D358" s="4" t="s">
        <v>297</v>
      </c>
      <c r="E358" s="8">
        <v>1.2951388888888888</v>
      </c>
      <c r="F358" s="3" t="s">
        <v>797</v>
      </c>
      <c r="G358" s="1"/>
      <c r="H358" s="10"/>
      <c r="I358" s="2">
        <f>15*1000</f>
        <v>15000</v>
      </c>
      <c r="J358" s="6">
        <v>2.1585648148148145E-2</v>
      </c>
      <c r="K358" s="7" t="s">
        <v>763</v>
      </c>
      <c r="L358" s="2"/>
      <c r="M358" s="2"/>
      <c r="N358" s="2"/>
      <c r="O358" s="2"/>
      <c r="P358" s="2"/>
      <c r="Q358" s="2"/>
      <c r="R358" s="2"/>
      <c r="S358" s="2"/>
      <c r="T358" s="2"/>
      <c r="U358" s="2"/>
      <c r="V358" s="2"/>
      <c r="W358" s="2"/>
      <c r="X358" s="2"/>
    </row>
    <row r="359" spans="1:24" x14ac:dyDescent="0.25">
      <c r="A359" s="2">
        <v>299</v>
      </c>
      <c r="C359" s="2" t="s">
        <v>1238</v>
      </c>
      <c r="D359" s="4" t="s">
        <v>298</v>
      </c>
      <c r="E359" s="9">
        <v>6.7662037037037034E-2</v>
      </c>
      <c r="F359" s="3" t="s">
        <v>837</v>
      </c>
      <c r="G359" s="1"/>
      <c r="H359" s="10"/>
      <c r="I359" s="2">
        <f>3.1*1000</f>
        <v>3100</v>
      </c>
      <c r="J359" s="6">
        <v>6.7662037037037034E-2</v>
      </c>
      <c r="K359" s="7" t="s">
        <v>763</v>
      </c>
      <c r="L359" s="2"/>
      <c r="M359" s="2"/>
      <c r="N359" s="2"/>
      <c r="O359" s="2"/>
      <c r="P359" s="2"/>
      <c r="Q359" s="2"/>
      <c r="R359" s="2"/>
      <c r="S359" s="2"/>
      <c r="T359" s="2"/>
      <c r="U359" s="2"/>
      <c r="V359" s="2"/>
      <c r="W359" s="2"/>
      <c r="X359" s="2"/>
    </row>
    <row r="360" spans="1:24" x14ac:dyDescent="0.25">
      <c r="A360" s="2">
        <v>300</v>
      </c>
      <c r="C360" s="2" t="s">
        <v>1239</v>
      </c>
      <c r="D360" s="4" t="s">
        <v>299</v>
      </c>
      <c r="E360" s="9">
        <v>0.11447916666666667</v>
      </c>
      <c r="F360" s="3" t="s">
        <v>864</v>
      </c>
      <c r="G360" s="1"/>
      <c r="H360" s="10"/>
      <c r="I360" s="2">
        <f>27*1000</f>
        <v>27000</v>
      </c>
      <c r="J360" s="6">
        <v>0.11447916666666667</v>
      </c>
      <c r="K360" s="7" t="s">
        <v>763</v>
      </c>
      <c r="L360" s="2"/>
      <c r="M360" s="2"/>
      <c r="N360" s="2"/>
      <c r="O360" s="2"/>
      <c r="P360" s="2"/>
      <c r="Q360" s="2"/>
      <c r="R360" s="2"/>
      <c r="S360" s="2"/>
      <c r="T360" s="2"/>
      <c r="U360" s="2"/>
      <c r="V360" s="2"/>
      <c r="W360" s="2"/>
      <c r="X360" s="2"/>
    </row>
    <row r="361" spans="1:24" x14ac:dyDescent="0.25">
      <c r="A361" s="2">
        <v>301</v>
      </c>
      <c r="C361" s="2" t="s">
        <v>1240</v>
      </c>
      <c r="D361" s="4" t="s">
        <v>300</v>
      </c>
      <c r="E361" s="9">
        <v>9.5578703703703694E-2</v>
      </c>
      <c r="F361" s="3" t="s">
        <v>844</v>
      </c>
      <c r="G361" s="1"/>
      <c r="H361" s="10"/>
      <c r="I361" s="2">
        <f>4.6*1000</f>
        <v>4600</v>
      </c>
      <c r="J361" s="6">
        <v>9.5578703703703694E-2</v>
      </c>
      <c r="K361" s="7" t="s">
        <v>763</v>
      </c>
      <c r="L361" s="2"/>
      <c r="M361" s="2"/>
      <c r="N361" s="2"/>
      <c r="O361" s="2"/>
      <c r="P361" s="2"/>
      <c r="Q361" s="2"/>
      <c r="R361" s="2"/>
      <c r="S361" s="2"/>
      <c r="T361" s="2"/>
      <c r="U361" s="2"/>
      <c r="V361" s="2"/>
      <c r="W361" s="2"/>
      <c r="X361" s="2"/>
    </row>
    <row r="362" spans="1:24" x14ac:dyDescent="0.25">
      <c r="A362" s="2">
        <v>302</v>
      </c>
      <c r="C362" s="2" t="s">
        <v>1241</v>
      </c>
      <c r="D362" s="4" t="s">
        <v>301</v>
      </c>
      <c r="E362" s="8">
        <v>2.4284722222222221</v>
      </c>
      <c r="F362" s="3" t="s">
        <v>864</v>
      </c>
      <c r="G362" s="1"/>
      <c r="H362" s="10"/>
      <c r="I362" s="2">
        <f>27*1000</f>
        <v>27000</v>
      </c>
      <c r="J362" s="6">
        <v>4.0474537037037038E-2</v>
      </c>
      <c r="K362" s="7" t="s">
        <v>763</v>
      </c>
      <c r="L362" s="2"/>
      <c r="M362" s="2"/>
      <c r="N362" s="2"/>
      <c r="O362" s="2"/>
      <c r="P362" s="2"/>
      <c r="Q362" s="2"/>
      <c r="R362" s="2"/>
      <c r="S362" s="2"/>
      <c r="T362" s="2"/>
      <c r="U362" s="2"/>
      <c r="V362" s="2"/>
      <c r="W362" s="2"/>
      <c r="X362" s="2"/>
    </row>
    <row r="363" spans="1:24" x14ac:dyDescent="0.25">
      <c r="A363" s="2">
        <v>303</v>
      </c>
      <c r="C363" s="2" t="s">
        <v>1242</v>
      </c>
      <c r="D363" s="4" t="s">
        <v>302</v>
      </c>
      <c r="E363" s="9">
        <v>9.9988425925925925E-2</v>
      </c>
      <c r="F363" s="3" t="s">
        <v>834</v>
      </c>
      <c r="G363" s="1"/>
      <c r="H363" s="10"/>
      <c r="I363" s="2">
        <f>7.5*1000</f>
        <v>7500</v>
      </c>
      <c r="J363" s="6">
        <v>9.9988425925925925E-2</v>
      </c>
      <c r="K363" s="7" t="s">
        <v>763</v>
      </c>
      <c r="L363" s="2"/>
      <c r="M363" s="2"/>
      <c r="N363" s="2"/>
      <c r="O363" s="2"/>
      <c r="P363" s="2"/>
      <c r="Q363" s="2"/>
      <c r="R363" s="2"/>
      <c r="S363" s="2"/>
      <c r="T363" s="2"/>
      <c r="U363" s="2"/>
      <c r="V363" s="2"/>
      <c r="W363" s="2"/>
      <c r="X363" s="2"/>
    </row>
    <row r="364" spans="1:24" x14ac:dyDescent="0.25">
      <c r="A364" s="2">
        <v>304</v>
      </c>
      <c r="C364" s="2" t="s">
        <v>1243</v>
      </c>
      <c r="D364" s="4" t="s">
        <v>303</v>
      </c>
      <c r="E364" s="9">
        <v>8.6851851851851847E-2</v>
      </c>
      <c r="F364" s="3" t="s">
        <v>869</v>
      </c>
      <c r="G364" s="1"/>
      <c r="H364" s="10"/>
      <c r="I364" s="2">
        <f>5.7*1000</f>
        <v>5700</v>
      </c>
      <c r="J364" s="6">
        <v>8.6851851851851847E-2</v>
      </c>
      <c r="K364" s="7" t="s">
        <v>763</v>
      </c>
      <c r="L364" s="2"/>
      <c r="M364" s="2"/>
      <c r="N364" s="2"/>
      <c r="O364" s="2"/>
      <c r="P364" s="2"/>
      <c r="Q364" s="2"/>
      <c r="R364" s="2"/>
      <c r="S364" s="2"/>
      <c r="T364" s="2"/>
      <c r="U364" s="2"/>
      <c r="V364" s="2"/>
      <c r="W364" s="2"/>
      <c r="X364" s="2"/>
    </row>
    <row r="365" spans="1:24" x14ac:dyDescent="0.25">
      <c r="A365" s="2">
        <v>305</v>
      </c>
      <c r="C365" s="2" t="s">
        <v>1244</v>
      </c>
      <c r="D365" s="4" t="s">
        <v>304</v>
      </c>
      <c r="E365" s="9">
        <v>0.1057523148148148</v>
      </c>
      <c r="F365" s="3" t="s">
        <v>855</v>
      </c>
      <c r="G365" s="1"/>
      <c r="H365" s="10"/>
      <c r="I365" s="2">
        <f>20*1000</f>
        <v>20000</v>
      </c>
      <c r="J365" s="6">
        <v>0.1057523148148148</v>
      </c>
      <c r="K365" s="7" t="s">
        <v>763</v>
      </c>
      <c r="L365" s="2"/>
      <c r="M365" s="2"/>
      <c r="N365" s="2"/>
      <c r="O365" s="2"/>
      <c r="P365" s="2"/>
      <c r="Q365" s="2"/>
      <c r="R365" s="2"/>
      <c r="S365" s="2"/>
      <c r="T365" s="2"/>
      <c r="U365" s="2"/>
      <c r="V365" s="2"/>
      <c r="W365" s="2"/>
      <c r="X365" s="2"/>
    </row>
    <row r="366" spans="1:24" x14ac:dyDescent="0.25">
      <c r="A366" s="2">
        <v>306</v>
      </c>
      <c r="C366" s="2" t="s">
        <v>1245</v>
      </c>
      <c r="D366" s="4" t="s">
        <v>305</v>
      </c>
      <c r="E366" s="9">
        <v>5.4166666666666669E-2</v>
      </c>
      <c r="F366" s="3" t="s">
        <v>826</v>
      </c>
      <c r="G366" s="1"/>
      <c r="H366" s="10"/>
      <c r="I366" s="2">
        <f>6.3*1000</f>
        <v>6300</v>
      </c>
      <c r="J366" s="6">
        <v>5.4166666666666669E-2</v>
      </c>
      <c r="K366" s="7" t="s">
        <v>763</v>
      </c>
      <c r="L366" s="2"/>
      <c r="M366" s="2"/>
      <c r="N366" s="2"/>
      <c r="O366" s="2"/>
      <c r="P366" s="2"/>
      <c r="Q366" s="2"/>
      <c r="R366" s="2"/>
      <c r="S366" s="2"/>
      <c r="T366" s="2"/>
      <c r="U366" s="2"/>
      <c r="V366" s="2"/>
      <c r="W366" s="2"/>
      <c r="X366" s="2"/>
    </row>
    <row r="367" spans="1:24" x14ac:dyDescent="0.25">
      <c r="A367" s="2">
        <v>307</v>
      </c>
      <c r="C367" s="2" t="s">
        <v>1246</v>
      </c>
      <c r="D367" s="4" t="s">
        <v>306</v>
      </c>
      <c r="E367" s="9">
        <v>7.5856481481481483E-2</v>
      </c>
      <c r="F367" s="3" t="s">
        <v>842</v>
      </c>
      <c r="G367" s="1"/>
      <c r="H367" s="10"/>
      <c r="I367" s="2">
        <f>6.8*1000</f>
        <v>6800</v>
      </c>
      <c r="J367" s="6">
        <v>7.5856481481481483E-2</v>
      </c>
      <c r="K367" s="7" t="s">
        <v>763</v>
      </c>
      <c r="L367" s="2"/>
      <c r="M367" s="2"/>
      <c r="N367" s="2"/>
      <c r="O367" s="2"/>
      <c r="P367" s="2"/>
      <c r="Q367" s="2"/>
      <c r="R367" s="2"/>
      <c r="S367" s="2"/>
      <c r="T367" s="2"/>
      <c r="U367" s="2"/>
      <c r="V367" s="2"/>
      <c r="W367" s="2"/>
      <c r="X367" s="2"/>
    </row>
    <row r="368" spans="1:24" x14ac:dyDescent="0.25">
      <c r="A368" s="2">
        <v>308</v>
      </c>
      <c r="C368" s="2" t="s">
        <v>1247</v>
      </c>
      <c r="D368" s="4" t="s">
        <v>307</v>
      </c>
      <c r="E368" s="9">
        <v>6.2291666666666669E-2</v>
      </c>
      <c r="F368" s="3" t="s">
        <v>852</v>
      </c>
      <c r="G368" s="1"/>
      <c r="H368" s="10"/>
      <c r="I368" s="2">
        <f>9.9*1000</f>
        <v>9900</v>
      </c>
      <c r="J368" s="6">
        <v>6.2291666666666669E-2</v>
      </c>
      <c r="K368" s="7" t="s">
        <v>763</v>
      </c>
      <c r="L368" s="2"/>
      <c r="M368" s="2"/>
      <c r="N368" s="2"/>
      <c r="O368" s="2"/>
      <c r="P368" s="2"/>
      <c r="Q368" s="2"/>
      <c r="R368" s="2"/>
      <c r="S368" s="2"/>
      <c r="T368" s="2"/>
      <c r="U368" s="2"/>
      <c r="V368" s="2"/>
      <c r="W368" s="2"/>
      <c r="X368" s="2"/>
    </row>
    <row r="369" spans="1:24" x14ac:dyDescent="0.25">
      <c r="A369" s="2">
        <v>309</v>
      </c>
      <c r="C369" s="2" t="s">
        <v>1248</v>
      </c>
      <c r="D369" s="4" t="s">
        <v>308</v>
      </c>
      <c r="E369" s="5">
        <v>0.23402777777777781</v>
      </c>
      <c r="F369" s="3">
        <v>849</v>
      </c>
      <c r="G369" s="1"/>
      <c r="H369" s="10"/>
      <c r="I369" s="2">
        <f>849</f>
        <v>849</v>
      </c>
      <c r="J369" s="6">
        <v>3.9004629629629632E-3</v>
      </c>
      <c r="K369" s="7" t="s">
        <v>763</v>
      </c>
      <c r="L369" s="2"/>
      <c r="M369" s="2"/>
      <c r="N369" s="2"/>
      <c r="O369" s="2"/>
      <c r="P369" s="2"/>
      <c r="Q369" s="2"/>
      <c r="R369" s="2"/>
      <c r="S369" s="2"/>
      <c r="T369" s="2"/>
      <c r="U369" s="2"/>
      <c r="V369" s="2"/>
      <c r="W369" s="2"/>
      <c r="X369" s="2"/>
    </row>
    <row r="370" spans="1:24" x14ac:dyDescent="0.25">
      <c r="A370" s="2">
        <v>310</v>
      </c>
      <c r="C370" s="2" t="s">
        <v>1249</v>
      </c>
      <c r="D370" s="4" t="s">
        <v>309</v>
      </c>
      <c r="E370" s="5">
        <v>0.23124999999999998</v>
      </c>
      <c r="F370" s="3">
        <v>799</v>
      </c>
      <c r="G370" s="1"/>
      <c r="H370" s="10"/>
      <c r="I370" s="2">
        <f>799</f>
        <v>799</v>
      </c>
      <c r="J370" s="6">
        <v>3.8541666666666668E-3</v>
      </c>
      <c r="K370" s="7" t="s">
        <v>763</v>
      </c>
      <c r="L370" s="2"/>
      <c r="M370" s="2"/>
      <c r="N370" s="2"/>
      <c r="O370" s="2"/>
      <c r="P370" s="2"/>
      <c r="Q370" s="2"/>
      <c r="R370" s="2"/>
      <c r="S370" s="2"/>
      <c r="T370" s="2"/>
      <c r="U370" s="2"/>
      <c r="V370" s="2"/>
      <c r="W370" s="2"/>
      <c r="X370" s="2"/>
    </row>
    <row r="371" spans="1:24" x14ac:dyDescent="0.25">
      <c r="A371" s="2">
        <v>311</v>
      </c>
      <c r="C371" s="2" t="s">
        <v>1250</v>
      </c>
      <c r="D371" s="4" t="s">
        <v>310</v>
      </c>
      <c r="E371" s="5">
        <v>0.29236111111111113</v>
      </c>
      <c r="F371" s="3" t="s">
        <v>827</v>
      </c>
      <c r="G371" s="1"/>
      <c r="H371" s="10"/>
      <c r="I371" s="2">
        <f>1.4*1000</f>
        <v>1400</v>
      </c>
      <c r="J371" s="6">
        <v>4.8726851851851856E-3</v>
      </c>
      <c r="K371" s="7" t="s">
        <v>763</v>
      </c>
      <c r="L371" s="2"/>
      <c r="M371" s="2"/>
      <c r="N371" s="2"/>
      <c r="O371" s="2"/>
      <c r="P371" s="2"/>
      <c r="Q371" s="2"/>
      <c r="R371" s="2"/>
      <c r="S371" s="2"/>
      <c r="T371" s="2"/>
      <c r="U371" s="2"/>
      <c r="V371" s="2"/>
      <c r="W371" s="2"/>
      <c r="X371" s="2"/>
    </row>
    <row r="372" spans="1:24" x14ac:dyDescent="0.25">
      <c r="A372" s="2">
        <v>312</v>
      </c>
      <c r="C372" s="2" t="s">
        <v>1251</v>
      </c>
      <c r="D372" s="4" t="s">
        <v>311</v>
      </c>
      <c r="E372" s="5">
        <v>0.52500000000000002</v>
      </c>
      <c r="F372" s="3" t="s">
        <v>827</v>
      </c>
      <c r="G372" s="1"/>
      <c r="H372" s="10"/>
      <c r="I372" s="2">
        <f>1.4*1000</f>
        <v>1400</v>
      </c>
      <c r="J372" s="6">
        <v>8.7499999999999991E-3</v>
      </c>
      <c r="K372" s="7" t="s">
        <v>763</v>
      </c>
      <c r="L372" s="2"/>
      <c r="M372" s="2"/>
      <c r="N372" s="2"/>
      <c r="O372" s="2"/>
      <c r="P372" s="2"/>
      <c r="Q372" s="2"/>
      <c r="R372" s="2"/>
      <c r="S372" s="2"/>
      <c r="T372" s="2"/>
      <c r="U372" s="2"/>
      <c r="V372" s="2"/>
      <c r="W372" s="2"/>
      <c r="X372" s="2"/>
    </row>
    <row r="373" spans="1:24" x14ac:dyDescent="0.25">
      <c r="A373" s="2">
        <v>313</v>
      </c>
      <c r="C373" s="2" t="s">
        <v>1252</v>
      </c>
      <c r="D373" s="4" t="s">
        <v>312</v>
      </c>
      <c r="E373" s="5">
        <v>0.67083333333333339</v>
      </c>
      <c r="F373" s="3" t="s">
        <v>822</v>
      </c>
      <c r="G373" s="1"/>
      <c r="H373" s="10"/>
      <c r="I373" s="2">
        <f>3.5*1000</f>
        <v>3500</v>
      </c>
      <c r="J373" s="6">
        <v>1.1180555555555556E-2</v>
      </c>
      <c r="K373" s="7" t="s">
        <v>763</v>
      </c>
      <c r="L373" s="2"/>
      <c r="M373" s="2"/>
      <c r="N373" s="2"/>
      <c r="O373" s="2"/>
      <c r="P373" s="2"/>
      <c r="Q373" s="2"/>
      <c r="R373" s="2"/>
      <c r="S373" s="2"/>
      <c r="T373" s="2"/>
      <c r="U373" s="2"/>
      <c r="V373" s="2"/>
      <c r="W373" s="2"/>
      <c r="X373" s="2"/>
    </row>
    <row r="374" spans="1:24" x14ac:dyDescent="0.25">
      <c r="A374" s="2">
        <v>314</v>
      </c>
      <c r="C374" s="2" t="s">
        <v>1253</v>
      </c>
      <c r="D374" s="4" t="s">
        <v>313</v>
      </c>
      <c r="E374" s="8">
        <v>1.4798611111111111</v>
      </c>
      <c r="F374" s="3" t="s">
        <v>829</v>
      </c>
      <c r="G374" s="1"/>
      <c r="H374" s="10"/>
      <c r="I374" s="2">
        <f>2.6*1000</f>
        <v>2600</v>
      </c>
      <c r="J374" s="6">
        <v>2.4664351851851851E-2</v>
      </c>
      <c r="K374" s="7" t="s">
        <v>763</v>
      </c>
      <c r="L374" s="2"/>
      <c r="M374" s="2"/>
      <c r="N374" s="2"/>
      <c r="O374" s="2"/>
      <c r="P374" s="2"/>
      <c r="Q374" s="2"/>
      <c r="R374" s="2"/>
      <c r="S374" s="2"/>
      <c r="T374" s="2"/>
      <c r="U374" s="2"/>
      <c r="V374" s="2"/>
      <c r="W374" s="2"/>
      <c r="X374" s="2"/>
    </row>
    <row r="375" spans="1:24" x14ac:dyDescent="0.25">
      <c r="A375" s="2">
        <v>315</v>
      </c>
      <c r="C375" s="2" t="s">
        <v>1254</v>
      </c>
      <c r="D375" s="4" t="s">
        <v>314</v>
      </c>
      <c r="E375" s="8">
        <v>1.3701388888888888</v>
      </c>
      <c r="F375" s="3" t="s">
        <v>809</v>
      </c>
      <c r="G375" s="1"/>
      <c r="H375" s="10"/>
      <c r="I375" s="2">
        <f>2.9*1000</f>
        <v>2900</v>
      </c>
      <c r="J375" s="6">
        <v>2.2835648148148147E-2</v>
      </c>
      <c r="K375" s="7" t="s">
        <v>763</v>
      </c>
      <c r="L375" s="2"/>
      <c r="M375" s="2"/>
      <c r="N375" s="2"/>
      <c r="O375" s="2"/>
      <c r="P375" s="2"/>
      <c r="Q375" s="2"/>
      <c r="R375" s="2"/>
      <c r="S375" s="2"/>
      <c r="T375" s="2"/>
      <c r="U375" s="2"/>
      <c r="V375" s="2"/>
      <c r="W375" s="2"/>
      <c r="X375" s="2"/>
    </row>
    <row r="376" spans="1:24" x14ac:dyDescent="0.25">
      <c r="A376" s="2">
        <v>316</v>
      </c>
      <c r="C376" s="2" t="s">
        <v>1255</v>
      </c>
      <c r="D376" s="4" t="s">
        <v>315</v>
      </c>
      <c r="E376" s="8">
        <v>1.2569444444444444</v>
      </c>
      <c r="F376" s="3" t="s">
        <v>859</v>
      </c>
      <c r="G376" s="1"/>
      <c r="H376" s="10"/>
      <c r="I376" s="2">
        <f>6*1000</f>
        <v>6000</v>
      </c>
      <c r="J376" s="6">
        <v>2.0949074074074075E-2</v>
      </c>
      <c r="K376" s="7" t="s">
        <v>763</v>
      </c>
      <c r="L376" s="2"/>
      <c r="M376" s="2"/>
      <c r="N376" s="2"/>
      <c r="O376" s="2"/>
      <c r="P376" s="2"/>
      <c r="Q376" s="2"/>
      <c r="R376" s="2"/>
      <c r="S376" s="2"/>
      <c r="T376" s="2"/>
      <c r="U376" s="2"/>
      <c r="V376" s="2"/>
      <c r="W376" s="2"/>
      <c r="X376" s="2"/>
    </row>
    <row r="377" spans="1:24" x14ac:dyDescent="0.25">
      <c r="A377" s="2">
        <v>317</v>
      </c>
      <c r="C377" s="2" t="s">
        <v>1256</v>
      </c>
      <c r="D377" s="4" t="s">
        <v>316</v>
      </c>
      <c r="E377" s="5">
        <v>0.6958333333333333</v>
      </c>
      <c r="F377" s="3" t="s">
        <v>802</v>
      </c>
      <c r="G377" s="1"/>
      <c r="H377" s="10"/>
      <c r="I377" s="2">
        <f>3*1000</f>
        <v>3000</v>
      </c>
      <c r="J377" s="6">
        <v>1.1597222222222222E-2</v>
      </c>
      <c r="K377" s="7" t="s">
        <v>763</v>
      </c>
      <c r="L377" s="2"/>
      <c r="M377" s="2"/>
      <c r="N377" s="2"/>
      <c r="O377" s="2"/>
      <c r="P377" s="2"/>
      <c r="Q377" s="2"/>
      <c r="R377" s="2"/>
      <c r="S377" s="2"/>
      <c r="T377" s="2"/>
      <c r="U377" s="2"/>
      <c r="V377" s="2"/>
      <c r="W377" s="2"/>
      <c r="X377" s="2"/>
    </row>
    <row r="378" spans="1:24" x14ac:dyDescent="0.25">
      <c r="A378" s="2">
        <v>318</v>
      </c>
      <c r="C378" s="2" t="s">
        <v>1257</v>
      </c>
      <c r="D378" s="4" t="s">
        <v>317</v>
      </c>
      <c r="E378" s="9">
        <v>6.6006944444444438E-2</v>
      </c>
      <c r="F378" s="3" t="s">
        <v>870</v>
      </c>
      <c r="G378" s="1"/>
      <c r="H378" s="10"/>
      <c r="I378" s="2">
        <f>70*1000</f>
        <v>70000</v>
      </c>
      <c r="J378" s="6">
        <v>6.6006944444444438E-2</v>
      </c>
      <c r="K378" s="7" t="s">
        <v>763</v>
      </c>
      <c r="L378" s="2"/>
      <c r="M378" s="2"/>
      <c r="N378" s="2"/>
      <c r="O378" s="2"/>
      <c r="P378" s="2"/>
      <c r="Q378" s="2"/>
      <c r="R378" s="2"/>
      <c r="S378" s="2"/>
      <c r="T378" s="2"/>
      <c r="U378" s="2"/>
      <c r="V378" s="2"/>
      <c r="W378" s="2"/>
      <c r="X378" s="2"/>
    </row>
    <row r="379" spans="1:24" x14ac:dyDescent="0.25">
      <c r="A379" s="2">
        <v>319</v>
      </c>
      <c r="C379" s="2" t="s">
        <v>1258</v>
      </c>
      <c r="D379" s="4" t="s">
        <v>318</v>
      </c>
      <c r="E379" s="9">
        <v>9.2581018518518521E-2</v>
      </c>
      <c r="F379" s="3" t="s">
        <v>811</v>
      </c>
      <c r="G379" s="1"/>
      <c r="H379" s="10"/>
      <c r="I379" s="2">
        <f>28*1000</f>
        <v>28000</v>
      </c>
      <c r="J379" s="6">
        <v>9.2581018518518521E-2</v>
      </c>
      <c r="K379" s="7" t="s">
        <v>763</v>
      </c>
      <c r="L379" s="2"/>
      <c r="M379" s="2"/>
      <c r="N379" s="2"/>
      <c r="O379" s="2"/>
      <c r="P379" s="2"/>
      <c r="Q379" s="2"/>
      <c r="R379" s="2"/>
      <c r="S379" s="2"/>
      <c r="T379" s="2"/>
      <c r="U379" s="2"/>
      <c r="V379" s="2"/>
      <c r="W379" s="2"/>
      <c r="X379" s="2"/>
    </row>
    <row r="380" spans="1:24" x14ac:dyDescent="0.25">
      <c r="A380" s="2">
        <v>320</v>
      </c>
      <c r="C380" s="2" t="s">
        <v>1259</v>
      </c>
      <c r="D380" s="4" t="s">
        <v>319</v>
      </c>
      <c r="E380" s="5">
        <v>0.14791666666666667</v>
      </c>
      <c r="F380" s="3" t="s">
        <v>787</v>
      </c>
      <c r="G380" s="1"/>
      <c r="H380" s="10"/>
      <c r="I380" s="2">
        <f>1.9*1000</f>
        <v>1900</v>
      </c>
      <c r="J380" s="6">
        <v>2.4652777777777776E-3</v>
      </c>
      <c r="K380" s="7" t="s">
        <v>763</v>
      </c>
      <c r="L380" s="2"/>
      <c r="M380" s="2"/>
      <c r="N380" s="2"/>
      <c r="O380" s="2"/>
      <c r="P380" s="2"/>
      <c r="Q380" s="2"/>
      <c r="R380" s="2"/>
      <c r="S380" s="2"/>
      <c r="T380" s="2"/>
      <c r="U380" s="2"/>
      <c r="V380" s="2"/>
      <c r="W380" s="2"/>
      <c r="X380" s="2"/>
    </row>
    <row r="381" spans="1:24" x14ac:dyDescent="0.25">
      <c r="A381" s="2">
        <v>321</v>
      </c>
      <c r="C381" s="2" t="s">
        <v>1260</v>
      </c>
      <c r="D381" s="4" t="s">
        <v>320</v>
      </c>
      <c r="E381" s="5">
        <v>0.10277777777777779</v>
      </c>
      <c r="F381" s="3" t="s">
        <v>795</v>
      </c>
      <c r="G381" s="1"/>
      <c r="H381" s="10"/>
      <c r="I381" s="2">
        <f>2.1*1000</f>
        <v>2100</v>
      </c>
      <c r="J381" s="6">
        <v>1.712962962962963E-3</v>
      </c>
      <c r="K381" s="7" t="s">
        <v>763</v>
      </c>
      <c r="L381" s="2"/>
      <c r="M381" s="2"/>
      <c r="N381" s="2"/>
      <c r="O381" s="2"/>
      <c r="P381" s="2"/>
      <c r="Q381" s="2"/>
      <c r="R381" s="2"/>
      <c r="S381" s="2"/>
      <c r="T381" s="2"/>
      <c r="U381" s="2"/>
      <c r="V381" s="2"/>
      <c r="W381" s="2"/>
      <c r="X381" s="2"/>
    </row>
    <row r="382" spans="1:24" x14ac:dyDescent="0.25">
      <c r="A382" s="2">
        <v>322</v>
      </c>
      <c r="C382" s="2" t="s">
        <v>1261</v>
      </c>
      <c r="D382" s="4" t="s">
        <v>321</v>
      </c>
      <c r="E382" s="5">
        <v>0.20694444444444446</v>
      </c>
      <c r="F382" s="3" t="s">
        <v>840</v>
      </c>
      <c r="G382" s="1"/>
      <c r="H382" s="10"/>
      <c r="I382" s="2">
        <f>7.6*1000</f>
        <v>7600</v>
      </c>
      <c r="J382" s="6">
        <v>3.4490740740740745E-3</v>
      </c>
      <c r="K382" s="7" t="s">
        <v>763</v>
      </c>
      <c r="L382" s="2"/>
      <c r="M382" s="2"/>
      <c r="N382" s="2"/>
      <c r="O382" s="2"/>
      <c r="P382" s="2"/>
      <c r="Q382" s="2"/>
      <c r="R382" s="2"/>
      <c r="S382" s="2"/>
      <c r="T382" s="2"/>
      <c r="U382" s="2"/>
      <c r="V382" s="2"/>
      <c r="W382" s="2"/>
      <c r="X382" s="2"/>
    </row>
    <row r="383" spans="1:24" x14ac:dyDescent="0.25">
      <c r="A383" s="2">
        <v>323</v>
      </c>
      <c r="C383" s="2" t="s">
        <v>1262</v>
      </c>
      <c r="D383" s="4" t="s">
        <v>322</v>
      </c>
      <c r="E383" s="5">
        <v>0.56874999999999998</v>
      </c>
      <c r="F383" s="3">
        <v>944</v>
      </c>
      <c r="G383" s="1"/>
      <c r="H383" s="10"/>
      <c r="I383" s="2">
        <f>944</f>
        <v>944</v>
      </c>
      <c r="J383" s="6">
        <v>9.479166666666667E-3</v>
      </c>
      <c r="K383" s="7" t="s">
        <v>763</v>
      </c>
      <c r="L383" s="2"/>
      <c r="M383" s="2"/>
      <c r="N383" s="2"/>
      <c r="O383" s="2"/>
      <c r="P383" s="2"/>
      <c r="Q383" s="2"/>
      <c r="R383" s="2"/>
      <c r="S383" s="2"/>
      <c r="T383" s="2"/>
      <c r="U383" s="2"/>
      <c r="V383" s="2"/>
      <c r="W383" s="2"/>
      <c r="X383" s="2"/>
    </row>
    <row r="384" spans="1:24" x14ac:dyDescent="0.25">
      <c r="A384" s="2">
        <v>324</v>
      </c>
      <c r="C384" s="2" t="s">
        <v>1263</v>
      </c>
      <c r="D384" s="4" t="s">
        <v>323</v>
      </c>
      <c r="E384" s="5">
        <v>9.5833333333333326E-2</v>
      </c>
      <c r="F384" s="3">
        <v>545</v>
      </c>
      <c r="G384" s="1"/>
      <c r="H384" s="10"/>
      <c r="I384" s="2">
        <f>545</f>
        <v>545</v>
      </c>
      <c r="J384" s="6">
        <v>1.5972222222222221E-3</v>
      </c>
      <c r="K384" s="7" t="s">
        <v>763</v>
      </c>
      <c r="L384" s="2"/>
      <c r="M384" s="2"/>
      <c r="N384" s="2"/>
      <c r="O384" s="2"/>
      <c r="P384" s="2"/>
      <c r="Q384" s="2"/>
      <c r="R384" s="2"/>
      <c r="S384" s="2"/>
      <c r="T384" s="2"/>
      <c r="U384" s="2"/>
      <c r="V384" s="2"/>
      <c r="W384" s="2"/>
      <c r="X384" s="2"/>
    </row>
    <row r="385" spans="1:24" x14ac:dyDescent="0.25">
      <c r="A385" s="2">
        <v>325</v>
      </c>
      <c r="C385" s="2" t="s">
        <v>1264</v>
      </c>
      <c r="D385" s="4" t="s">
        <v>324</v>
      </c>
      <c r="E385" s="5">
        <v>9.4444444444444442E-2</v>
      </c>
      <c r="F385" s="3">
        <v>626</v>
      </c>
      <c r="G385" s="1"/>
      <c r="H385" s="10"/>
      <c r="I385" s="2">
        <f>626</f>
        <v>626</v>
      </c>
      <c r="J385" s="6">
        <v>1.5740740740740741E-3</v>
      </c>
      <c r="K385" s="7" t="s">
        <v>763</v>
      </c>
      <c r="L385" s="2"/>
      <c r="M385" s="2"/>
      <c r="N385" s="2"/>
      <c r="O385" s="2"/>
      <c r="P385" s="2"/>
      <c r="Q385" s="2"/>
      <c r="R385" s="2"/>
      <c r="S385" s="2"/>
      <c r="T385" s="2"/>
      <c r="U385" s="2"/>
      <c r="V385" s="2"/>
      <c r="W385" s="2"/>
      <c r="X385" s="2"/>
    </row>
    <row r="386" spans="1:24" x14ac:dyDescent="0.25">
      <c r="A386" s="2">
        <v>326</v>
      </c>
      <c r="C386" s="2" t="s">
        <v>1265</v>
      </c>
      <c r="D386" s="4" t="s">
        <v>325</v>
      </c>
      <c r="E386" s="5">
        <v>0.32916666666666666</v>
      </c>
      <c r="F386" s="3" t="s">
        <v>788</v>
      </c>
      <c r="G386" s="1"/>
      <c r="H386" s="10"/>
      <c r="I386" s="2">
        <f>1.5*1000</f>
        <v>1500</v>
      </c>
      <c r="J386" s="6">
        <v>5.4861111111111117E-3</v>
      </c>
      <c r="K386" s="7" t="s">
        <v>763</v>
      </c>
      <c r="L386" s="2"/>
      <c r="M386" s="2"/>
      <c r="N386" s="2"/>
      <c r="O386" s="2"/>
      <c r="P386" s="2"/>
      <c r="Q386" s="2"/>
      <c r="R386" s="2"/>
      <c r="S386" s="2"/>
      <c r="T386" s="2"/>
      <c r="U386" s="2"/>
      <c r="V386" s="2"/>
      <c r="W386" s="2"/>
      <c r="X386" s="2"/>
    </row>
    <row r="387" spans="1:24" x14ac:dyDescent="0.25">
      <c r="A387" s="2">
        <v>327</v>
      </c>
      <c r="C387" s="2" t="s">
        <v>1266</v>
      </c>
      <c r="D387" s="4" t="s">
        <v>326</v>
      </c>
      <c r="E387" s="5">
        <v>0.30416666666666664</v>
      </c>
      <c r="F387" s="3" t="s">
        <v>851</v>
      </c>
      <c r="G387" s="1"/>
      <c r="H387" s="10"/>
      <c r="I387" s="2">
        <f>1.6*1000</f>
        <v>1600</v>
      </c>
      <c r="J387" s="6">
        <v>5.0694444444444441E-3</v>
      </c>
      <c r="K387" s="7" t="s">
        <v>763</v>
      </c>
      <c r="L387" s="2"/>
      <c r="M387" s="2"/>
      <c r="N387" s="2"/>
      <c r="O387" s="2"/>
      <c r="P387" s="2"/>
      <c r="Q387" s="2"/>
      <c r="R387" s="2"/>
      <c r="S387" s="2"/>
      <c r="T387" s="2"/>
      <c r="U387" s="2"/>
      <c r="V387" s="2"/>
      <c r="W387" s="2"/>
      <c r="X387" s="2"/>
    </row>
    <row r="388" spans="1:24" x14ac:dyDescent="0.25">
      <c r="A388" s="2">
        <v>328</v>
      </c>
      <c r="C388" s="2" t="s">
        <v>1267</v>
      </c>
      <c r="D388" s="4" t="s">
        <v>327</v>
      </c>
      <c r="E388" s="9">
        <v>6.0740740740740741E-2</v>
      </c>
      <c r="F388" s="3" t="s">
        <v>871</v>
      </c>
      <c r="G388" s="1"/>
      <c r="H388" s="10"/>
      <c r="I388" s="2">
        <f>16*1000</f>
        <v>16000</v>
      </c>
      <c r="J388" s="6">
        <v>6.0740740740740741E-2</v>
      </c>
      <c r="K388" s="7" t="s">
        <v>763</v>
      </c>
      <c r="L388" s="2"/>
      <c r="M388" s="2"/>
      <c r="N388" s="2"/>
      <c r="O388" s="2"/>
      <c r="P388" s="2"/>
      <c r="Q388" s="2"/>
      <c r="R388" s="2"/>
      <c r="S388" s="2"/>
      <c r="T388" s="2"/>
      <c r="U388" s="2"/>
      <c r="V388" s="2"/>
      <c r="W388" s="2"/>
      <c r="X388" s="2"/>
    </row>
    <row r="389" spans="1:24" x14ac:dyDescent="0.25">
      <c r="A389" s="2">
        <v>329</v>
      </c>
      <c r="C389" s="2" t="s">
        <v>1268</v>
      </c>
      <c r="D389" s="4" t="s">
        <v>328</v>
      </c>
      <c r="E389" s="5">
        <v>0.12013888888888889</v>
      </c>
      <c r="F389" s="3" t="s">
        <v>788</v>
      </c>
      <c r="G389" s="1"/>
      <c r="H389" s="10"/>
      <c r="I389" s="2">
        <f>1.5*1000</f>
        <v>1500</v>
      </c>
      <c r="J389" s="6">
        <v>2.0023148148148148E-3</v>
      </c>
      <c r="K389" s="7" t="s">
        <v>763</v>
      </c>
      <c r="L389" s="2"/>
      <c r="M389" s="2"/>
      <c r="N389" s="2"/>
      <c r="O389" s="2"/>
      <c r="P389" s="2"/>
      <c r="Q389" s="2"/>
      <c r="R389" s="2"/>
      <c r="S389" s="2"/>
      <c r="T389" s="2"/>
      <c r="U389" s="2"/>
      <c r="V389" s="2"/>
      <c r="W389" s="2"/>
      <c r="X389" s="2"/>
    </row>
    <row r="390" spans="1:24" x14ac:dyDescent="0.25">
      <c r="A390" s="2">
        <v>330</v>
      </c>
      <c r="C390" s="2" t="s">
        <v>1269</v>
      </c>
      <c r="D390" s="4" t="s">
        <v>329</v>
      </c>
      <c r="E390" s="5">
        <v>4.7222222222222221E-2</v>
      </c>
      <c r="F390" s="3" t="s">
        <v>808</v>
      </c>
      <c r="G390" s="1"/>
      <c r="H390" s="10"/>
      <c r="I390" s="2">
        <f>1.2*1000</f>
        <v>1200</v>
      </c>
      <c r="J390" s="6">
        <v>7.8703703703703705E-4</v>
      </c>
      <c r="K390" s="7" t="s">
        <v>763</v>
      </c>
      <c r="L390" s="2"/>
      <c r="M390" s="2"/>
      <c r="N390" s="2"/>
      <c r="O390" s="2"/>
      <c r="P390" s="2"/>
      <c r="Q390" s="2"/>
      <c r="R390" s="2"/>
      <c r="S390" s="2"/>
      <c r="T390" s="2"/>
      <c r="U390" s="2"/>
      <c r="V390" s="2"/>
      <c r="W390" s="2"/>
      <c r="X390" s="2"/>
    </row>
    <row r="391" spans="1:24" x14ac:dyDescent="0.25">
      <c r="A391" s="2">
        <v>331</v>
      </c>
      <c r="C391" s="2" t="s">
        <v>1270</v>
      </c>
      <c r="D391" s="4" t="s">
        <v>330</v>
      </c>
      <c r="E391" s="5">
        <v>0.375</v>
      </c>
      <c r="F391" s="3" t="s">
        <v>798</v>
      </c>
      <c r="G391" s="1"/>
      <c r="H391" s="10"/>
      <c r="I391" s="2">
        <f>9.3*1000</f>
        <v>9300</v>
      </c>
      <c r="J391" s="6">
        <v>6.2499999999999995E-3</v>
      </c>
      <c r="K391" s="7" t="s">
        <v>763</v>
      </c>
      <c r="L391" s="2"/>
      <c r="M391" s="2"/>
      <c r="N391" s="2"/>
      <c r="O391" s="2"/>
      <c r="P391" s="2"/>
      <c r="Q391" s="2"/>
      <c r="R391" s="2"/>
      <c r="S391" s="2"/>
      <c r="T391" s="2"/>
      <c r="U391" s="2"/>
      <c r="V391" s="2"/>
      <c r="W391" s="2"/>
      <c r="X391" s="2"/>
    </row>
    <row r="392" spans="1:24" x14ac:dyDescent="0.25">
      <c r="A392" s="2">
        <v>332</v>
      </c>
      <c r="C392" s="2" t="s">
        <v>1271</v>
      </c>
      <c r="D392" s="4" t="s">
        <v>331</v>
      </c>
      <c r="E392" s="5">
        <v>0.16319444444444445</v>
      </c>
      <c r="F392" s="3">
        <v>265</v>
      </c>
      <c r="G392" s="1"/>
      <c r="H392" s="10"/>
      <c r="I392" s="2">
        <f>265</f>
        <v>265</v>
      </c>
      <c r="J392" s="6">
        <v>2.7199074074074074E-3</v>
      </c>
      <c r="K392" s="7" t="s">
        <v>763</v>
      </c>
      <c r="L392" s="2"/>
      <c r="M392" s="2"/>
      <c r="N392" s="2"/>
      <c r="O392" s="2"/>
      <c r="P392" s="2"/>
      <c r="Q392" s="2"/>
      <c r="R392" s="2"/>
      <c r="S392" s="2"/>
      <c r="T392" s="2"/>
      <c r="U392" s="2"/>
      <c r="V392" s="2"/>
      <c r="W392" s="2"/>
      <c r="X392" s="2"/>
    </row>
    <row r="393" spans="1:24" x14ac:dyDescent="0.25">
      <c r="A393" s="2">
        <v>333</v>
      </c>
      <c r="C393" s="2" t="s">
        <v>1272</v>
      </c>
      <c r="D393" s="4" t="s">
        <v>332</v>
      </c>
      <c r="E393" s="5">
        <v>0.15625</v>
      </c>
      <c r="F393" s="3">
        <v>238</v>
      </c>
      <c r="G393" s="1"/>
      <c r="H393" s="10"/>
      <c r="I393" s="2">
        <f>238</f>
        <v>238</v>
      </c>
      <c r="J393" s="6">
        <v>2.6041666666666665E-3</v>
      </c>
      <c r="K393" s="7" t="s">
        <v>763</v>
      </c>
      <c r="L393" s="2"/>
      <c r="M393" s="2"/>
      <c r="N393" s="2"/>
      <c r="O393" s="2"/>
      <c r="P393" s="2"/>
      <c r="Q393" s="2"/>
      <c r="R393" s="2"/>
      <c r="S393" s="2"/>
      <c r="T393" s="2"/>
      <c r="U393" s="2"/>
      <c r="V393" s="2"/>
      <c r="W393" s="2"/>
      <c r="X393" s="2"/>
    </row>
    <row r="394" spans="1:24" x14ac:dyDescent="0.25">
      <c r="A394" s="2">
        <v>334</v>
      </c>
      <c r="C394" s="2" t="s">
        <v>1273</v>
      </c>
      <c r="D394" s="4" t="s">
        <v>333</v>
      </c>
      <c r="E394" s="5">
        <v>0.46875</v>
      </c>
      <c r="F394" s="3">
        <v>585</v>
      </c>
      <c r="G394" s="1"/>
      <c r="H394" s="10"/>
      <c r="I394" s="2">
        <f>585</f>
        <v>585</v>
      </c>
      <c r="J394" s="6">
        <v>7.8125E-3</v>
      </c>
      <c r="K394" s="7" t="s">
        <v>763</v>
      </c>
      <c r="L394" s="2"/>
      <c r="M394" s="2"/>
      <c r="N394" s="2"/>
      <c r="O394" s="2"/>
      <c r="P394" s="2"/>
      <c r="Q394" s="2"/>
      <c r="R394" s="2"/>
      <c r="S394" s="2"/>
      <c r="T394" s="2"/>
      <c r="U394" s="2"/>
      <c r="V394" s="2"/>
      <c r="W394" s="2"/>
      <c r="X394" s="2"/>
    </row>
    <row r="395" spans="1:24" x14ac:dyDescent="0.25">
      <c r="A395" s="2">
        <v>335</v>
      </c>
      <c r="C395" s="2" t="s">
        <v>1274</v>
      </c>
      <c r="D395" s="4" t="s">
        <v>334</v>
      </c>
      <c r="E395" s="8">
        <v>2.3597222222222221</v>
      </c>
      <c r="F395" s="3" t="s">
        <v>860</v>
      </c>
      <c r="G395" s="1"/>
      <c r="H395" s="10"/>
      <c r="I395" s="2">
        <f>8.8*1000</f>
        <v>8800</v>
      </c>
      <c r="J395" s="6">
        <v>3.9328703703703706E-2</v>
      </c>
      <c r="K395" s="7" t="s">
        <v>763</v>
      </c>
      <c r="L395" s="2"/>
      <c r="M395" s="2"/>
      <c r="N395" s="2"/>
      <c r="O395" s="2"/>
      <c r="P395" s="2"/>
      <c r="Q395" s="2"/>
      <c r="R395" s="2"/>
      <c r="S395" s="2"/>
      <c r="T395" s="2"/>
      <c r="U395" s="2"/>
      <c r="V395" s="2"/>
      <c r="W395" s="2"/>
      <c r="X395" s="2"/>
    </row>
    <row r="396" spans="1:24" x14ac:dyDescent="0.25">
      <c r="A396" s="2">
        <v>336</v>
      </c>
      <c r="C396" s="2" t="s">
        <v>1275</v>
      </c>
      <c r="D396" s="4" t="s">
        <v>335</v>
      </c>
      <c r="E396" s="5">
        <v>0.15833333333333333</v>
      </c>
      <c r="F396" s="3" t="s">
        <v>872</v>
      </c>
      <c r="G396" s="1"/>
      <c r="H396" s="10"/>
      <c r="I396" s="2">
        <f>2.2*1000</f>
        <v>2200</v>
      </c>
      <c r="J396" s="6">
        <v>2.6388888888888885E-3</v>
      </c>
      <c r="K396" s="7" t="s">
        <v>763</v>
      </c>
      <c r="L396" s="2"/>
      <c r="M396" s="2"/>
      <c r="N396" s="2"/>
      <c r="O396" s="2"/>
      <c r="P396" s="2"/>
      <c r="Q396" s="2"/>
      <c r="R396" s="2"/>
      <c r="S396" s="2"/>
      <c r="T396" s="2"/>
      <c r="U396" s="2"/>
      <c r="V396" s="2"/>
      <c r="W396" s="2"/>
      <c r="X396" s="2"/>
    </row>
    <row r="397" spans="1:24" x14ac:dyDescent="0.25">
      <c r="A397" s="2">
        <v>337</v>
      </c>
      <c r="C397" s="2" t="s">
        <v>1276</v>
      </c>
      <c r="D397" s="4" t="s">
        <v>336</v>
      </c>
      <c r="E397" s="9">
        <v>7.5069444444444453E-2</v>
      </c>
      <c r="F397" s="3" t="s">
        <v>803</v>
      </c>
      <c r="G397" s="1"/>
      <c r="H397" s="10"/>
      <c r="I397" s="2">
        <f>3.3*1000</f>
        <v>3300</v>
      </c>
      <c r="J397" s="6">
        <v>7.5069444444444453E-2</v>
      </c>
      <c r="K397" s="7" t="s">
        <v>763</v>
      </c>
      <c r="L397" s="2"/>
      <c r="M397" s="2"/>
      <c r="N397" s="2"/>
      <c r="O397" s="2"/>
      <c r="P397" s="2"/>
      <c r="Q397" s="2"/>
      <c r="R397" s="2"/>
      <c r="S397" s="2"/>
      <c r="T397" s="2"/>
      <c r="U397" s="2"/>
      <c r="V397" s="2"/>
      <c r="W397" s="2"/>
      <c r="X397" s="2"/>
    </row>
    <row r="398" spans="1:24" x14ac:dyDescent="0.25">
      <c r="A398" s="2">
        <v>338</v>
      </c>
      <c r="C398" s="2" t="s">
        <v>1277</v>
      </c>
      <c r="D398" s="4" t="s">
        <v>337</v>
      </c>
      <c r="E398" s="5">
        <v>0.15</v>
      </c>
      <c r="F398" s="3">
        <v>828</v>
      </c>
      <c r="G398" s="1"/>
      <c r="H398" s="10"/>
      <c r="I398" s="2">
        <f>828</f>
        <v>828</v>
      </c>
      <c r="J398" s="6">
        <v>2.5000000000000001E-3</v>
      </c>
      <c r="K398" s="7" t="s">
        <v>763</v>
      </c>
      <c r="L398" s="2"/>
      <c r="M398" s="2"/>
      <c r="N398" s="2"/>
      <c r="O398" s="2"/>
      <c r="P398" s="2"/>
      <c r="Q398" s="2"/>
      <c r="R398" s="2"/>
      <c r="S398" s="2"/>
      <c r="T398" s="2"/>
      <c r="U398" s="2"/>
      <c r="V398" s="2"/>
      <c r="W398" s="2"/>
      <c r="X398" s="2"/>
    </row>
    <row r="399" spans="1:24" x14ac:dyDescent="0.25">
      <c r="A399" s="2">
        <v>339</v>
      </c>
      <c r="C399" s="2" t="s">
        <v>1278</v>
      </c>
      <c r="D399" s="4" t="s">
        <v>338</v>
      </c>
      <c r="E399" s="5">
        <v>5.9027777777777783E-2</v>
      </c>
      <c r="F399" s="3" t="s">
        <v>808</v>
      </c>
      <c r="G399" s="1"/>
      <c r="H399" s="10"/>
      <c r="I399" s="2">
        <f>1.2*1000</f>
        <v>1200</v>
      </c>
      <c r="J399" s="6">
        <v>9.8379629629629642E-4</v>
      </c>
      <c r="K399" s="7" t="s">
        <v>763</v>
      </c>
      <c r="L399" s="2"/>
      <c r="M399" s="2"/>
      <c r="N399" s="2"/>
      <c r="O399" s="2"/>
      <c r="P399" s="2"/>
      <c r="Q399" s="2"/>
      <c r="R399" s="2"/>
      <c r="S399" s="2"/>
      <c r="T399" s="2"/>
      <c r="U399" s="2"/>
      <c r="V399" s="2"/>
      <c r="W399" s="2"/>
      <c r="X399" s="2"/>
    </row>
    <row r="400" spans="1:24" x14ac:dyDescent="0.25">
      <c r="A400" s="2">
        <v>340</v>
      </c>
      <c r="C400" s="2" t="s">
        <v>1279</v>
      </c>
      <c r="D400" s="4" t="s">
        <v>339</v>
      </c>
      <c r="E400" s="9">
        <v>7.0636574074074074E-2</v>
      </c>
      <c r="F400" s="3" t="s">
        <v>820</v>
      </c>
      <c r="G400" s="1"/>
      <c r="H400" s="10"/>
      <c r="I400" s="2">
        <f>3.7*1000</f>
        <v>3700</v>
      </c>
      <c r="J400" s="6">
        <v>7.0636574074074074E-2</v>
      </c>
      <c r="K400" s="7" t="s">
        <v>763</v>
      </c>
      <c r="L400" s="2"/>
      <c r="M400" s="2"/>
      <c r="N400" s="2"/>
      <c r="O400" s="2"/>
      <c r="P400" s="2"/>
      <c r="Q400" s="2"/>
      <c r="R400" s="2"/>
      <c r="S400" s="2"/>
      <c r="T400" s="2"/>
      <c r="U400" s="2"/>
      <c r="V400" s="2"/>
      <c r="W400" s="2"/>
      <c r="X400" s="2"/>
    </row>
    <row r="401" spans="1:24" x14ac:dyDescent="0.25">
      <c r="A401" s="2">
        <v>341</v>
      </c>
      <c r="C401" s="2" t="s">
        <v>1280</v>
      </c>
      <c r="D401" s="4" t="s">
        <v>340</v>
      </c>
      <c r="E401" s="5">
        <v>0.74722222222222223</v>
      </c>
      <c r="F401" s="3" t="s">
        <v>842</v>
      </c>
      <c r="G401" s="1"/>
      <c r="H401" s="10"/>
      <c r="I401" s="2">
        <f>6.8*1000</f>
        <v>6800</v>
      </c>
      <c r="J401" s="6">
        <v>1.2453703703703703E-2</v>
      </c>
      <c r="K401" s="7" t="s">
        <v>763</v>
      </c>
      <c r="L401" s="2"/>
      <c r="M401" s="2"/>
      <c r="N401" s="2"/>
      <c r="O401" s="2"/>
      <c r="P401" s="2"/>
      <c r="Q401" s="2"/>
      <c r="R401" s="2"/>
      <c r="S401" s="2"/>
      <c r="T401" s="2"/>
      <c r="U401" s="2"/>
      <c r="V401" s="2"/>
      <c r="W401" s="2"/>
      <c r="X401" s="2"/>
    </row>
    <row r="402" spans="1:24" x14ac:dyDescent="0.25">
      <c r="A402" s="2">
        <v>342</v>
      </c>
      <c r="C402" s="2" t="s">
        <v>1281</v>
      </c>
      <c r="D402" s="4" t="s">
        <v>341</v>
      </c>
      <c r="E402" s="5">
        <v>0.16527777777777777</v>
      </c>
      <c r="F402" s="3" t="s">
        <v>808</v>
      </c>
      <c r="G402" s="1"/>
      <c r="H402" s="10"/>
      <c r="I402" s="2">
        <f>1.2*1000</f>
        <v>1200</v>
      </c>
      <c r="J402" s="6">
        <v>2.7546296296296294E-3</v>
      </c>
      <c r="K402" s="7" t="s">
        <v>763</v>
      </c>
      <c r="L402" s="2"/>
      <c r="M402" s="2"/>
      <c r="N402" s="2"/>
      <c r="O402" s="2"/>
      <c r="P402" s="2"/>
      <c r="Q402" s="2"/>
      <c r="R402" s="2"/>
      <c r="S402" s="2"/>
      <c r="T402" s="2"/>
      <c r="U402" s="2"/>
      <c r="V402" s="2"/>
      <c r="W402" s="2"/>
      <c r="X402" s="2"/>
    </row>
    <row r="403" spans="1:24" x14ac:dyDescent="0.25">
      <c r="A403" s="2">
        <v>343</v>
      </c>
      <c r="C403" s="2" t="s">
        <v>1282</v>
      </c>
      <c r="D403" s="4" t="s">
        <v>342</v>
      </c>
      <c r="E403" s="5">
        <v>0.15416666666666667</v>
      </c>
      <c r="F403" s="3" t="s">
        <v>808</v>
      </c>
      <c r="G403" s="1"/>
      <c r="H403" s="10"/>
      <c r="I403" s="2">
        <f>1.2*1000</f>
        <v>1200</v>
      </c>
      <c r="J403" s="6">
        <v>2.5694444444444445E-3</v>
      </c>
      <c r="K403" s="7" t="s">
        <v>763</v>
      </c>
      <c r="L403" s="2"/>
      <c r="M403" s="2"/>
      <c r="N403" s="2"/>
      <c r="O403" s="2"/>
      <c r="P403" s="2"/>
      <c r="Q403" s="2"/>
      <c r="R403" s="2"/>
      <c r="S403" s="2"/>
      <c r="T403" s="2"/>
      <c r="U403" s="2"/>
      <c r="V403" s="2"/>
      <c r="W403" s="2"/>
      <c r="X403" s="2"/>
    </row>
    <row r="404" spans="1:24" x14ac:dyDescent="0.25">
      <c r="A404" s="2">
        <v>344</v>
      </c>
      <c r="C404" s="2" t="s">
        <v>1283</v>
      </c>
      <c r="D404" s="4" t="s">
        <v>343</v>
      </c>
      <c r="E404" s="5">
        <v>0.10625</v>
      </c>
      <c r="F404" s="3">
        <v>231</v>
      </c>
      <c r="G404" s="1"/>
      <c r="H404" s="10"/>
      <c r="I404" s="2">
        <f>231</f>
        <v>231</v>
      </c>
      <c r="J404" s="6">
        <v>1.7708333333333332E-3</v>
      </c>
      <c r="K404" s="7" t="s">
        <v>763</v>
      </c>
      <c r="L404" s="2"/>
      <c r="M404" s="2"/>
      <c r="N404" s="2"/>
      <c r="O404" s="2"/>
      <c r="P404" s="2"/>
      <c r="Q404" s="2"/>
      <c r="R404" s="2"/>
      <c r="S404" s="2"/>
      <c r="T404" s="2"/>
      <c r="U404" s="2"/>
      <c r="V404" s="2"/>
      <c r="W404" s="2"/>
      <c r="X404" s="2"/>
    </row>
    <row r="405" spans="1:24" x14ac:dyDescent="0.25">
      <c r="A405" s="2">
        <v>345</v>
      </c>
      <c r="C405" s="2" t="s">
        <v>1284</v>
      </c>
      <c r="D405" s="4" t="s">
        <v>344</v>
      </c>
      <c r="E405" s="5">
        <v>7.9166666666666663E-2</v>
      </c>
      <c r="F405" s="3">
        <v>666</v>
      </c>
      <c r="G405" s="1"/>
      <c r="H405" s="10"/>
      <c r="I405" s="2">
        <f>666</f>
        <v>666</v>
      </c>
      <c r="J405" s="6">
        <v>1.3194444444444443E-3</v>
      </c>
      <c r="K405" s="7" t="s">
        <v>763</v>
      </c>
      <c r="L405" s="2"/>
      <c r="M405" s="2"/>
      <c r="N405" s="2"/>
      <c r="O405" s="2"/>
      <c r="P405" s="2"/>
      <c r="Q405" s="2"/>
      <c r="R405" s="2"/>
      <c r="S405" s="2"/>
      <c r="T405" s="2"/>
      <c r="U405" s="2"/>
      <c r="V405" s="2"/>
      <c r="W405" s="2"/>
      <c r="X405" s="2"/>
    </row>
    <row r="406" spans="1:24" x14ac:dyDescent="0.25">
      <c r="A406" s="2">
        <v>346</v>
      </c>
      <c r="C406" s="2" t="s">
        <v>1285</v>
      </c>
      <c r="D406" s="4" t="s">
        <v>345</v>
      </c>
      <c r="E406" s="5">
        <v>5.6944444444444443E-2</v>
      </c>
      <c r="F406" s="3">
        <v>191</v>
      </c>
      <c r="G406" s="1"/>
      <c r="H406" s="10"/>
      <c r="I406" s="2">
        <f>191</f>
        <v>191</v>
      </c>
      <c r="J406" s="6">
        <v>9.4907407407407408E-4</v>
      </c>
      <c r="K406" s="7" t="s">
        <v>763</v>
      </c>
      <c r="L406" s="2"/>
      <c r="M406" s="2"/>
      <c r="N406" s="2"/>
      <c r="O406" s="2"/>
      <c r="P406" s="2"/>
      <c r="Q406" s="2"/>
      <c r="R406" s="2"/>
      <c r="S406" s="2"/>
      <c r="T406" s="2"/>
      <c r="U406" s="2"/>
      <c r="V406" s="2"/>
      <c r="W406" s="2"/>
      <c r="X406" s="2"/>
    </row>
    <row r="407" spans="1:24" x14ac:dyDescent="0.25">
      <c r="A407" s="2">
        <v>347</v>
      </c>
      <c r="C407" s="2" t="s">
        <v>1286</v>
      </c>
      <c r="D407" s="4" t="s">
        <v>346</v>
      </c>
      <c r="E407" s="5">
        <v>0.36458333333333331</v>
      </c>
      <c r="F407" s="3">
        <v>870</v>
      </c>
      <c r="G407" s="1"/>
      <c r="H407" s="10"/>
      <c r="I407" s="2">
        <f>870</f>
        <v>870</v>
      </c>
      <c r="J407" s="6">
        <v>6.076388888888889E-3</v>
      </c>
      <c r="K407" s="7" t="s">
        <v>763</v>
      </c>
      <c r="L407" s="2"/>
      <c r="M407" s="2"/>
      <c r="N407" s="2"/>
      <c r="O407" s="2"/>
      <c r="P407" s="2"/>
      <c r="Q407" s="2"/>
      <c r="R407" s="2"/>
      <c r="S407" s="2"/>
      <c r="T407" s="2"/>
      <c r="U407" s="2"/>
      <c r="V407" s="2"/>
      <c r="W407" s="2"/>
      <c r="X407" s="2"/>
    </row>
    <row r="408" spans="1:24" x14ac:dyDescent="0.25">
      <c r="A408" s="2">
        <v>348</v>
      </c>
      <c r="C408" s="2" t="s">
        <v>1287</v>
      </c>
      <c r="D408" s="4" t="s">
        <v>347</v>
      </c>
      <c r="E408" s="5">
        <v>0.21944444444444444</v>
      </c>
      <c r="F408" s="3">
        <v>527</v>
      </c>
      <c r="G408" s="1"/>
      <c r="H408" s="10"/>
      <c r="I408" s="2">
        <f>527</f>
        <v>527</v>
      </c>
      <c r="J408" s="6">
        <v>3.6574074074074074E-3</v>
      </c>
      <c r="K408" s="7" t="s">
        <v>763</v>
      </c>
      <c r="L408" s="2"/>
      <c r="M408" s="2"/>
      <c r="N408" s="2"/>
      <c r="O408" s="2"/>
      <c r="P408" s="2"/>
      <c r="Q408" s="2"/>
      <c r="R408" s="2"/>
      <c r="S408" s="2"/>
      <c r="T408" s="2"/>
      <c r="U408" s="2"/>
      <c r="V408" s="2"/>
      <c r="W408" s="2"/>
      <c r="X408" s="2"/>
    </row>
    <row r="409" spans="1:24" x14ac:dyDescent="0.25">
      <c r="A409" s="2">
        <v>349</v>
      </c>
      <c r="C409" s="2" t="s">
        <v>1288</v>
      </c>
      <c r="D409" s="4" t="s">
        <v>348</v>
      </c>
      <c r="E409" s="5">
        <v>0.31597222222222221</v>
      </c>
      <c r="F409" s="3" t="s">
        <v>789</v>
      </c>
      <c r="G409" s="1"/>
      <c r="H409" s="10"/>
      <c r="I409" s="2">
        <f>1*1000</f>
        <v>1000</v>
      </c>
      <c r="J409" s="6">
        <v>5.2662037037037035E-3</v>
      </c>
      <c r="K409" s="7" t="s">
        <v>763</v>
      </c>
      <c r="L409" s="2"/>
      <c r="M409" s="2"/>
      <c r="N409" s="2"/>
      <c r="O409" s="2"/>
      <c r="P409" s="2"/>
      <c r="Q409" s="2"/>
      <c r="R409" s="2"/>
      <c r="S409" s="2"/>
      <c r="T409" s="2"/>
      <c r="U409" s="2"/>
      <c r="V409" s="2"/>
      <c r="W409" s="2"/>
      <c r="X409" s="2"/>
    </row>
    <row r="410" spans="1:24" x14ac:dyDescent="0.25">
      <c r="A410" s="2">
        <v>350</v>
      </c>
      <c r="C410" s="2" t="s">
        <v>1289</v>
      </c>
      <c r="D410" s="4" t="s">
        <v>349</v>
      </c>
      <c r="E410" s="5">
        <v>7.0833333333333331E-2</v>
      </c>
      <c r="F410" s="3">
        <v>368</v>
      </c>
      <c r="G410" s="1"/>
      <c r="H410" s="10"/>
      <c r="I410" s="2">
        <f>368</f>
        <v>368</v>
      </c>
      <c r="J410" s="6">
        <v>1.1805555555555556E-3</v>
      </c>
      <c r="K410" s="7" t="s">
        <v>763</v>
      </c>
      <c r="L410" s="2"/>
      <c r="M410" s="2"/>
      <c r="N410" s="2"/>
      <c r="O410" s="2"/>
      <c r="P410" s="2"/>
      <c r="Q410" s="2"/>
      <c r="R410" s="2"/>
      <c r="S410" s="2"/>
      <c r="T410" s="2"/>
      <c r="U410" s="2"/>
      <c r="V410" s="2"/>
      <c r="W410" s="2"/>
      <c r="X410" s="2"/>
    </row>
    <row r="411" spans="1:24" x14ac:dyDescent="0.25">
      <c r="A411" s="2">
        <v>351</v>
      </c>
      <c r="C411" s="2" t="s">
        <v>1290</v>
      </c>
      <c r="D411" s="4" t="s">
        <v>350</v>
      </c>
      <c r="E411" s="5">
        <v>0.1763888888888889</v>
      </c>
      <c r="F411" s="3" t="s">
        <v>804</v>
      </c>
      <c r="G411" s="1"/>
      <c r="H411" s="10"/>
      <c r="I411" s="2">
        <f>1.3*1000</f>
        <v>1300</v>
      </c>
      <c r="J411" s="6">
        <v>2.9398148148148148E-3</v>
      </c>
      <c r="K411" s="7" t="s">
        <v>763</v>
      </c>
      <c r="L411" s="2"/>
      <c r="M411" s="2"/>
      <c r="N411" s="2"/>
      <c r="O411" s="2"/>
      <c r="P411" s="2"/>
      <c r="Q411" s="2"/>
      <c r="R411" s="2"/>
      <c r="S411" s="2"/>
      <c r="T411" s="2"/>
      <c r="U411" s="2"/>
      <c r="V411" s="2"/>
      <c r="W411" s="2"/>
      <c r="X411" s="2"/>
    </row>
    <row r="412" spans="1:24" x14ac:dyDescent="0.25">
      <c r="A412" s="2">
        <v>352</v>
      </c>
      <c r="C412" s="2" t="s">
        <v>1291</v>
      </c>
      <c r="D412" s="4" t="s">
        <v>351</v>
      </c>
      <c r="E412" s="5">
        <v>0.20555555555555557</v>
      </c>
      <c r="F412" s="3">
        <v>207</v>
      </c>
      <c r="G412" s="1"/>
      <c r="H412" s="10"/>
      <c r="I412" s="2">
        <f>207</f>
        <v>207</v>
      </c>
      <c r="J412" s="6">
        <v>3.425925925925926E-3</v>
      </c>
      <c r="K412" s="7" t="s">
        <v>763</v>
      </c>
      <c r="L412" s="2"/>
      <c r="M412" s="2"/>
      <c r="N412" s="2"/>
      <c r="O412" s="2"/>
      <c r="P412" s="2"/>
      <c r="Q412" s="2"/>
      <c r="R412" s="2"/>
      <c r="S412" s="2"/>
      <c r="T412" s="2"/>
      <c r="U412" s="2"/>
      <c r="V412" s="2"/>
      <c r="W412" s="2"/>
      <c r="X412" s="2"/>
    </row>
    <row r="413" spans="1:24" x14ac:dyDescent="0.25">
      <c r="A413" s="2">
        <v>353</v>
      </c>
      <c r="C413" s="2" t="s">
        <v>1292</v>
      </c>
      <c r="D413" s="4" t="s">
        <v>352</v>
      </c>
      <c r="E413" s="5">
        <v>1.6666666666666666E-2</v>
      </c>
      <c r="F413" s="3">
        <v>177</v>
      </c>
      <c r="G413" s="1"/>
      <c r="H413" s="10"/>
      <c r="I413" s="2">
        <f>177</f>
        <v>177</v>
      </c>
      <c r="J413" s="6">
        <v>2.7777777777777778E-4</v>
      </c>
      <c r="K413" s="7" t="s">
        <v>763</v>
      </c>
      <c r="L413" s="2"/>
      <c r="M413" s="2"/>
      <c r="N413" s="2"/>
      <c r="O413" s="2"/>
      <c r="P413" s="2"/>
      <c r="Q413" s="2"/>
      <c r="R413" s="2"/>
      <c r="S413" s="2"/>
      <c r="T413" s="2"/>
      <c r="U413" s="2"/>
      <c r="V413" s="2"/>
      <c r="W413" s="2"/>
      <c r="X413" s="2"/>
    </row>
    <row r="414" spans="1:24" x14ac:dyDescent="0.25">
      <c r="A414" s="2">
        <v>354</v>
      </c>
      <c r="C414" s="2" t="s">
        <v>1293</v>
      </c>
      <c r="D414" s="4" t="s">
        <v>353</v>
      </c>
      <c r="E414" s="5">
        <v>0.15694444444444444</v>
      </c>
      <c r="F414" s="3" t="s">
        <v>802</v>
      </c>
      <c r="G414" s="1"/>
      <c r="H414" s="10"/>
      <c r="I414" s="2">
        <f>3*1000</f>
        <v>3000</v>
      </c>
      <c r="J414" s="6">
        <v>2.615740740740741E-3</v>
      </c>
      <c r="K414" s="7" t="s">
        <v>763</v>
      </c>
      <c r="L414" s="2"/>
      <c r="M414" s="2"/>
      <c r="N414" s="2"/>
      <c r="O414" s="2"/>
      <c r="P414" s="2"/>
      <c r="Q414" s="2"/>
      <c r="R414" s="2"/>
      <c r="S414" s="2"/>
      <c r="T414" s="2"/>
      <c r="U414" s="2"/>
      <c r="V414" s="2"/>
      <c r="W414" s="2"/>
      <c r="X414" s="2"/>
    </row>
    <row r="415" spans="1:24" x14ac:dyDescent="0.25">
      <c r="A415" s="2">
        <v>355</v>
      </c>
      <c r="C415" s="2" t="s">
        <v>1294</v>
      </c>
      <c r="D415" s="4" t="s">
        <v>354</v>
      </c>
      <c r="E415" s="5">
        <v>0.17777777777777778</v>
      </c>
      <c r="F415" s="3" t="s">
        <v>787</v>
      </c>
      <c r="G415" s="1"/>
      <c r="H415" s="10"/>
      <c r="I415" s="2">
        <f>1.9*1000</f>
        <v>1900</v>
      </c>
      <c r="J415" s="6">
        <v>2.9629629629629628E-3</v>
      </c>
      <c r="K415" s="7" t="s">
        <v>763</v>
      </c>
      <c r="L415" s="2"/>
      <c r="M415" s="2"/>
      <c r="N415" s="2"/>
      <c r="O415" s="2"/>
      <c r="P415" s="2"/>
      <c r="Q415" s="2"/>
      <c r="R415" s="2"/>
      <c r="S415" s="2"/>
      <c r="T415" s="2"/>
      <c r="U415" s="2"/>
      <c r="V415" s="2"/>
      <c r="W415" s="2"/>
      <c r="X415" s="2"/>
    </row>
    <row r="416" spans="1:24" x14ac:dyDescent="0.25">
      <c r="A416" s="2">
        <v>356</v>
      </c>
      <c r="C416" s="2" t="s">
        <v>1295</v>
      </c>
      <c r="D416" s="4" t="s">
        <v>355</v>
      </c>
      <c r="E416" s="5">
        <v>0.13125000000000001</v>
      </c>
      <c r="F416" s="3">
        <v>549</v>
      </c>
      <c r="G416" s="1"/>
      <c r="H416" s="10"/>
      <c r="I416" s="2">
        <f>549</f>
        <v>549</v>
      </c>
      <c r="J416" s="6">
        <v>2.1874999999999998E-3</v>
      </c>
      <c r="K416" s="7" t="s">
        <v>763</v>
      </c>
      <c r="L416" s="2"/>
      <c r="M416" s="2"/>
      <c r="N416" s="2"/>
      <c r="O416" s="2"/>
      <c r="P416" s="2"/>
      <c r="Q416" s="2"/>
      <c r="R416" s="2"/>
      <c r="S416" s="2"/>
      <c r="T416" s="2"/>
      <c r="U416" s="2"/>
      <c r="V416" s="2"/>
      <c r="W416" s="2"/>
      <c r="X416" s="2"/>
    </row>
    <row r="417" spans="1:24" x14ac:dyDescent="0.25">
      <c r="A417" s="2">
        <v>357</v>
      </c>
      <c r="C417" s="2" t="s">
        <v>1296</v>
      </c>
      <c r="D417" s="4" t="s">
        <v>356</v>
      </c>
      <c r="E417" s="5">
        <v>0.26250000000000001</v>
      </c>
      <c r="F417" s="3">
        <v>632</v>
      </c>
      <c r="G417" s="1"/>
      <c r="H417" s="10"/>
      <c r="I417" s="2">
        <f>632</f>
        <v>632</v>
      </c>
      <c r="J417" s="6">
        <v>4.3749999999999995E-3</v>
      </c>
      <c r="K417" s="7" t="s">
        <v>763</v>
      </c>
      <c r="L417" s="2"/>
      <c r="M417" s="2"/>
      <c r="N417" s="2"/>
      <c r="O417" s="2"/>
      <c r="P417" s="2"/>
      <c r="Q417" s="2"/>
      <c r="R417" s="2"/>
      <c r="S417" s="2"/>
      <c r="T417" s="2"/>
      <c r="U417" s="2"/>
      <c r="V417" s="2"/>
      <c r="W417" s="2"/>
      <c r="X417" s="2"/>
    </row>
    <row r="418" spans="1:24" x14ac:dyDescent="0.25">
      <c r="A418" s="2">
        <v>358</v>
      </c>
      <c r="C418" s="2" t="s">
        <v>1297</v>
      </c>
      <c r="D418" s="4" t="s">
        <v>357</v>
      </c>
      <c r="E418" s="5">
        <v>1.8749999999999999E-2</v>
      </c>
      <c r="F418" s="3">
        <v>656</v>
      </c>
      <c r="G418" s="1"/>
      <c r="H418" s="10"/>
      <c r="I418" s="2">
        <f>656</f>
        <v>656</v>
      </c>
      <c r="J418" s="6">
        <v>3.1250000000000001E-4</v>
      </c>
      <c r="K418" s="7" t="s">
        <v>763</v>
      </c>
      <c r="L418" s="2"/>
      <c r="M418" s="2"/>
      <c r="N418" s="2"/>
      <c r="O418" s="2"/>
      <c r="P418" s="2"/>
      <c r="Q418" s="2"/>
      <c r="R418" s="2"/>
      <c r="S418" s="2"/>
      <c r="T418" s="2"/>
      <c r="U418" s="2"/>
      <c r="V418" s="2"/>
      <c r="W418" s="2"/>
      <c r="X418" s="2"/>
    </row>
    <row r="419" spans="1:24" x14ac:dyDescent="0.25">
      <c r="A419" s="2">
        <v>359</v>
      </c>
      <c r="C419" s="2" t="s">
        <v>1298</v>
      </c>
      <c r="D419" s="4" t="s">
        <v>358</v>
      </c>
      <c r="E419" s="5">
        <v>0.2951388888888889</v>
      </c>
      <c r="F419" s="3" t="s">
        <v>808</v>
      </c>
      <c r="G419" s="1"/>
      <c r="H419" s="10"/>
      <c r="I419" s="2">
        <f>1.2*1000</f>
        <v>1200</v>
      </c>
      <c r="J419" s="6">
        <v>4.9189814814814816E-3</v>
      </c>
      <c r="K419" s="7" t="s">
        <v>764</v>
      </c>
      <c r="L419" s="2"/>
      <c r="M419" s="2"/>
      <c r="N419" s="2"/>
      <c r="O419" s="2"/>
      <c r="P419" s="2"/>
      <c r="Q419" s="2"/>
      <c r="R419" s="2"/>
      <c r="S419" s="2"/>
      <c r="T419" s="2"/>
      <c r="U419" s="2"/>
      <c r="V419" s="2"/>
      <c r="W419" s="2"/>
      <c r="X419" s="2"/>
    </row>
    <row r="420" spans="1:24" x14ac:dyDescent="0.25">
      <c r="A420" s="2">
        <v>360</v>
      </c>
      <c r="C420" s="2" t="s">
        <v>1299</v>
      </c>
      <c r="D420" s="4" t="s">
        <v>359</v>
      </c>
      <c r="E420" s="5">
        <v>0.1763888888888889</v>
      </c>
      <c r="F420" s="3" t="s">
        <v>804</v>
      </c>
      <c r="G420" s="1"/>
      <c r="H420" s="10"/>
      <c r="I420" s="2">
        <f>1.3*1000</f>
        <v>1300</v>
      </c>
      <c r="J420" s="6">
        <v>2.9398148148148148E-3</v>
      </c>
      <c r="K420" s="7" t="s">
        <v>763</v>
      </c>
      <c r="L420" s="2"/>
      <c r="M420" s="2"/>
      <c r="N420" s="2"/>
      <c r="O420" s="2"/>
      <c r="P420" s="2"/>
      <c r="Q420" s="2"/>
      <c r="R420" s="2"/>
      <c r="S420" s="2"/>
      <c r="T420" s="2"/>
      <c r="U420" s="2"/>
      <c r="V420" s="2"/>
      <c r="W420" s="2"/>
      <c r="X420" s="2"/>
    </row>
    <row r="421" spans="1:24" x14ac:dyDescent="0.25">
      <c r="A421" s="2">
        <v>361</v>
      </c>
      <c r="C421" s="2" t="s">
        <v>1300</v>
      </c>
      <c r="D421" s="4" t="s">
        <v>360</v>
      </c>
      <c r="E421" s="5">
        <v>0.83472222222222225</v>
      </c>
      <c r="F421" s="3" t="s">
        <v>843</v>
      </c>
      <c r="G421" s="1"/>
      <c r="H421" s="10"/>
      <c r="I421" s="2">
        <f>3.8*1000</f>
        <v>3800</v>
      </c>
      <c r="J421" s="6">
        <v>1.3912037037037037E-2</v>
      </c>
      <c r="K421" s="7" t="s">
        <v>763</v>
      </c>
      <c r="L421" s="2"/>
      <c r="M421" s="2"/>
      <c r="N421" s="2"/>
      <c r="O421" s="2"/>
      <c r="P421" s="2"/>
      <c r="Q421" s="2"/>
      <c r="R421" s="2"/>
      <c r="S421" s="2"/>
      <c r="T421" s="2"/>
      <c r="U421" s="2"/>
      <c r="V421" s="2"/>
      <c r="W421" s="2"/>
      <c r="X421" s="2"/>
    </row>
    <row r="422" spans="1:24" x14ac:dyDescent="0.25">
      <c r="A422" s="2">
        <v>362</v>
      </c>
      <c r="C422" s="2" t="s">
        <v>1301</v>
      </c>
      <c r="D422" s="4" t="s">
        <v>361</v>
      </c>
      <c r="E422" s="8">
        <v>1.0138888888888888</v>
      </c>
      <c r="F422" s="3" t="s">
        <v>873</v>
      </c>
      <c r="G422" s="1"/>
      <c r="H422" s="10"/>
      <c r="I422" s="2">
        <f>9.2*1000</f>
        <v>9200</v>
      </c>
      <c r="J422" s="6">
        <v>1.6898148148148148E-2</v>
      </c>
      <c r="K422" s="7" t="s">
        <v>763</v>
      </c>
      <c r="L422" s="2"/>
      <c r="M422" s="2"/>
      <c r="N422" s="2"/>
      <c r="O422" s="2"/>
      <c r="P422" s="2"/>
      <c r="Q422" s="2"/>
      <c r="R422" s="2"/>
      <c r="S422" s="2"/>
      <c r="T422" s="2"/>
      <c r="U422" s="2"/>
      <c r="V422" s="2"/>
      <c r="W422" s="2"/>
      <c r="X422" s="2"/>
    </row>
    <row r="423" spans="1:24" x14ac:dyDescent="0.25">
      <c r="A423" s="2">
        <v>363</v>
      </c>
      <c r="C423" s="2" t="s">
        <v>1302</v>
      </c>
      <c r="D423" s="4" t="s">
        <v>362</v>
      </c>
      <c r="E423" s="5">
        <v>0.13263888888888889</v>
      </c>
      <c r="F423" s="3" t="s">
        <v>851</v>
      </c>
      <c r="G423" s="1"/>
      <c r="H423" s="10"/>
      <c r="I423" s="2">
        <f>1.6*1000</f>
        <v>1600</v>
      </c>
      <c r="J423" s="6">
        <v>2.2106481481481478E-3</v>
      </c>
      <c r="K423" s="7" t="s">
        <v>763</v>
      </c>
      <c r="L423" s="2"/>
      <c r="M423" s="2"/>
      <c r="N423" s="2"/>
      <c r="O423" s="2"/>
      <c r="P423" s="2"/>
      <c r="Q423" s="2"/>
      <c r="R423" s="2"/>
      <c r="S423" s="2"/>
      <c r="T423" s="2"/>
      <c r="U423" s="2"/>
      <c r="V423" s="2"/>
      <c r="W423" s="2"/>
      <c r="X423" s="2"/>
    </row>
    <row r="424" spans="1:24" x14ac:dyDescent="0.25">
      <c r="A424" s="2">
        <v>364</v>
      </c>
      <c r="C424" s="2" t="s">
        <v>1303</v>
      </c>
      <c r="D424" s="4" t="s">
        <v>363</v>
      </c>
      <c r="E424" s="8">
        <v>1.3569444444444445</v>
      </c>
      <c r="F424" s="3" t="s">
        <v>832</v>
      </c>
      <c r="G424" s="1"/>
      <c r="H424" s="10"/>
      <c r="I424" s="2">
        <f>2.7*1000</f>
        <v>2700</v>
      </c>
      <c r="J424" s="6">
        <v>2.2615740740740742E-2</v>
      </c>
      <c r="K424" s="7" t="s">
        <v>763</v>
      </c>
      <c r="L424" s="2"/>
      <c r="M424" s="2"/>
      <c r="N424" s="2"/>
      <c r="O424" s="2"/>
      <c r="P424" s="2"/>
      <c r="Q424" s="2"/>
      <c r="R424" s="2"/>
      <c r="S424" s="2"/>
      <c r="T424" s="2"/>
      <c r="U424" s="2"/>
      <c r="V424" s="2"/>
      <c r="W424" s="2"/>
      <c r="X424" s="2"/>
    </row>
    <row r="425" spans="1:24" x14ac:dyDescent="0.25">
      <c r="A425" s="2">
        <v>365</v>
      </c>
      <c r="C425" s="2" t="s">
        <v>1304</v>
      </c>
      <c r="D425" s="4" t="s">
        <v>364</v>
      </c>
      <c r="E425" s="5">
        <v>0.17152777777777775</v>
      </c>
      <c r="F425" s="3">
        <v>768</v>
      </c>
      <c r="G425" s="1"/>
      <c r="H425" s="10"/>
      <c r="I425" s="2">
        <f>768</f>
        <v>768</v>
      </c>
      <c r="J425" s="6">
        <v>2.8587962962962963E-3</v>
      </c>
      <c r="K425" s="7" t="s">
        <v>763</v>
      </c>
      <c r="L425" s="2"/>
      <c r="M425" s="2"/>
      <c r="N425" s="2"/>
      <c r="O425" s="2"/>
      <c r="P425" s="2"/>
      <c r="Q425" s="2"/>
      <c r="R425" s="2"/>
      <c r="S425" s="2"/>
      <c r="T425" s="2"/>
      <c r="U425" s="2"/>
      <c r="V425" s="2"/>
      <c r="W425" s="2"/>
      <c r="X425" s="2"/>
    </row>
    <row r="426" spans="1:24" x14ac:dyDescent="0.25">
      <c r="A426" s="2">
        <v>366</v>
      </c>
      <c r="C426" s="2" t="s">
        <v>1305</v>
      </c>
      <c r="D426" s="4" t="s">
        <v>365</v>
      </c>
      <c r="E426" s="5">
        <v>7.2222222222222229E-2</v>
      </c>
      <c r="F426" s="3">
        <v>925</v>
      </c>
      <c r="G426" s="1"/>
      <c r="H426" s="10"/>
      <c r="I426" s="2">
        <f>925</f>
        <v>925</v>
      </c>
      <c r="J426" s="6">
        <v>1.2037037037037038E-3</v>
      </c>
      <c r="K426" s="7" t="s">
        <v>763</v>
      </c>
      <c r="L426" s="2"/>
      <c r="M426" s="2"/>
      <c r="N426" s="2"/>
      <c r="O426" s="2"/>
      <c r="P426" s="2"/>
      <c r="Q426" s="2"/>
      <c r="R426" s="2"/>
      <c r="S426" s="2"/>
      <c r="T426" s="2"/>
      <c r="U426" s="2"/>
      <c r="V426" s="2"/>
      <c r="W426" s="2"/>
      <c r="X426" s="2"/>
    </row>
    <row r="427" spans="1:24" x14ac:dyDescent="0.25">
      <c r="A427" s="2">
        <v>367</v>
      </c>
      <c r="C427" s="2" t="s">
        <v>1306</v>
      </c>
      <c r="D427" s="4" t="s">
        <v>366</v>
      </c>
      <c r="E427" s="5">
        <v>0.11180555555555556</v>
      </c>
      <c r="F427" s="3" t="s">
        <v>839</v>
      </c>
      <c r="G427" s="1"/>
      <c r="H427" s="10"/>
      <c r="I427" s="2">
        <f>12*1000</f>
        <v>12000</v>
      </c>
      <c r="J427" s="6">
        <v>1.8634259259259261E-3</v>
      </c>
      <c r="K427" s="7" t="s">
        <v>763</v>
      </c>
      <c r="L427" s="2"/>
      <c r="M427" s="2"/>
      <c r="N427" s="2"/>
      <c r="O427" s="2"/>
      <c r="P427" s="2"/>
      <c r="Q427" s="2"/>
      <c r="R427" s="2"/>
      <c r="S427" s="2"/>
      <c r="T427" s="2"/>
      <c r="U427" s="2"/>
      <c r="V427" s="2"/>
      <c r="W427" s="2"/>
      <c r="X427" s="2"/>
    </row>
    <row r="428" spans="1:24" x14ac:dyDescent="0.25">
      <c r="A428" s="2">
        <v>368</v>
      </c>
      <c r="C428" s="2" t="s">
        <v>1307</v>
      </c>
      <c r="D428" s="4" t="s">
        <v>367</v>
      </c>
      <c r="E428" s="5">
        <v>0.95486111111111116</v>
      </c>
      <c r="F428" s="3" t="s">
        <v>867</v>
      </c>
      <c r="G428" s="1"/>
      <c r="H428" s="10"/>
      <c r="I428" s="2">
        <f>13*1000</f>
        <v>13000</v>
      </c>
      <c r="J428" s="6">
        <v>1.5914351851851853E-2</v>
      </c>
      <c r="K428" s="7" t="s">
        <v>763</v>
      </c>
      <c r="L428" s="2"/>
      <c r="M428" s="2"/>
      <c r="N428" s="2"/>
      <c r="O428" s="2"/>
      <c r="P428" s="2"/>
      <c r="Q428" s="2"/>
      <c r="R428" s="2"/>
      <c r="S428" s="2"/>
      <c r="T428" s="2"/>
      <c r="U428" s="2"/>
      <c r="V428" s="2"/>
      <c r="W428" s="2"/>
      <c r="X428" s="2"/>
    </row>
    <row r="429" spans="1:24" x14ac:dyDescent="0.25">
      <c r="A429" s="2">
        <v>369</v>
      </c>
      <c r="C429" s="2" t="s">
        <v>1308</v>
      </c>
      <c r="D429" s="4" t="s">
        <v>368</v>
      </c>
      <c r="E429" s="5">
        <v>0.23263888888888887</v>
      </c>
      <c r="F429" s="3">
        <v>193</v>
      </c>
      <c r="G429" s="1"/>
      <c r="H429" s="10"/>
      <c r="I429" s="2">
        <f>193</f>
        <v>193</v>
      </c>
      <c r="J429" s="6">
        <v>3.8773148148148143E-3</v>
      </c>
      <c r="K429" s="7" t="s">
        <v>763</v>
      </c>
      <c r="L429" s="2"/>
      <c r="M429" s="2"/>
      <c r="N429" s="2"/>
      <c r="O429" s="2"/>
      <c r="P429" s="2"/>
      <c r="Q429" s="2"/>
      <c r="R429" s="2"/>
      <c r="S429" s="2"/>
      <c r="T429" s="2"/>
      <c r="U429" s="2"/>
      <c r="V429" s="2"/>
      <c r="W429" s="2"/>
      <c r="X429" s="2"/>
    </row>
    <row r="430" spans="1:24" x14ac:dyDescent="0.25">
      <c r="A430" s="2">
        <v>370</v>
      </c>
      <c r="C430" s="2" t="s">
        <v>1309</v>
      </c>
      <c r="D430" s="4" t="s">
        <v>369</v>
      </c>
      <c r="E430" s="5">
        <v>0.1277777777777778</v>
      </c>
      <c r="F430" s="3">
        <v>219</v>
      </c>
      <c r="G430" s="1"/>
      <c r="H430" s="10"/>
      <c r="I430" s="2">
        <f>219</f>
        <v>219</v>
      </c>
      <c r="J430" s="6">
        <v>2.1296296296296298E-3</v>
      </c>
      <c r="K430" s="7" t="s">
        <v>763</v>
      </c>
      <c r="L430" s="2"/>
      <c r="M430" s="2"/>
      <c r="N430" s="2"/>
      <c r="O430" s="2"/>
      <c r="P430" s="2"/>
      <c r="Q430" s="2"/>
      <c r="R430" s="2"/>
      <c r="S430" s="2"/>
      <c r="T430" s="2"/>
      <c r="U430" s="2"/>
      <c r="V430" s="2"/>
      <c r="W430" s="2"/>
      <c r="X430" s="2"/>
    </row>
    <row r="431" spans="1:24" x14ac:dyDescent="0.25">
      <c r="A431" s="2">
        <v>371</v>
      </c>
      <c r="C431" s="2" t="s">
        <v>1310</v>
      </c>
      <c r="D431" s="4" t="s">
        <v>370</v>
      </c>
      <c r="E431" s="5">
        <v>0.1451388888888889</v>
      </c>
      <c r="F431" s="3">
        <v>413</v>
      </c>
      <c r="G431" s="1"/>
      <c r="H431" s="10"/>
      <c r="I431" s="2">
        <f>413</f>
        <v>413</v>
      </c>
      <c r="J431" s="6">
        <v>2.4189814814814816E-3</v>
      </c>
      <c r="K431" s="7" t="s">
        <v>763</v>
      </c>
      <c r="L431" s="2"/>
      <c r="M431" s="2"/>
      <c r="N431" s="2"/>
      <c r="O431" s="2"/>
      <c r="P431" s="2"/>
      <c r="Q431" s="2"/>
      <c r="R431" s="2"/>
      <c r="S431" s="2"/>
      <c r="T431" s="2"/>
      <c r="U431" s="2"/>
      <c r="V431" s="2"/>
      <c r="W431" s="2"/>
      <c r="X431" s="2"/>
    </row>
    <row r="432" spans="1:24" x14ac:dyDescent="0.25">
      <c r="A432" s="2">
        <v>372</v>
      </c>
      <c r="C432" s="2" t="s">
        <v>1311</v>
      </c>
      <c r="D432" s="4" t="s">
        <v>371</v>
      </c>
      <c r="E432" s="5">
        <v>9.7222222222222224E-2</v>
      </c>
      <c r="F432" s="3">
        <v>126</v>
      </c>
      <c r="G432" s="1"/>
      <c r="H432" s="10"/>
      <c r="I432" s="2">
        <f>126</f>
        <v>126</v>
      </c>
      <c r="J432" s="6">
        <v>1.6203703703703703E-3</v>
      </c>
      <c r="K432" s="7" t="s">
        <v>763</v>
      </c>
      <c r="L432" s="2"/>
      <c r="M432" s="2"/>
      <c r="N432" s="2"/>
      <c r="O432" s="2"/>
      <c r="P432" s="2"/>
      <c r="Q432" s="2"/>
      <c r="R432" s="2"/>
      <c r="S432" s="2"/>
      <c r="T432" s="2"/>
      <c r="U432" s="2"/>
      <c r="V432" s="2"/>
      <c r="W432" s="2"/>
      <c r="X432" s="2"/>
    </row>
    <row r="433" spans="1:24" x14ac:dyDescent="0.25">
      <c r="A433" s="2">
        <v>373</v>
      </c>
      <c r="C433" s="2" t="s">
        <v>1312</v>
      </c>
      <c r="D433" s="4" t="s">
        <v>372</v>
      </c>
      <c r="E433" s="5">
        <v>0.20208333333333331</v>
      </c>
      <c r="F433" s="3">
        <v>154</v>
      </c>
      <c r="G433" s="1"/>
      <c r="H433" s="10"/>
      <c r="I433" s="2">
        <f>154</f>
        <v>154</v>
      </c>
      <c r="J433" s="6">
        <v>3.3680555555555551E-3</v>
      </c>
      <c r="K433" s="7" t="s">
        <v>763</v>
      </c>
      <c r="L433" s="2"/>
      <c r="M433" s="2"/>
      <c r="N433" s="2"/>
      <c r="O433" s="2"/>
      <c r="P433" s="2"/>
      <c r="Q433" s="2"/>
      <c r="R433" s="2"/>
      <c r="S433" s="2"/>
      <c r="T433" s="2"/>
      <c r="U433" s="2"/>
      <c r="V433" s="2"/>
      <c r="W433" s="2"/>
      <c r="X433" s="2"/>
    </row>
    <row r="434" spans="1:24" x14ac:dyDescent="0.25">
      <c r="A434" s="2">
        <v>374</v>
      </c>
      <c r="C434" s="2" t="s">
        <v>1313</v>
      </c>
      <c r="D434" s="4" t="s">
        <v>373</v>
      </c>
      <c r="E434" s="5">
        <v>0.13958333333333334</v>
      </c>
      <c r="F434" s="3">
        <v>119</v>
      </c>
      <c r="G434" s="1"/>
      <c r="H434" s="10"/>
      <c r="I434" s="2">
        <f>119</f>
        <v>119</v>
      </c>
      <c r="J434" s="6">
        <v>2.3263888888888887E-3</v>
      </c>
      <c r="K434" s="7" t="s">
        <v>763</v>
      </c>
      <c r="L434" s="2"/>
      <c r="M434" s="2"/>
      <c r="N434" s="2"/>
      <c r="O434" s="2"/>
      <c r="P434" s="2"/>
      <c r="Q434" s="2"/>
      <c r="R434" s="2"/>
      <c r="S434" s="2"/>
      <c r="T434" s="2"/>
      <c r="U434" s="2"/>
      <c r="V434" s="2"/>
      <c r="W434" s="2"/>
      <c r="X434" s="2"/>
    </row>
    <row r="435" spans="1:24" x14ac:dyDescent="0.25">
      <c r="A435" s="2">
        <v>375</v>
      </c>
      <c r="C435" s="2" t="s">
        <v>1314</v>
      </c>
      <c r="D435" s="4" t="s">
        <v>374</v>
      </c>
      <c r="E435" s="5">
        <v>5.2777777777777778E-2</v>
      </c>
      <c r="F435" s="3">
        <v>241</v>
      </c>
      <c r="G435" s="1"/>
      <c r="H435" s="10"/>
      <c r="I435" s="2">
        <f>241</f>
        <v>241</v>
      </c>
      <c r="J435" s="6">
        <v>8.7962962962962962E-4</v>
      </c>
      <c r="K435" s="7" t="s">
        <v>763</v>
      </c>
      <c r="L435" s="2"/>
      <c r="M435" s="2"/>
      <c r="N435" s="2"/>
      <c r="O435" s="2"/>
      <c r="P435" s="2"/>
      <c r="Q435" s="2"/>
      <c r="R435" s="2"/>
      <c r="S435" s="2"/>
      <c r="T435" s="2"/>
      <c r="U435" s="2"/>
      <c r="V435" s="2"/>
      <c r="W435" s="2"/>
      <c r="X435" s="2"/>
    </row>
    <row r="436" spans="1:24" x14ac:dyDescent="0.25">
      <c r="A436" s="2">
        <v>376</v>
      </c>
      <c r="C436" s="2" t="s">
        <v>1315</v>
      </c>
      <c r="D436" s="4" t="s">
        <v>375</v>
      </c>
      <c r="E436" s="5">
        <v>0.49791666666666662</v>
      </c>
      <c r="F436" s="3" t="s">
        <v>867</v>
      </c>
      <c r="G436" s="1"/>
      <c r="H436" s="10"/>
      <c r="I436" s="2">
        <f>13*1000</f>
        <v>13000</v>
      </c>
      <c r="J436" s="6">
        <v>8.2986111111111108E-3</v>
      </c>
      <c r="K436" s="7" t="s">
        <v>763</v>
      </c>
      <c r="L436" s="2"/>
      <c r="M436" s="2"/>
      <c r="N436" s="2"/>
      <c r="O436" s="2"/>
      <c r="P436" s="2"/>
      <c r="Q436" s="2"/>
      <c r="R436" s="2"/>
      <c r="S436" s="2"/>
      <c r="T436" s="2"/>
      <c r="U436" s="2"/>
      <c r="V436" s="2"/>
      <c r="W436" s="2"/>
      <c r="X436" s="2"/>
    </row>
    <row r="437" spans="1:24" x14ac:dyDescent="0.25">
      <c r="A437" s="2">
        <v>377</v>
      </c>
      <c r="C437" s="2" t="s">
        <v>1316</v>
      </c>
      <c r="D437" s="4" t="s">
        <v>376</v>
      </c>
      <c r="E437" s="5">
        <v>0.4055555555555555</v>
      </c>
      <c r="F437" s="3" t="s">
        <v>855</v>
      </c>
      <c r="G437" s="1"/>
      <c r="H437" s="10"/>
      <c r="I437" s="2">
        <f>20*1000</f>
        <v>20000</v>
      </c>
      <c r="J437" s="6">
        <v>6.7592592592592591E-3</v>
      </c>
      <c r="K437" s="7" t="s">
        <v>763</v>
      </c>
      <c r="L437" s="2"/>
      <c r="M437" s="2"/>
      <c r="N437" s="2"/>
      <c r="O437" s="2"/>
      <c r="P437" s="2"/>
      <c r="Q437" s="2"/>
      <c r="R437" s="2"/>
      <c r="S437" s="2"/>
      <c r="T437" s="2"/>
      <c r="U437" s="2"/>
      <c r="V437" s="2"/>
      <c r="W437" s="2"/>
      <c r="X437" s="2"/>
    </row>
    <row r="438" spans="1:24" x14ac:dyDescent="0.25">
      <c r="A438" s="2">
        <v>378</v>
      </c>
      <c r="C438" s="2" t="s">
        <v>1317</v>
      </c>
      <c r="D438" s="4" t="s">
        <v>377</v>
      </c>
      <c r="E438" s="5">
        <v>0.15208333333333332</v>
      </c>
      <c r="F438" s="3">
        <v>844</v>
      </c>
      <c r="G438" s="1"/>
      <c r="H438" s="10"/>
      <c r="I438" s="2">
        <f>844</f>
        <v>844</v>
      </c>
      <c r="J438" s="6">
        <v>2.5347222222222221E-3</v>
      </c>
      <c r="K438" s="7" t="s">
        <v>763</v>
      </c>
      <c r="L438" s="2"/>
      <c r="M438" s="2"/>
      <c r="N438" s="2"/>
      <c r="O438" s="2"/>
      <c r="P438" s="2"/>
      <c r="Q438" s="2"/>
      <c r="R438" s="2"/>
      <c r="S438" s="2"/>
      <c r="T438" s="2"/>
      <c r="U438" s="2"/>
      <c r="V438" s="2"/>
      <c r="W438" s="2"/>
      <c r="X438" s="2"/>
    </row>
    <row r="439" spans="1:24" x14ac:dyDescent="0.25">
      <c r="A439" s="2">
        <v>379</v>
      </c>
      <c r="C439" s="2" t="s">
        <v>1318</v>
      </c>
      <c r="D439" s="4" t="s">
        <v>378</v>
      </c>
      <c r="E439" s="5">
        <v>0.32222222222222224</v>
      </c>
      <c r="F439" s="3">
        <v>904</v>
      </c>
      <c r="G439" s="1"/>
      <c r="H439" s="10"/>
      <c r="I439" s="2">
        <f>904</f>
        <v>904</v>
      </c>
      <c r="J439" s="6">
        <v>5.37037037037037E-3</v>
      </c>
      <c r="K439" s="7" t="s">
        <v>763</v>
      </c>
      <c r="L439" s="2"/>
      <c r="M439" s="2"/>
      <c r="N439" s="2"/>
      <c r="O439" s="2"/>
      <c r="P439" s="2"/>
      <c r="Q439" s="2"/>
      <c r="R439" s="2"/>
      <c r="S439" s="2"/>
      <c r="T439" s="2"/>
      <c r="U439" s="2"/>
      <c r="V439" s="2"/>
      <c r="W439" s="2"/>
      <c r="X439" s="2"/>
    </row>
    <row r="440" spans="1:24" x14ac:dyDescent="0.25">
      <c r="A440" s="2">
        <v>380</v>
      </c>
      <c r="C440" s="2" t="s">
        <v>1319</v>
      </c>
      <c r="D440" s="4" t="s">
        <v>379</v>
      </c>
      <c r="E440" s="5">
        <v>0.10555555555555556</v>
      </c>
      <c r="F440" s="3">
        <v>384</v>
      </c>
      <c r="G440" s="1"/>
      <c r="H440" s="10"/>
      <c r="I440" s="2">
        <f>384</f>
        <v>384</v>
      </c>
      <c r="J440" s="6">
        <v>1.7592592592592592E-3</v>
      </c>
      <c r="K440" s="7" t="s">
        <v>763</v>
      </c>
      <c r="L440" s="2"/>
      <c r="M440" s="2"/>
      <c r="N440" s="2"/>
      <c r="O440" s="2"/>
      <c r="P440" s="2"/>
      <c r="Q440" s="2"/>
      <c r="R440" s="2"/>
      <c r="S440" s="2"/>
      <c r="T440" s="2"/>
      <c r="U440" s="2"/>
      <c r="V440" s="2"/>
      <c r="W440" s="2"/>
      <c r="X440" s="2"/>
    </row>
    <row r="441" spans="1:24" x14ac:dyDescent="0.25">
      <c r="A441" s="2">
        <v>381</v>
      </c>
      <c r="C441" s="2" t="s">
        <v>1320</v>
      </c>
      <c r="D441" s="4" t="s">
        <v>380</v>
      </c>
      <c r="E441" s="5">
        <v>0.29791666666666666</v>
      </c>
      <c r="F441" s="3" t="s">
        <v>874</v>
      </c>
      <c r="G441" s="1"/>
      <c r="H441" s="10"/>
      <c r="I441" s="2">
        <f>43*1000</f>
        <v>43000</v>
      </c>
      <c r="J441" s="6">
        <v>4.9652777777777777E-3</v>
      </c>
      <c r="K441" s="7" t="s">
        <v>763</v>
      </c>
      <c r="L441" s="2"/>
      <c r="M441" s="2"/>
      <c r="N441" s="2"/>
      <c r="O441" s="2"/>
      <c r="P441" s="2"/>
      <c r="Q441" s="2"/>
      <c r="R441" s="2"/>
      <c r="S441" s="2"/>
      <c r="T441" s="2"/>
      <c r="U441" s="2"/>
      <c r="V441" s="2"/>
      <c r="W441" s="2"/>
      <c r="X441" s="2"/>
    </row>
    <row r="442" spans="1:24" x14ac:dyDescent="0.25">
      <c r="A442" s="2">
        <v>382</v>
      </c>
      <c r="C442" s="2" t="s">
        <v>1321</v>
      </c>
      <c r="D442" s="4" t="s">
        <v>381</v>
      </c>
      <c r="E442" s="5">
        <v>0.70138888888888884</v>
      </c>
      <c r="F442" s="3" t="s">
        <v>804</v>
      </c>
      <c r="G442" s="1"/>
      <c r="H442" s="10"/>
      <c r="I442" s="2">
        <f>1.3*1000</f>
        <v>1300</v>
      </c>
      <c r="J442" s="6">
        <v>1.1689814814814814E-2</v>
      </c>
      <c r="K442" s="7" t="s">
        <v>763</v>
      </c>
      <c r="L442" s="2"/>
      <c r="M442" s="2"/>
      <c r="N442" s="2"/>
      <c r="O442" s="2"/>
      <c r="P442" s="2"/>
      <c r="Q442" s="2"/>
      <c r="R442" s="2"/>
      <c r="S442" s="2"/>
      <c r="T442" s="2"/>
      <c r="U442" s="2"/>
      <c r="V442" s="2"/>
      <c r="W442" s="2"/>
      <c r="X442" s="2"/>
    </row>
    <row r="443" spans="1:24" x14ac:dyDescent="0.25">
      <c r="A443" s="2">
        <v>383</v>
      </c>
      <c r="C443" s="2" t="s">
        <v>1322</v>
      </c>
      <c r="D443" s="4" t="s">
        <v>382</v>
      </c>
      <c r="E443" s="5">
        <v>0.16319444444444445</v>
      </c>
      <c r="F443" s="3" t="s">
        <v>805</v>
      </c>
      <c r="G443" s="1"/>
      <c r="H443" s="10"/>
      <c r="I443" s="2">
        <f>1.1*1000</f>
        <v>1100</v>
      </c>
      <c r="J443" s="6">
        <v>2.7199074074074074E-3</v>
      </c>
      <c r="K443" s="7" t="s">
        <v>763</v>
      </c>
      <c r="L443" s="2"/>
      <c r="M443" s="2"/>
      <c r="N443" s="2"/>
      <c r="O443" s="2"/>
      <c r="P443" s="2"/>
      <c r="Q443" s="2"/>
      <c r="R443" s="2"/>
      <c r="S443" s="2"/>
      <c r="T443" s="2"/>
      <c r="U443" s="2"/>
      <c r="V443" s="2"/>
      <c r="W443" s="2"/>
      <c r="X443" s="2"/>
    </row>
    <row r="444" spans="1:24" x14ac:dyDescent="0.25">
      <c r="A444" s="2">
        <v>384</v>
      </c>
      <c r="C444" s="2" t="s">
        <v>1323</v>
      </c>
      <c r="D444" s="4" t="s">
        <v>383</v>
      </c>
      <c r="E444" s="5">
        <v>0.12152777777777778</v>
      </c>
      <c r="F444" s="3">
        <v>947</v>
      </c>
      <c r="G444" s="1"/>
      <c r="H444" s="10"/>
      <c r="I444" s="2">
        <f>947</f>
        <v>947</v>
      </c>
      <c r="J444" s="6">
        <v>2.0254629629629629E-3</v>
      </c>
      <c r="K444" s="7" t="s">
        <v>763</v>
      </c>
      <c r="L444" s="2"/>
      <c r="M444" s="2"/>
      <c r="N444" s="2"/>
      <c r="O444" s="2"/>
      <c r="P444" s="2"/>
      <c r="Q444" s="2"/>
      <c r="R444" s="2"/>
      <c r="S444" s="2"/>
      <c r="T444" s="2"/>
      <c r="U444" s="2"/>
      <c r="V444" s="2"/>
      <c r="W444" s="2"/>
      <c r="X444" s="2"/>
    </row>
    <row r="445" spans="1:24" x14ac:dyDescent="0.25">
      <c r="A445" s="2">
        <v>385</v>
      </c>
      <c r="C445" s="2" t="s">
        <v>1324</v>
      </c>
      <c r="D445" s="4" t="s">
        <v>384</v>
      </c>
      <c r="E445" s="5">
        <v>0.20625000000000002</v>
      </c>
      <c r="F445" s="3">
        <v>405</v>
      </c>
      <c r="G445" s="1"/>
      <c r="H445" s="10"/>
      <c r="I445" s="2">
        <f>405</f>
        <v>405</v>
      </c>
      <c r="J445" s="6">
        <v>3.4375E-3</v>
      </c>
      <c r="K445" s="7" t="s">
        <v>763</v>
      </c>
      <c r="L445" s="2"/>
      <c r="M445" s="2"/>
      <c r="N445" s="2"/>
      <c r="O445" s="2"/>
      <c r="P445" s="2"/>
      <c r="Q445" s="2"/>
      <c r="R445" s="2"/>
      <c r="S445" s="2"/>
      <c r="T445" s="2"/>
      <c r="U445" s="2"/>
      <c r="V445" s="2"/>
      <c r="W445" s="2"/>
      <c r="X445" s="2"/>
    </row>
    <row r="446" spans="1:24" x14ac:dyDescent="0.25">
      <c r="A446" s="2">
        <v>386</v>
      </c>
      <c r="C446" s="2" t="s">
        <v>1325</v>
      </c>
      <c r="D446" s="4" t="s">
        <v>385</v>
      </c>
      <c r="E446" s="5">
        <v>0.17847222222222223</v>
      </c>
      <c r="F446" s="3">
        <v>365</v>
      </c>
      <c r="G446" s="1"/>
      <c r="H446" s="10"/>
      <c r="I446" s="2">
        <f>365</f>
        <v>365</v>
      </c>
      <c r="J446" s="6">
        <v>2.9745370370370373E-3</v>
      </c>
      <c r="K446" s="7" t="s">
        <v>763</v>
      </c>
      <c r="L446" s="2"/>
      <c r="M446" s="2"/>
      <c r="N446" s="2"/>
      <c r="O446" s="2"/>
      <c r="P446" s="2"/>
      <c r="Q446" s="2"/>
      <c r="R446" s="2"/>
      <c r="S446" s="2"/>
      <c r="T446" s="2"/>
      <c r="U446" s="2"/>
      <c r="V446" s="2"/>
      <c r="W446" s="2"/>
      <c r="X446" s="2"/>
    </row>
    <row r="447" spans="1:24" x14ac:dyDescent="0.25">
      <c r="A447" s="2">
        <v>387</v>
      </c>
      <c r="C447" s="2" t="s">
        <v>1326</v>
      </c>
      <c r="D447" s="4" t="s">
        <v>386</v>
      </c>
      <c r="E447" s="5">
        <v>0.20277777777777781</v>
      </c>
      <c r="F447" s="3">
        <v>728</v>
      </c>
      <c r="G447" s="1"/>
      <c r="H447" s="10"/>
      <c r="I447" s="2">
        <f>728</f>
        <v>728</v>
      </c>
      <c r="J447" s="6">
        <v>3.37962962962963E-3</v>
      </c>
      <c r="K447" s="7" t="s">
        <v>763</v>
      </c>
      <c r="L447" s="2"/>
      <c r="M447" s="2"/>
      <c r="N447" s="2"/>
      <c r="O447" s="2"/>
      <c r="P447" s="2"/>
      <c r="Q447" s="2"/>
      <c r="R447" s="2"/>
      <c r="S447" s="2"/>
      <c r="T447" s="2"/>
      <c r="U447" s="2"/>
      <c r="V447" s="2"/>
      <c r="W447" s="2"/>
      <c r="X447" s="2"/>
    </row>
    <row r="448" spans="1:24" x14ac:dyDescent="0.25">
      <c r="A448" s="2">
        <v>388</v>
      </c>
      <c r="C448" s="2" t="s">
        <v>1327</v>
      </c>
      <c r="D448" s="4" t="s">
        <v>387</v>
      </c>
      <c r="E448" s="8">
        <v>1.9069444444444443</v>
      </c>
      <c r="F448" s="3" t="s">
        <v>820</v>
      </c>
      <c r="G448" s="1"/>
      <c r="H448" s="10"/>
      <c r="I448" s="2">
        <f>3.7*1000</f>
        <v>3700</v>
      </c>
      <c r="J448" s="6">
        <v>3.1782407407407405E-2</v>
      </c>
      <c r="K448" s="7" t="s">
        <v>763</v>
      </c>
      <c r="L448" s="2"/>
      <c r="M448" s="2"/>
      <c r="N448" s="2"/>
      <c r="O448" s="2"/>
      <c r="P448" s="2"/>
      <c r="Q448" s="2"/>
      <c r="R448" s="2"/>
      <c r="S448" s="2"/>
      <c r="T448" s="2"/>
      <c r="U448" s="2"/>
      <c r="V448" s="2"/>
      <c r="W448" s="2"/>
      <c r="X448" s="2"/>
    </row>
    <row r="449" spans="1:24" x14ac:dyDescent="0.25">
      <c r="A449" s="2">
        <v>389</v>
      </c>
      <c r="C449" s="2" t="s">
        <v>1328</v>
      </c>
      <c r="D449" s="4" t="s">
        <v>388</v>
      </c>
      <c r="E449" s="5">
        <v>0.13402777777777777</v>
      </c>
      <c r="F449" s="3">
        <v>634</v>
      </c>
      <c r="G449" s="1"/>
      <c r="H449" s="10"/>
      <c r="I449" s="2">
        <f>634</f>
        <v>634</v>
      </c>
      <c r="J449" s="6">
        <v>2.2337962962962967E-3</v>
      </c>
      <c r="K449" s="7" t="s">
        <v>763</v>
      </c>
      <c r="L449" s="2"/>
      <c r="M449" s="2"/>
      <c r="N449" s="2"/>
      <c r="O449" s="2"/>
      <c r="P449" s="2"/>
      <c r="Q449" s="2"/>
      <c r="R449" s="2"/>
      <c r="S449" s="2"/>
      <c r="T449" s="2"/>
      <c r="U449" s="2"/>
      <c r="V449" s="2"/>
      <c r="W449" s="2"/>
      <c r="X449" s="2"/>
    </row>
    <row r="450" spans="1:24" x14ac:dyDescent="0.25">
      <c r="A450" s="2">
        <v>390</v>
      </c>
      <c r="C450" s="2" t="s">
        <v>1329</v>
      </c>
      <c r="D450" s="4" t="s">
        <v>389</v>
      </c>
      <c r="E450" s="5">
        <v>0.10902777777777778</v>
      </c>
      <c r="F450" s="3">
        <v>387</v>
      </c>
      <c r="G450" s="1"/>
      <c r="H450" s="10"/>
      <c r="I450" s="2">
        <f>387</f>
        <v>387</v>
      </c>
      <c r="J450" s="6">
        <v>1.8171296296296297E-3</v>
      </c>
      <c r="K450" s="7" t="s">
        <v>763</v>
      </c>
      <c r="L450" s="2"/>
      <c r="M450" s="2"/>
      <c r="N450" s="2"/>
      <c r="O450" s="2"/>
      <c r="P450" s="2"/>
      <c r="Q450" s="2"/>
      <c r="R450" s="2"/>
      <c r="S450" s="2"/>
      <c r="T450" s="2"/>
      <c r="U450" s="2"/>
      <c r="V450" s="2"/>
      <c r="W450" s="2"/>
      <c r="X450" s="2"/>
    </row>
    <row r="451" spans="1:24" x14ac:dyDescent="0.25">
      <c r="A451" s="2">
        <v>391</v>
      </c>
      <c r="C451" s="2" t="s">
        <v>1330</v>
      </c>
      <c r="D451" s="4" t="s">
        <v>390</v>
      </c>
      <c r="E451" s="5">
        <v>0.11041666666666666</v>
      </c>
      <c r="F451" s="3">
        <v>319</v>
      </c>
      <c r="G451" s="1"/>
      <c r="H451" s="10"/>
      <c r="I451" s="2">
        <f>319</f>
        <v>319</v>
      </c>
      <c r="J451" s="6">
        <v>1.8402777777777777E-3</v>
      </c>
      <c r="K451" s="7" t="s">
        <v>763</v>
      </c>
      <c r="L451" s="2"/>
      <c r="M451" s="2"/>
      <c r="N451" s="2"/>
      <c r="O451" s="2"/>
      <c r="P451" s="2"/>
      <c r="Q451" s="2"/>
      <c r="R451" s="2"/>
      <c r="S451" s="2"/>
      <c r="T451" s="2"/>
      <c r="U451" s="2"/>
      <c r="V451" s="2"/>
      <c r="W451" s="2"/>
      <c r="X451" s="2"/>
    </row>
    <row r="452" spans="1:24" x14ac:dyDescent="0.25">
      <c r="A452" s="2">
        <v>392</v>
      </c>
      <c r="C452" s="2" t="s">
        <v>1331</v>
      </c>
      <c r="D452" s="4" t="s">
        <v>391</v>
      </c>
      <c r="E452" s="5">
        <v>6.5972222222222224E-2</v>
      </c>
      <c r="F452" s="3">
        <v>282</v>
      </c>
      <c r="G452" s="1"/>
      <c r="H452" s="10"/>
      <c r="I452" s="2">
        <f>282</f>
        <v>282</v>
      </c>
      <c r="J452" s="6">
        <v>1.0995370370370371E-3</v>
      </c>
      <c r="K452" s="7" t="s">
        <v>763</v>
      </c>
      <c r="L452" s="2"/>
      <c r="M452" s="2"/>
      <c r="N452" s="2"/>
      <c r="O452" s="2"/>
      <c r="P452" s="2"/>
      <c r="Q452" s="2"/>
      <c r="R452" s="2"/>
      <c r="S452" s="2"/>
      <c r="T452" s="2"/>
      <c r="U452" s="2"/>
      <c r="V452" s="2"/>
      <c r="W452" s="2"/>
      <c r="X452" s="2"/>
    </row>
    <row r="453" spans="1:24" x14ac:dyDescent="0.25">
      <c r="A453" s="2">
        <v>393</v>
      </c>
      <c r="C453" s="2" t="s">
        <v>1332</v>
      </c>
      <c r="D453" s="4" t="s">
        <v>392</v>
      </c>
      <c r="E453" s="5">
        <v>0.34791666666666665</v>
      </c>
      <c r="F453" s="3" t="s">
        <v>789</v>
      </c>
      <c r="G453" s="1"/>
      <c r="H453" s="10"/>
      <c r="I453" s="2">
        <f>1*1000</f>
        <v>1000</v>
      </c>
      <c r="J453" s="6">
        <v>5.7986111111111112E-3</v>
      </c>
      <c r="K453" s="7" t="s">
        <v>763</v>
      </c>
      <c r="L453" s="2"/>
      <c r="M453" s="2"/>
      <c r="N453" s="2"/>
      <c r="O453" s="2"/>
      <c r="P453" s="2"/>
      <c r="Q453" s="2"/>
      <c r="R453" s="2"/>
      <c r="S453" s="2"/>
      <c r="T453" s="2"/>
      <c r="U453" s="2"/>
      <c r="V453" s="2"/>
      <c r="W453" s="2"/>
      <c r="X453" s="2"/>
    </row>
    <row r="454" spans="1:24" x14ac:dyDescent="0.25">
      <c r="A454" s="2">
        <v>394</v>
      </c>
      <c r="C454" s="2" t="s">
        <v>1333</v>
      </c>
      <c r="D454" s="4" t="s">
        <v>393</v>
      </c>
      <c r="E454" s="5">
        <v>0.16874999999999998</v>
      </c>
      <c r="F454" s="3">
        <v>790</v>
      </c>
      <c r="G454" s="1"/>
      <c r="H454" s="10"/>
      <c r="I454" s="2">
        <f>790</f>
        <v>790</v>
      </c>
      <c r="J454" s="6">
        <v>2.8124999999999995E-3</v>
      </c>
      <c r="K454" s="7" t="s">
        <v>763</v>
      </c>
      <c r="L454" s="2"/>
      <c r="M454" s="2"/>
      <c r="N454" s="2"/>
      <c r="O454" s="2"/>
      <c r="P454" s="2"/>
      <c r="Q454" s="2"/>
      <c r="R454" s="2"/>
      <c r="S454" s="2"/>
      <c r="T454" s="2"/>
      <c r="U454" s="2"/>
      <c r="V454" s="2"/>
      <c r="W454" s="2"/>
      <c r="X454" s="2"/>
    </row>
    <row r="455" spans="1:24" x14ac:dyDescent="0.25">
      <c r="A455" s="2">
        <v>395</v>
      </c>
      <c r="C455" s="2" t="s">
        <v>1334</v>
      </c>
      <c r="D455" s="4" t="s">
        <v>394</v>
      </c>
      <c r="E455" s="5">
        <v>4.6527777777777779E-2</v>
      </c>
      <c r="F455" s="3">
        <v>270</v>
      </c>
      <c r="G455" s="1"/>
      <c r="H455" s="10"/>
      <c r="I455" s="2">
        <f>270</f>
        <v>270</v>
      </c>
      <c r="J455" s="6">
        <v>7.7546296296296304E-4</v>
      </c>
      <c r="K455" s="7" t="s">
        <v>763</v>
      </c>
      <c r="L455" s="2"/>
      <c r="M455" s="2"/>
      <c r="N455" s="2"/>
      <c r="O455" s="2"/>
      <c r="P455" s="2"/>
      <c r="Q455" s="2"/>
      <c r="R455" s="2"/>
      <c r="S455" s="2"/>
      <c r="T455" s="2"/>
      <c r="U455" s="2"/>
      <c r="V455" s="2"/>
      <c r="W455" s="2"/>
      <c r="X455" s="2"/>
    </row>
    <row r="456" spans="1:24" x14ac:dyDescent="0.25">
      <c r="A456" s="2">
        <v>396</v>
      </c>
      <c r="C456" s="2" t="s">
        <v>1335</v>
      </c>
      <c r="D456" s="4" t="s">
        <v>395</v>
      </c>
      <c r="E456" s="5">
        <v>0.8534722222222223</v>
      </c>
      <c r="F456" s="3" t="s">
        <v>875</v>
      </c>
      <c r="G456" s="1"/>
      <c r="H456" s="10"/>
      <c r="I456" s="2">
        <f>9.5*1000</f>
        <v>9500</v>
      </c>
      <c r="J456" s="6">
        <v>1.4224537037037037E-2</v>
      </c>
      <c r="K456" s="7" t="s">
        <v>763</v>
      </c>
      <c r="L456" s="2"/>
      <c r="M456" s="2"/>
      <c r="N456" s="2"/>
      <c r="O456" s="2"/>
      <c r="P456" s="2"/>
      <c r="Q456" s="2"/>
      <c r="R456" s="2"/>
      <c r="S456" s="2"/>
      <c r="T456" s="2"/>
      <c r="U456" s="2"/>
      <c r="V456" s="2"/>
      <c r="W456" s="2"/>
      <c r="X456" s="2"/>
    </row>
    <row r="457" spans="1:24" x14ac:dyDescent="0.25">
      <c r="A457" s="2">
        <v>397</v>
      </c>
      <c r="C457" s="2" t="s">
        <v>1336</v>
      </c>
      <c r="D457" s="4" t="s">
        <v>396</v>
      </c>
      <c r="E457" s="5">
        <v>0.15069444444444444</v>
      </c>
      <c r="F457" s="3">
        <v>276</v>
      </c>
      <c r="G457" s="1"/>
      <c r="H457" s="10"/>
      <c r="I457" s="2">
        <f>276</f>
        <v>276</v>
      </c>
      <c r="J457" s="6">
        <v>2.5115740740740741E-3</v>
      </c>
      <c r="K457" s="7" t="s">
        <v>763</v>
      </c>
      <c r="L457" s="2"/>
      <c r="M457" s="2"/>
      <c r="N457" s="2"/>
      <c r="O457" s="2"/>
      <c r="P457" s="2"/>
      <c r="Q457" s="2"/>
      <c r="R457" s="2"/>
      <c r="S457" s="2"/>
      <c r="T457" s="2"/>
      <c r="U457" s="2"/>
      <c r="V457" s="2"/>
      <c r="W457" s="2"/>
      <c r="X457" s="2"/>
    </row>
    <row r="458" spans="1:24" x14ac:dyDescent="0.25">
      <c r="A458" s="2">
        <v>398</v>
      </c>
      <c r="C458" s="2" t="s">
        <v>1337</v>
      </c>
      <c r="D458" s="4" t="s">
        <v>397</v>
      </c>
      <c r="E458" s="5">
        <v>0.30416666666666664</v>
      </c>
      <c r="F458" s="3">
        <v>574</v>
      </c>
      <c r="G458" s="1"/>
      <c r="H458" s="10"/>
      <c r="I458" s="2">
        <f>574</f>
        <v>574</v>
      </c>
      <c r="J458" s="6">
        <v>5.0694444444444441E-3</v>
      </c>
      <c r="K458" s="7" t="s">
        <v>763</v>
      </c>
      <c r="L458" s="2"/>
      <c r="M458" s="2"/>
      <c r="N458" s="2"/>
      <c r="O458" s="2"/>
      <c r="P458" s="2"/>
      <c r="Q458" s="2"/>
      <c r="R458" s="2"/>
      <c r="S458" s="2"/>
      <c r="T458" s="2"/>
      <c r="U458" s="2"/>
      <c r="V458" s="2"/>
      <c r="W458" s="2"/>
      <c r="X458" s="2"/>
    </row>
    <row r="459" spans="1:24" x14ac:dyDescent="0.25">
      <c r="A459" s="2">
        <v>399</v>
      </c>
      <c r="C459" s="2" t="s">
        <v>1338</v>
      </c>
      <c r="D459" s="4" t="s">
        <v>398</v>
      </c>
      <c r="E459" s="5">
        <v>9.2361111111111116E-2</v>
      </c>
      <c r="F459" s="3">
        <v>612</v>
      </c>
      <c r="G459" s="1"/>
      <c r="H459" s="10"/>
      <c r="I459" s="2">
        <f>612</f>
        <v>612</v>
      </c>
      <c r="J459" s="6">
        <v>1.5393518518518519E-3</v>
      </c>
      <c r="K459" s="7" t="s">
        <v>763</v>
      </c>
      <c r="L459" s="2"/>
      <c r="M459" s="2"/>
      <c r="N459" s="2"/>
      <c r="O459" s="2"/>
      <c r="P459" s="2"/>
      <c r="Q459" s="2"/>
      <c r="R459" s="2"/>
      <c r="S459" s="2"/>
      <c r="T459" s="2"/>
      <c r="U459" s="2"/>
      <c r="V459" s="2"/>
      <c r="W459" s="2"/>
      <c r="X459" s="2"/>
    </row>
    <row r="460" spans="1:24" x14ac:dyDescent="0.25">
      <c r="A460" s="2">
        <v>400</v>
      </c>
      <c r="C460" s="2" t="s">
        <v>1339</v>
      </c>
      <c r="D460" s="4" t="s">
        <v>399</v>
      </c>
      <c r="E460" s="5">
        <v>7.013888888888889E-2</v>
      </c>
      <c r="F460" s="3">
        <v>423</v>
      </c>
      <c r="G460" s="1"/>
      <c r="H460" s="10"/>
      <c r="I460" s="2">
        <f>423</f>
        <v>423</v>
      </c>
      <c r="J460" s="6">
        <v>1.1689814814814816E-3</v>
      </c>
      <c r="K460" s="7" t="s">
        <v>763</v>
      </c>
      <c r="L460" s="2"/>
      <c r="M460" s="2"/>
      <c r="N460" s="2"/>
      <c r="O460" s="2"/>
      <c r="P460" s="2"/>
      <c r="Q460" s="2"/>
      <c r="R460" s="2"/>
      <c r="S460" s="2"/>
      <c r="T460" s="2"/>
      <c r="U460" s="2"/>
      <c r="V460" s="2"/>
      <c r="W460" s="2"/>
      <c r="X460" s="2"/>
    </row>
    <row r="461" spans="1:24" x14ac:dyDescent="0.25">
      <c r="A461" s="2">
        <v>401</v>
      </c>
      <c r="C461" s="2" t="s">
        <v>1340</v>
      </c>
      <c r="D461" s="4" t="s">
        <v>400</v>
      </c>
      <c r="E461" s="5">
        <v>8.1944444444444445E-2</v>
      </c>
      <c r="F461" s="3">
        <v>567</v>
      </c>
      <c r="G461" s="1"/>
      <c r="H461" s="10"/>
      <c r="I461" s="2">
        <f>567</f>
        <v>567</v>
      </c>
      <c r="J461" s="6">
        <v>1.3657407407407409E-3</v>
      </c>
      <c r="K461" s="7" t="s">
        <v>763</v>
      </c>
      <c r="L461" s="2"/>
      <c r="M461" s="2"/>
      <c r="N461" s="2"/>
      <c r="O461" s="2"/>
      <c r="P461" s="2"/>
      <c r="Q461" s="2"/>
      <c r="R461" s="2"/>
      <c r="S461" s="2"/>
      <c r="T461" s="2"/>
      <c r="U461" s="2"/>
      <c r="V461" s="2"/>
      <c r="W461" s="2"/>
      <c r="X461" s="2"/>
    </row>
    <row r="462" spans="1:24" x14ac:dyDescent="0.25">
      <c r="A462" s="2">
        <v>402</v>
      </c>
      <c r="C462" s="2" t="s">
        <v>1341</v>
      </c>
      <c r="D462" s="4" t="s">
        <v>401</v>
      </c>
      <c r="E462" s="5">
        <v>0.1361111111111111</v>
      </c>
      <c r="F462" s="3">
        <v>231</v>
      </c>
      <c r="G462" s="1"/>
      <c r="H462" s="10"/>
      <c r="I462" s="2">
        <f>231</f>
        <v>231</v>
      </c>
      <c r="J462" s="6">
        <v>2.2685185185185182E-3</v>
      </c>
      <c r="K462" s="7" t="s">
        <v>763</v>
      </c>
      <c r="L462" s="2"/>
      <c r="M462" s="2"/>
      <c r="N462" s="2"/>
      <c r="O462" s="2"/>
      <c r="P462" s="2"/>
      <c r="Q462" s="2"/>
      <c r="R462" s="2"/>
      <c r="S462" s="2"/>
      <c r="T462" s="2"/>
      <c r="U462" s="2"/>
      <c r="V462" s="2"/>
      <c r="W462" s="2"/>
      <c r="X462" s="2"/>
    </row>
    <row r="463" spans="1:24" x14ac:dyDescent="0.25">
      <c r="A463" s="2">
        <v>403</v>
      </c>
      <c r="C463" s="2" t="s">
        <v>1342</v>
      </c>
      <c r="D463" s="4" t="s">
        <v>402</v>
      </c>
      <c r="E463" s="5">
        <v>0.17361111111111113</v>
      </c>
      <c r="F463" s="3">
        <v>415</v>
      </c>
      <c r="G463" s="1"/>
      <c r="H463" s="10"/>
      <c r="I463" s="2">
        <f>415</f>
        <v>415</v>
      </c>
      <c r="J463" s="6">
        <v>2.8935185185185188E-3</v>
      </c>
      <c r="K463" s="7" t="s">
        <v>763</v>
      </c>
      <c r="L463" s="2"/>
      <c r="M463" s="2"/>
      <c r="N463" s="2"/>
      <c r="O463" s="2"/>
      <c r="P463" s="2"/>
      <c r="Q463" s="2"/>
      <c r="R463" s="2"/>
      <c r="S463" s="2"/>
      <c r="T463" s="2"/>
      <c r="U463" s="2"/>
      <c r="V463" s="2"/>
      <c r="W463" s="2"/>
      <c r="X463" s="2"/>
    </row>
    <row r="464" spans="1:24" x14ac:dyDescent="0.25">
      <c r="A464" s="2">
        <v>404</v>
      </c>
      <c r="C464" s="2" t="s">
        <v>1343</v>
      </c>
      <c r="D464" s="4" t="s">
        <v>403</v>
      </c>
      <c r="E464" s="5">
        <v>0.13194444444444445</v>
      </c>
      <c r="F464" s="3">
        <v>553</v>
      </c>
      <c r="G464" s="1"/>
      <c r="H464" s="10"/>
      <c r="I464" s="2">
        <f>553</f>
        <v>553</v>
      </c>
      <c r="J464" s="6">
        <v>2.1990740740740742E-3</v>
      </c>
      <c r="K464" s="7" t="s">
        <v>763</v>
      </c>
      <c r="L464" s="2"/>
      <c r="M464" s="2"/>
      <c r="N464" s="2"/>
      <c r="O464" s="2"/>
      <c r="P464" s="2"/>
      <c r="Q464" s="2"/>
      <c r="R464" s="2"/>
      <c r="S464" s="2"/>
      <c r="T464" s="2"/>
      <c r="U464" s="2"/>
      <c r="V464" s="2"/>
      <c r="W464" s="2"/>
      <c r="X464" s="2"/>
    </row>
    <row r="465" spans="1:24" x14ac:dyDescent="0.25">
      <c r="A465" s="2">
        <v>405</v>
      </c>
      <c r="C465" s="2" t="s">
        <v>1344</v>
      </c>
      <c r="D465" s="4" t="s">
        <v>404</v>
      </c>
      <c r="E465" s="5">
        <v>8.1250000000000003E-2</v>
      </c>
      <c r="F465" s="3">
        <v>353</v>
      </c>
      <c r="G465" s="1"/>
      <c r="H465" s="10"/>
      <c r="I465" s="2">
        <f>353</f>
        <v>353</v>
      </c>
      <c r="J465" s="6">
        <v>1.3541666666666667E-3</v>
      </c>
      <c r="K465" s="7" t="s">
        <v>763</v>
      </c>
      <c r="L465" s="2"/>
      <c r="M465" s="2"/>
      <c r="N465" s="2"/>
      <c r="O465" s="2"/>
      <c r="P465" s="2"/>
      <c r="Q465" s="2"/>
      <c r="R465" s="2"/>
      <c r="S465" s="2"/>
      <c r="T465" s="2"/>
      <c r="U465" s="2"/>
      <c r="V465" s="2"/>
      <c r="W465" s="2"/>
      <c r="X465" s="2"/>
    </row>
    <row r="466" spans="1:24" x14ac:dyDescent="0.25">
      <c r="A466" s="2">
        <v>406</v>
      </c>
      <c r="C466" s="2" t="s">
        <v>1345</v>
      </c>
      <c r="D466" s="4" t="s">
        <v>405</v>
      </c>
      <c r="E466" s="5">
        <v>0.10972222222222222</v>
      </c>
      <c r="F466" s="3">
        <v>798</v>
      </c>
      <c r="G466" s="1"/>
      <c r="H466" s="10"/>
      <c r="I466" s="2">
        <f>798</f>
        <v>798</v>
      </c>
      <c r="J466" s="6">
        <v>1.8287037037037037E-3</v>
      </c>
      <c r="K466" s="7" t="s">
        <v>763</v>
      </c>
      <c r="L466" s="2"/>
      <c r="M466" s="2"/>
      <c r="N466" s="2"/>
      <c r="O466" s="2"/>
      <c r="P466" s="2"/>
      <c r="Q466" s="2"/>
      <c r="R466" s="2"/>
      <c r="S466" s="2"/>
      <c r="T466" s="2"/>
      <c r="U466" s="2"/>
      <c r="V466" s="2"/>
      <c r="W466" s="2"/>
      <c r="X466" s="2"/>
    </row>
    <row r="467" spans="1:24" x14ac:dyDescent="0.25">
      <c r="A467" s="2">
        <v>407</v>
      </c>
      <c r="C467" s="2" t="s">
        <v>1346</v>
      </c>
      <c r="D467" s="4" t="s">
        <v>406</v>
      </c>
      <c r="E467" s="5">
        <v>0.35694444444444445</v>
      </c>
      <c r="F467" s="3">
        <v>632</v>
      </c>
      <c r="G467" s="1"/>
      <c r="H467" s="10"/>
      <c r="I467" s="2">
        <f>632</f>
        <v>632</v>
      </c>
      <c r="J467" s="6">
        <v>5.9490740740740745E-3</v>
      </c>
      <c r="K467" s="7" t="s">
        <v>763</v>
      </c>
      <c r="L467" s="2"/>
      <c r="M467" s="2"/>
      <c r="N467" s="2"/>
      <c r="O467" s="2"/>
      <c r="P467" s="2"/>
      <c r="Q467" s="2"/>
      <c r="R467" s="2"/>
      <c r="S467" s="2"/>
      <c r="T467" s="2"/>
      <c r="U467" s="2"/>
      <c r="V467" s="2"/>
      <c r="W467" s="2"/>
      <c r="X467" s="2"/>
    </row>
    <row r="468" spans="1:24" x14ac:dyDescent="0.25">
      <c r="A468" s="2">
        <v>408</v>
      </c>
      <c r="C468" s="2" t="s">
        <v>1347</v>
      </c>
      <c r="D468" s="4" t="s">
        <v>407</v>
      </c>
      <c r="E468" s="5">
        <v>8.7500000000000008E-2</v>
      </c>
      <c r="F468" s="3">
        <v>363</v>
      </c>
      <c r="G468" s="1"/>
      <c r="H468" s="10"/>
      <c r="I468" s="2">
        <f>363</f>
        <v>363</v>
      </c>
      <c r="J468" s="6">
        <v>1.4583333333333334E-3</v>
      </c>
      <c r="K468" s="7" t="s">
        <v>763</v>
      </c>
      <c r="L468" s="2"/>
      <c r="M468" s="2"/>
      <c r="N468" s="2"/>
      <c r="O468" s="2"/>
      <c r="P468" s="2"/>
      <c r="Q468" s="2"/>
      <c r="R468" s="2"/>
      <c r="S468" s="2"/>
      <c r="T468" s="2"/>
      <c r="U468" s="2"/>
      <c r="V468" s="2"/>
      <c r="W468" s="2"/>
      <c r="X468" s="2"/>
    </row>
    <row r="469" spans="1:24" x14ac:dyDescent="0.25">
      <c r="A469" s="2">
        <v>409</v>
      </c>
      <c r="C469" s="2" t="s">
        <v>1348</v>
      </c>
      <c r="D469" s="4" t="s">
        <v>408</v>
      </c>
      <c r="E469" s="5">
        <v>0.12222222222222223</v>
      </c>
      <c r="F469" s="3" t="s">
        <v>794</v>
      </c>
      <c r="G469" s="1"/>
      <c r="H469" s="10"/>
      <c r="I469" s="2">
        <f>2.4*1000</f>
        <v>2400</v>
      </c>
      <c r="J469" s="6">
        <v>2.0370370370370373E-3</v>
      </c>
      <c r="K469" s="7" t="s">
        <v>763</v>
      </c>
      <c r="L469" s="2"/>
      <c r="M469" s="2"/>
      <c r="N469" s="2"/>
      <c r="O469" s="2"/>
      <c r="P469" s="2"/>
      <c r="Q469" s="2"/>
      <c r="R469" s="2"/>
      <c r="S469" s="2"/>
      <c r="T469" s="2"/>
      <c r="U469" s="2"/>
      <c r="V469" s="2"/>
      <c r="W469" s="2"/>
      <c r="X469" s="2"/>
    </row>
    <row r="470" spans="1:24" x14ac:dyDescent="0.25">
      <c r="A470" s="2">
        <v>410</v>
      </c>
      <c r="C470" s="2" t="s">
        <v>1349</v>
      </c>
      <c r="D470" s="4" t="s">
        <v>409</v>
      </c>
      <c r="E470" s="5">
        <v>4.5833333333333337E-2</v>
      </c>
      <c r="F470" s="3">
        <v>513</v>
      </c>
      <c r="G470" s="1"/>
      <c r="H470" s="10"/>
      <c r="I470" s="2">
        <f>513</f>
        <v>513</v>
      </c>
      <c r="J470" s="6">
        <v>7.6388888888888893E-4</v>
      </c>
      <c r="K470" s="7" t="s">
        <v>763</v>
      </c>
      <c r="L470" s="2"/>
      <c r="M470" s="2"/>
      <c r="N470" s="2"/>
      <c r="O470" s="2"/>
      <c r="P470" s="2"/>
      <c r="Q470" s="2"/>
      <c r="R470" s="2"/>
      <c r="S470" s="2"/>
      <c r="T470" s="2"/>
      <c r="U470" s="2"/>
      <c r="V470" s="2"/>
      <c r="W470" s="2"/>
      <c r="X470" s="2"/>
    </row>
    <row r="471" spans="1:24" x14ac:dyDescent="0.25">
      <c r="A471" s="2">
        <v>411</v>
      </c>
      <c r="C471" s="2" t="s">
        <v>1350</v>
      </c>
      <c r="D471" s="4" t="s">
        <v>410</v>
      </c>
      <c r="E471" s="5">
        <v>0.15694444444444444</v>
      </c>
      <c r="F471" s="3">
        <v>765</v>
      </c>
      <c r="G471" s="1"/>
      <c r="H471" s="10"/>
      <c r="I471" s="2">
        <f>765</f>
        <v>765</v>
      </c>
      <c r="J471" s="6">
        <v>2.615740740740741E-3</v>
      </c>
      <c r="K471" s="7" t="s">
        <v>763</v>
      </c>
      <c r="L471" s="2"/>
      <c r="M471" s="2"/>
      <c r="N471" s="2"/>
      <c r="O471" s="2"/>
      <c r="P471" s="2"/>
      <c r="Q471" s="2"/>
      <c r="R471" s="2"/>
      <c r="S471" s="2"/>
      <c r="T471" s="2"/>
      <c r="U471" s="2"/>
      <c r="V471" s="2"/>
      <c r="W471" s="2"/>
      <c r="X471" s="2"/>
    </row>
    <row r="472" spans="1:24" x14ac:dyDescent="0.25">
      <c r="A472" s="2">
        <v>412</v>
      </c>
      <c r="C472" s="2" t="s">
        <v>1351</v>
      </c>
      <c r="D472" s="4" t="s">
        <v>411</v>
      </c>
      <c r="E472" s="5">
        <v>0.17777777777777778</v>
      </c>
      <c r="F472" s="3">
        <v>477</v>
      </c>
      <c r="G472" s="1"/>
      <c r="H472" s="10"/>
      <c r="I472" s="2">
        <f>477</f>
        <v>477</v>
      </c>
      <c r="J472" s="6">
        <v>2.9629629629629628E-3</v>
      </c>
      <c r="K472" s="7" t="s">
        <v>763</v>
      </c>
      <c r="L472" s="2"/>
      <c r="M472" s="2"/>
      <c r="N472" s="2"/>
      <c r="O472" s="2"/>
      <c r="P472" s="2"/>
      <c r="Q472" s="2"/>
      <c r="R472" s="2"/>
      <c r="S472" s="2"/>
      <c r="T472" s="2"/>
      <c r="U472" s="2"/>
      <c r="V472" s="2"/>
      <c r="W472" s="2"/>
      <c r="X472" s="2"/>
    </row>
    <row r="473" spans="1:24" x14ac:dyDescent="0.25">
      <c r="A473" s="2">
        <v>413</v>
      </c>
      <c r="C473" s="2" t="s">
        <v>1352</v>
      </c>
      <c r="D473" s="4" t="s">
        <v>412</v>
      </c>
      <c r="E473" s="5">
        <v>0.15763888888888888</v>
      </c>
      <c r="F473" s="3">
        <v>742</v>
      </c>
      <c r="G473" s="1"/>
      <c r="H473" s="10"/>
      <c r="I473" s="2">
        <f>742</f>
        <v>742</v>
      </c>
      <c r="J473" s="6">
        <v>2.627314814814815E-3</v>
      </c>
      <c r="K473" s="7" t="s">
        <v>763</v>
      </c>
      <c r="L473" s="2"/>
      <c r="M473" s="2"/>
      <c r="N473" s="2"/>
      <c r="O473" s="2"/>
      <c r="P473" s="2"/>
      <c r="Q473" s="2"/>
      <c r="R473" s="2"/>
      <c r="S473" s="2"/>
      <c r="T473" s="2"/>
      <c r="U473" s="2"/>
      <c r="V473" s="2"/>
      <c r="W473" s="2"/>
      <c r="X473" s="2"/>
    </row>
    <row r="474" spans="1:24" x14ac:dyDescent="0.25">
      <c r="A474" s="2">
        <v>414</v>
      </c>
      <c r="C474" s="2" t="s">
        <v>1353</v>
      </c>
      <c r="D474" s="4" t="s">
        <v>413</v>
      </c>
      <c r="E474" s="5">
        <v>0.23541666666666669</v>
      </c>
      <c r="F474" s="3">
        <v>540</v>
      </c>
      <c r="G474" s="1"/>
      <c r="H474" s="10"/>
      <c r="I474" s="2">
        <f>540</f>
        <v>540</v>
      </c>
      <c r="J474" s="6">
        <v>3.9236111111111112E-3</v>
      </c>
      <c r="K474" s="7" t="s">
        <v>763</v>
      </c>
      <c r="L474" s="2"/>
      <c r="M474" s="2"/>
      <c r="N474" s="2"/>
      <c r="O474" s="2"/>
      <c r="P474" s="2"/>
      <c r="Q474" s="2"/>
      <c r="R474" s="2"/>
      <c r="S474" s="2"/>
      <c r="T474" s="2"/>
      <c r="U474" s="2"/>
      <c r="V474" s="2"/>
      <c r="W474" s="2"/>
      <c r="X474" s="2"/>
    </row>
    <row r="475" spans="1:24" x14ac:dyDescent="0.25">
      <c r="A475" s="2">
        <v>415</v>
      </c>
      <c r="C475" s="2" t="s">
        <v>1354</v>
      </c>
      <c r="D475" s="4" t="s">
        <v>414</v>
      </c>
      <c r="E475" s="5">
        <v>6.5972222222222224E-2</v>
      </c>
      <c r="F475" s="3">
        <v>657</v>
      </c>
      <c r="G475" s="1"/>
      <c r="H475" s="10"/>
      <c r="I475" s="2">
        <f>657</f>
        <v>657</v>
      </c>
      <c r="J475" s="6">
        <v>1.0995370370370371E-3</v>
      </c>
      <c r="K475" s="7" t="s">
        <v>763</v>
      </c>
      <c r="L475" s="2"/>
      <c r="M475" s="2"/>
      <c r="N475" s="2"/>
      <c r="O475" s="2"/>
      <c r="P475" s="2"/>
      <c r="Q475" s="2"/>
      <c r="R475" s="2"/>
      <c r="S475" s="2"/>
      <c r="T475" s="2"/>
      <c r="U475" s="2"/>
      <c r="V475" s="2"/>
      <c r="W475" s="2"/>
      <c r="X475" s="2"/>
    </row>
    <row r="476" spans="1:24" x14ac:dyDescent="0.25">
      <c r="A476" s="2">
        <v>416</v>
      </c>
      <c r="C476" s="2" t="s">
        <v>1355</v>
      </c>
      <c r="D476" s="4" t="s">
        <v>415</v>
      </c>
      <c r="E476" s="5">
        <v>0.10625</v>
      </c>
      <c r="F476" s="3">
        <v>535</v>
      </c>
      <c r="G476" s="1"/>
      <c r="H476" s="10"/>
      <c r="I476" s="2">
        <f>535</f>
        <v>535</v>
      </c>
      <c r="J476" s="6">
        <v>1.7708333333333332E-3</v>
      </c>
      <c r="K476" s="7" t="s">
        <v>763</v>
      </c>
      <c r="L476" s="2"/>
      <c r="M476" s="2"/>
      <c r="N476" s="2"/>
      <c r="O476" s="2"/>
      <c r="P476" s="2"/>
      <c r="Q476" s="2"/>
      <c r="R476" s="2"/>
      <c r="S476" s="2"/>
      <c r="T476" s="2"/>
      <c r="U476" s="2"/>
      <c r="V476" s="2"/>
      <c r="W476" s="2"/>
      <c r="X476" s="2"/>
    </row>
    <row r="477" spans="1:24" x14ac:dyDescent="0.25">
      <c r="A477" s="2">
        <v>417</v>
      </c>
      <c r="C477" s="2" t="s">
        <v>1356</v>
      </c>
      <c r="D477" s="4" t="s">
        <v>416</v>
      </c>
      <c r="E477" s="8">
        <v>1.1284722222222221</v>
      </c>
      <c r="F477" s="3" t="s">
        <v>876</v>
      </c>
      <c r="G477" s="1"/>
      <c r="H477" s="10"/>
      <c r="I477" s="2">
        <f>6.4*1000</f>
        <v>6400</v>
      </c>
      <c r="J477" s="6">
        <v>1.8807870370370371E-2</v>
      </c>
      <c r="K477" s="7" t="s">
        <v>763</v>
      </c>
      <c r="L477" s="2"/>
      <c r="M477" s="2"/>
      <c r="N477" s="2"/>
      <c r="O477" s="2"/>
      <c r="P477" s="2"/>
      <c r="Q477" s="2"/>
      <c r="R477" s="2"/>
      <c r="S477" s="2"/>
      <c r="T477" s="2"/>
      <c r="U477" s="2"/>
      <c r="V477" s="2"/>
      <c r="W477" s="2"/>
      <c r="X477" s="2"/>
    </row>
    <row r="478" spans="1:24" x14ac:dyDescent="0.25">
      <c r="A478" s="2">
        <v>418</v>
      </c>
      <c r="C478" s="2" t="s">
        <v>1357</v>
      </c>
      <c r="D478" s="4" t="s">
        <v>417</v>
      </c>
      <c r="E478" s="5">
        <v>0.12291666666666667</v>
      </c>
      <c r="F478" s="3">
        <v>257</v>
      </c>
      <c r="G478" s="1"/>
      <c r="H478" s="10"/>
      <c r="I478" s="2">
        <f>257</f>
        <v>257</v>
      </c>
      <c r="J478" s="6">
        <v>2.0486111111111113E-3</v>
      </c>
      <c r="K478" s="7" t="s">
        <v>763</v>
      </c>
      <c r="L478" s="2"/>
      <c r="M478" s="2"/>
      <c r="N478" s="2"/>
      <c r="O478" s="2"/>
      <c r="P478" s="2"/>
      <c r="Q478" s="2"/>
      <c r="R478" s="2"/>
      <c r="S478" s="2"/>
      <c r="T478" s="2"/>
      <c r="U478" s="2"/>
      <c r="V478" s="2"/>
      <c r="W478" s="2"/>
      <c r="X478" s="2"/>
    </row>
    <row r="479" spans="1:24" x14ac:dyDescent="0.25">
      <c r="A479" s="2">
        <v>419</v>
      </c>
      <c r="C479" s="2" t="s">
        <v>1358</v>
      </c>
      <c r="D479" s="4" t="s">
        <v>418</v>
      </c>
      <c r="E479" s="5">
        <v>9.375E-2</v>
      </c>
      <c r="F479" s="3">
        <v>485</v>
      </c>
      <c r="G479" s="1"/>
      <c r="H479" s="10"/>
      <c r="I479" s="2">
        <f>485</f>
        <v>485</v>
      </c>
      <c r="J479" s="6">
        <v>1.5624999999999999E-3</v>
      </c>
      <c r="K479" s="7" t="s">
        <v>763</v>
      </c>
      <c r="L479" s="2"/>
      <c r="M479" s="2"/>
      <c r="N479" s="2"/>
      <c r="O479" s="2"/>
      <c r="P479" s="2"/>
      <c r="Q479" s="2"/>
      <c r="R479" s="2"/>
      <c r="S479" s="2"/>
      <c r="T479" s="2"/>
      <c r="U479" s="2"/>
      <c r="V479" s="2"/>
      <c r="W479" s="2"/>
      <c r="X479" s="2"/>
    </row>
    <row r="480" spans="1:24" x14ac:dyDescent="0.25">
      <c r="A480" s="2">
        <v>420</v>
      </c>
      <c r="C480" s="2" t="s">
        <v>1359</v>
      </c>
      <c r="D480" s="4" t="s">
        <v>419</v>
      </c>
      <c r="E480" s="5">
        <v>2.1527777777777781E-2</v>
      </c>
      <c r="F480" s="3">
        <v>994</v>
      </c>
      <c r="G480" s="1"/>
      <c r="H480" s="10"/>
      <c r="I480" s="2">
        <f>994</f>
        <v>994</v>
      </c>
      <c r="J480" s="6">
        <v>3.5879629629629635E-4</v>
      </c>
      <c r="K480" s="7" t="s">
        <v>763</v>
      </c>
      <c r="L480" s="2"/>
      <c r="M480" s="2"/>
      <c r="N480" s="2"/>
      <c r="O480" s="2"/>
      <c r="P480" s="2"/>
      <c r="Q480" s="2"/>
      <c r="R480" s="2"/>
      <c r="S480" s="2"/>
      <c r="T480" s="2"/>
      <c r="U480" s="2"/>
      <c r="V480" s="2"/>
      <c r="W480" s="2"/>
      <c r="X480" s="2"/>
    </row>
    <row r="481" spans="1:24" x14ac:dyDescent="0.25">
      <c r="A481" s="2">
        <v>421</v>
      </c>
      <c r="C481" s="2" t="s">
        <v>1360</v>
      </c>
      <c r="D481" s="4" t="s">
        <v>420</v>
      </c>
      <c r="E481" s="5">
        <v>0.22916666666666666</v>
      </c>
      <c r="F481" s="3" t="s">
        <v>803</v>
      </c>
      <c r="G481" s="1"/>
      <c r="H481" s="10"/>
      <c r="I481" s="2">
        <f>3.3*1000</f>
        <v>3300</v>
      </c>
      <c r="J481" s="6">
        <v>3.8194444444444443E-3</v>
      </c>
      <c r="K481" s="7" t="s">
        <v>763</v>
      </c>
      <c r="L481" s="2"/>
      <c r="M481" s="2"/>
      <c r="N481" s="2"/>
      <c r="O481" s="2"/>
      <c r="P481" s="2"/>
      <c r="Q481" s="2"/>
      <c r="R481" s="2"/>
      <c r="S481" s="2"/>
      <c r="T481" s="2"/>
      <c r="U481" s="2"/>
      <c r="V481" s="2"/>
      <c r="W481" s="2"/>
      <c r="X481" s="2"/>
    </row>
    <row r="482" spans="1:24" x14ac:dyDescent="0.25">
      <c r="A482" s="2">
        <v>422</v>
      </c>
      <c r="C482" s="2" t="s">
        <v>1361</v>
      </c>
      <c r="D482" s="4" t="s">
        <v>421</v>
      </c>
      <c r="E482" s="5">
        <v>9.7222222222222224E-2</v>
      </c>
      <c r="F482" s="3">
        <v>376</v>
      </c>
      <c r="G482" s="1"/>
      <c r="H482" s="10"/>
      <c r="I482" s="2">
        <f>376</f>
        <v>376</v>
      </c>
      <c r="J482" s="6">
        <v>1.6203703703703703E-3</v>
      </c>
      <c r="K482" s="7" t="s">
        <v>763</v>
      </c>
      <c r="L482" s="2"/>
      <c r="M482" s="2"/>
      <c r="N482" s="2"/>
      <c r="O482" s="2"/>
      <c r="P482" s="2"/>
      <c r="Q482" s="2"/>
      <c r="R482" s="2"/>
      <c r="S482" s="2"/>
      <c r="T482" s="2"/>
      <c r="U482" s="2"/>
      <c r="V482" s="2"/>
      <c r="W482" s="2"/>
      <c r="X482" s="2"/>
    </row>
    <row r="483" spans="1:24" x14ac:dyDescent="0.25">
      <c r="A483" s="2">
        <v>423</v>
      </c>
      <c r="C483" s="2" t="s">
        <v>1362</v>
      </c>
      <c r="D483" s="4" t="s">
        <v>422</v>
      </c>
      <c r="E483" s="5">
        <v>2.7083333333333334E-2</v>
      </c>
      <c r="F483" s="3">
        <v>263</v>
      </c>
      <c r="G483" s="1"/>
      <c r="H483" s="10"/>
      <c r="I483" s="2">
        <f>263</f>
        <v>263</v>
      </c>
      <c r="J483" s="6">
        <v>4.5138888888888892E-4</v>
      </c>
      <c r="K483" s="7" t="s">
        <v>763</v>
      </c>
      <c r="L483" s="2"/>
      <c r="M483" s="2"/>
      <c r="N483" s="2"/>
      <c r="O483" s="2"/>
      <c r="P483" s="2"/>
      <c r="Q483" s="2"/>
      <c r="R483" s="2"/>
      <c r="S483" s="2"/>
      <c r="T483" s="2"/>
      <c r="U483" s="2"/>
      <c r="V483" s="2"/>
      <c r="W483" s="2"/>
      <c r="X483" s="2"/>
    </row>
    <row r="484" spans="1:24" x14ac:dyDescent="0.25">
      <c r="A484" s="2">
        <v>424</v>
      </c>
      <c r="C484" s="2" t="s">
        <v>1363</v>
      </c>
      <c r="D484" s="4" t="s">
        <v>423</v>
      </c>
      <c r="E484" s="5">
        <v>0.10902777777777778</v>
      </c>
      <c r="F484" s="3">
        <v>309</v>
      </c>
      <c r="G484" s="1"/>
      <c r="H484" s="10"/>
      <c r="I484" s="2">
        <f>309</f>
        <v>309</v>
      </c>
      <c r="J484" s="6">
        <v>1.8171296296296297E-3</v>
      </c>
      <c r="K484" s="7" t="s">
        <v>763</v>
      </c>
      <c r="L484" s="2"/>
      <c r="M484" s="2"/>
      <c r="N484" s="2"/>
      <c r="O484" s="2"/>
      <c r="P484" s="2"/>
      <c r="Q484" s="2"/>
      <c r="R484" s="2"/>
      <c r="S484" s="2"/>
      <c r="T484" s="2"/>
      <c r="U484" s="2"/>
      <c r="V484" s="2"/>
      <c r="W484" s="2"/>
      <c r="X484" s="2"/>
    </row>
    <row r="485" spans="1:24" x14ac:dyDescent="0.25">
      <c r="A485" s="2">
        <v>425</v>
      </c>
      <c r="C485" s="2" t="s">
        <v>1364</v>
      </c>
      <c r="D485" s="4" t="s">
        <v>424</v>
      </c>
      <c r="E485" s="5">
        <v>5.347222222222222E-2</v>
      </c>
      <c r="F485" s="3">
        <v>899</v>
      </c>
      <c r="G485" s="1"/>
      <c r="H485" s="10"/>
      <c r="I485" s="2">
        <f>899</f>
        <v>899</v>
      </c>
      <c r="J485" s="6">
        <v>8.9120370370370362E-4</v>
      </c>
      <c r="K485" s="7" t="s">
        <v>763</v>
      </c>
      <c r="L485" s="2"/>
      <c r="M485" s="2"/>
      <c r="N485" s="2"/>
      <c r="O485" s="2"/>
      <c r="P485" s="2"/>
      <c r="Q485" s="2"/>
      <c r="R485" s="2"/>
      <c r="S485" s="2"/>
      <c r="T485" s="2"/>
      <c r="U485" s="2"/>
      <c r="V485" s="2"/>
      <c r="W485" s="2"/>
      <c r="X485" s="2"/>
    </row>
    <row r="486" spans="1:24" x14ac:dyDescent="0.25">
      <c r="A486" s="2">
        <v>426</v>
      </c>
      <c r="C486" s="2" t="s">
        <v>1365</v>
      </c>
      <c r="D486" s="4" t="s">
        <v>425</v>
      </c>
      <c r="E486" s="5">
        <v>0.10416666666666667</v>
      </c>
      <c r="F486" s="3" t="s">
        <v>827</v>
      </c>
      <c r="G486" s="1"/>
      <c r="H486" s="10"/>
      <c r="I486" s="2">
        <f>1.4*1000</f>
        <v>1400</v>
      </c>
      <c r="J486" s="6">
        <v>1.736111111111111E-3</v>
      </c>
      <c r="K486" s="7" t="s">
        <v>763</v>
      </c>
      <c r="L486" s="2"/>
      <c r="M486" s="2"/>
      <c r="N486" s="2"/>
      <c r="O486" s="2"/>
      <c r="P486" s="2"/>
      <c r="Q486" s="2"/>
      <c r="R486" s="2"/>
      <c r="S486" s="2"/>
      <c r="T486" s="2"/>
      <c r="U486" s="2"/>
      <c r="V486" s="2"/>
      <c r="W486" s="2"/>
      <c r="X486" s="2"/>
    </row>
    <row r="487" spans="1:24" x14ac:dyDescent="0.25">
      <c r="A487" s="2">
        <v>427</v>
      </c>
      <c r="C487" s="2" t="s">
        <v>1366</v>
      </c>
      <c r="D487" s="4" t="s">
        <v>426</v>
      </c>
      <c r="E487" s="5">
        <v>0.14375000000000002</v>
      </c>
      <c r="F487" s="3">
        <v>328</v>
      </c>
      <c r="G487" s="1"/>
      <c r="H487" s="10"/>
      <c r="I487" s="2">
        <f>328</f>
        <v>328</v>
      </c>
      <c r="J487" s="6">
        <v>2.3958333333333336E-3</v>
      </c>
      <c r="K487" s="7" t="s">
        <v>763</v>
      </c>
      <c r="L487" s="2"/>
      <c r="M487" s="2"/>
      <c r="N487" s="2"/>
      <c r="O487" s="2"/>
      <c r="P487" s="2"/>
      <c r="Q487" s="2"/>
      <c r="R487" s="2"/>
      <c r="S487" s="2"/>
      <c r="T487" s="2"/>
      <c r="U487" s="2"/>
      <c r="V487" s="2"/>
      <c r="W487" s="2"/>
      <c r="X487" s="2"/>
    </row>
    <row r="488" spans="1:24" x14ac:dyDescent="0.25">
      <c r="A488" s="2">
        <v>428</v>
      </c>
      <c r="C488" s="2" t="s">
        <v>1367</v>
      </c>
      <c r="D488" s="4" t="s">
        <v>427</v>
      </c>
      <c r="E488" s="5">
        <v>7.8472222222222221E-2</v>
      </c>
      <c r="F488" s="3">
        <v>776</v>
      </c>
      <c r="G488" s="1"/>
      <c r="H488" s="10"/>
      <c r="I488" s="2">
        <f>776</f>
        <v>776</v>
      </c>
      <c r="J488" s="6">
        <v>1.3078703703703705E-3</v>
      </c>
      <c r="K488" s="7" t="s">
        <v>763</v>
      </c>
      <c r="L488" s="2"/>
      <c r="M488" s="2"/>
      <c r="N488" s="2"/>
      <c r="O488" s="2"/>
      <c r="P488" s="2"/>
      <c r="Q488" s="2"/>
      <c r="R488" s="2"/>
      <c r="S488" s="2"/>
      <c r="T488" s="2"/>
      <c r="U488" s="2"/>
      <c r="V488" s="2"/>
      <c r="W488" s="2"/>
      <c r="X488" s="2"/>
    </row>
    <row r="489" spans="1:24" x14ac:dyDescent="0.25">
      <c r="A489" s="2">
        <v>429</v>
      </c>
      <c r="C489" s="2" t="s">
        <v>1368</v>
      </c>
      <c r="D489" s="4" t="s">
        <v>428</v>
      </c>
      <c r="E489" s="5">
        <v>7.7777777777777779E-2</v>
      </c>
      <c r="F489" s="3">
        <v>241</v>
      </c>
      <c r="G489" s="1"/>
      <c r="H489" s="10"/>
      <c r="I489" s="2">
        <f>241</f>
        <v>241</v>
      </c>
      <c r="J489" s="6">
        <v>1.2962962962962963E-3</v>
      </c>
      <c r="K489" s="7" t="s">
        <v>763</v>
      </c>
      <c r="L489" s="2"/>
      <c r="M489" s="2"/>
      <c r="N489" s="2"/>
      <c r="O489" s="2"/>
      <c r="P489" s="2"/>
      <c r="Q489" s="2"/>
      <c r="R489" s="2"/>
      <c r="S489" s="2"/>
      <c r="T489" s="2"/>
      <c r="U489" s="2"/>
      <c r="V489" s="2"/>
      <c r="W489" s="2"/>
      <c r="X489" s="2"/>
    </row>
    <row r="490" spans="1:24" x14ac:dyDescent="0.25">
      <c r="A490" s="2">
        <v>430</v>
      </c>
      <c r="C490" s="2" t="s">
        <v>1369</v>
      </c>
      <c r="D490" s="4" t="s">
        <v>429</v>
      </c>
      <c r="E490" s="5">
        <v>0.26319444444444445</v>
      </c>
      <c r="F490" s="3">
        <v>440</v>
      </c>
      <c r="G490" s="1"/>
      <c r="H490" s="10"/>
      <c r="I490" s="2">
        <f>440</f>
        <v>440</v>
      </c>
      <c r="J490" s="6">
        <v>4.386574074074074E-3</v>
      </c>
      <c r="K490" s="7" t="s">
        <v>763</v>
      </c>
      <c r="L490" s="2"/>
      <c r="M490" s="2"/>
      <c r="N490" s="2"/>
      <c r="O490" s="2"/>
      <c r="P490" s="2"/>
      <c r="Q490" s="2"/>
      <c r="R490" s="2"/>
      <c r="S490" s="2"/>
      <c r="T490" s="2"/>
      <c r="U490" s="2"/>
      <c r="V490" s="2"/>
      <c r="W490" s="2"/>
      <c r="X490" s="2"/>
    </row>
    <row r="491" spans="1:24" x14ac:dyDescent="0.25">
      <c r="A491" s="2">
        <v>431</v>
      </c>
      <c r="C491" s="2" t="s">
        <v>1370</v>
      </c>
      <c r="D491" s="4" t="s">
        <v>430</v>
      </c>
      <c r="E491" s="5">
        <v>0.20486111111111113</v>
      </c>
      <c r="F491" s="3">
        <v>801</v>
      </c>
      <c r="G491" s="1"/>
      <c r="H491" s="10"/>
      <c r="I491" s="2">
        <f>801</f>
        <v>801</v>
      </c>
      <c r="J491" s="6">
        <v>3.414351851851852E-3</v>
      </c>
      <c r="K491" s="7" t="s">
        <v>763</v>
      </c>
      <c r="L491" s="2"/>
      <c r="M491" s="2"/>
      <c r="N491" s="2"/>
      <c r="O491" s="2"/>
      <c r="P491" s="2"/>
      <c r="Q491" s="2"/>
      <c r="R491" s="2"/>
      <c r="S491" s="2"/>
      <c r="T491" s="2"/>
      <c r="U491" s="2"/>
      <c r="V491" s="2"/>
      <c r="W491" s="2"/>
      <c r="X491" s="2"/>
    </row>
    <row r="492" spans="1:24" x14ac:dyDescent="0.25">
      <c r="A492" s="2">
        <v>432</v>
      </c>
      <c r="C492" s="2" t="s">
        <v>1371</v>
      </c>
      <c r="D492" s="4" t="s">
        <v>431</v>
      </c>
      <c r="E492" s="5">
        <v>0.14722222222222223</v>
      </c>
      <c r="F492" s="3">
        <v>271</v>
      </c>
      <c r="G492" s="1"/>
      <c r="H492" s="10"/>
      <c r="I492" s="2">
        <f>271</f>
        <v>271</v>
      </c>
      <c r="J492" s="6">
        <v>2.4537037037037036E-3</v>
      </c>
      <c r="K492" s="7" t="s">
        <v>763</v>
      </c>
      <c r="L492" s="2"/>
      <c r="M492" s="2"/>
      <c r="N492" s="2"/>
      <c r="O492" s="2"/>
      <c r="P492" s="2"/>
      <c r="Q492" s="2"/>
      <c r="R492" s="2"/>
      <c r="S492" s="2"/>
      <c r="T492" s="2"/>
      <c r="U492" s="2"/>
      <c r="V492" s="2"/>
      <c r="W492" s="2"/>
      <c r="X492" s="2"/>
    </row>
    <row r="493" spans="1:24" x14ac:dyDescent="0.25">
      <c r="A493" s="2">
        <v>433</v>
      </c>
      <c r="C493" s="2" t="s">
        <v>1372</v>
      </c>
      <c r="D493" s="4" t="s">
        <v>432</v>
      </c>
      <c r="E493" s="5">
        <v>0.12986111111111112</v>
      </c>
      <c r="F493" s="3">
        <v>296</v>
      </c>
      <c r="G493" s="1"/>
      <c r="H493" s="10"/>
      <c r="I493" s="2">
        <f>296</f>
        <v>296</v>
      </c>
      <c r="J493" s="6">
        <v>2.1643518518518518E-3</v>
      </c>
      <c r="K493" s="7" t="s">
        <v>763</v>
      </c>
      <c r="L493" s="2"/>
      <c r="M493" s="2"/>
      <c r="N493" s="2"/>
      <c r="O493" s="2"/>
      <c r="P493" s="2"/>
      <c r="Q493" s="2"/>
      <c r="R493" s="2"/>
      <c r="S493" s="2"/>
      <c r="T493" s="2"/>
      <c r="U493" s="2"/>
      <c r="V493" s="2"/>
      <c r="W493" s="2"/>
      <c r="X493" s="2"/>
    </row>
    <row r="494" spans="1:24" x14ac:dyDescent="0.25">
      <c r="A494" s="2">
        <v>434</v>
      </c>
      <c r="C494" s="2" t="s">
        <v>1373</v>
      </c>
      <c r="D494" s="4" t="s">
        <v>433</v>
      </c>
      <c r="E494" s="5">
        <v>0.17083333333333331</v>
      </c>
      <c r="F494" s="3">
        <v>696</v>
      </c>
      <c r="G494" s="1"/>
      <c r="H494" s="10"/>
      <c r="I494" s="2">
        <f>696</f>
        <v>696</v>
      </c>
      <c r="J494" s="6">
        <v>2.8472222222222219E-3</v>
      </c>
      <c r="K494" s="7" t="s">
        <v>763</v>
      </c>
      <c r="L494" s="2"/>
      <c r="M494" s="2"/>
      <c r="N494" s="2"/>
      <c r="O494" s="2"/>
      <c r="P494" s="2"/>
      <c r="Q494" s="2"/>
      <c r="R494" s="2"/>
      <c r="S494" s="2"/>
      <c r="T494" s="2"/>
      <c r="U494" s="2"/>
      <c r="V494" s="2"/>
      <c r="W494" s="2"/>
      <c r="X494" s="2"/>
    </row>
    <row r="495" spans="1:24" x14ac:dyDescent="0.25">
      <c r="A495" s="2">
        <v>435</v>
      </c>
      <c r="C495" s="2" t="s">
        <v>1374</v>
      </c>
      <c r="D495" s="4" t="s">
        <v>434</v>
      </c>
      <c r="E495" s="5">
        <v>0.79861111111111116</v>
      </c>
      <c r="F495" s="3" t="s">
        <v>794</v>
      </c>
      <c r="G495" s="1"/>
      <c r="H495" s="10"/>
      <c r="I495" s="2">
        <f>2.4*1000</f>
        <v>2400</v>
      </c>
      <c r="J495" s="6">
        <v>1.3310185185185187E-2</v>
      </c>
      <c r="K495" s="7" t="s">
        <v>763</v>
      </c>
      <c r="L495" s="2"/>
      <c r="M495" s="2"/>
      <c r="N495" s="2"/>
      <c r="O495" s="2"/>
      <c r="P495" s="2"/>
      <c r="Q495" s="2"/>
      <c r="R495" s="2"/>
      <c r="S495" s="2"/>
      <c r="T495" s="2"/>
      <c r="U495" s="2"/>
      <c r="V495" s="2"/>
      <c r="W495" s="2"/>
      <c r="X495" s="2"/>
    </row>
    <row r="496" spans="1:24" x14ac:dyDescent="0.25">
      <c r="A496" s="2">
        <v>436</v>
      </c>
      <c r="C496" s="2" t="s">
        <v>1375</v>
      </c>
      <c r="D496" s="4" t="s">
        <v>435</v>
      </c>
      <c r="E496" s="5">
        <v>9.5833333333333326E-2</v>
      </c>
      <c r="F496" s="3">
        <v>928</v>
      </c>
      <c r="G496" s="1"/>
      <c r="H496" s="10"/>
      <c r="I496" s="2">
        <f>928</f>
        <v>928</v>
      </c>
      <c r="J496" s="6">
        <v>1.5972222222222221E-3</v>
      </c>
      <c r="K496" s="7" t="s">
        <v>763</v>
      </c>
      <c r="L496" s="2"/>
      <c r="M496" s="2"/>
      <c r="N496" s="2"/>
      <c r="O496" s="2"/>
      <c r="P496" s="2"/>
      <c r="Q496" s="2"/>
      <c r="R496" s="2"/>
      <c r="S496" s="2"/>
      <c r="T496" s="2"/>
      <c r="U496" s="2"/>
      <c r="V496" s="2"/>
      <c r="W496" s="2"/>
      <c r="X496" s="2"/>
    </row>
    <row r="497" spans="1:24" x14ac:dyDescent="0.25">
      <c r="A497" s="2">
        <v>437</v>
      </c>
      <c r="C497" s="2" t="s">
        <v>1376</v>
      </c>
      <c r="D497" s="4" t="s">
        <v>436</v>
      </c>
      <c r="E497" s="5">
        <v>0.27499999999999997</v>
      </c>
      <c r="F497" s="3">
        <v>261</v>
      </c>
      <c r="G497" s="1"/>
      <c r="H497" s="10"/>
      <c r="I497" s="2">
        <f>261</f>
        <v>261</v>
      </c>
      <c r="J497" s="6">
        <v>4.5833333333333334E-3</v>
      </c>
      <c r="K497" s="7" t="s">
        <v>763</v>
      </c>
      <c r="L497" s="2"/>
      <c r="M497" s="2"/>
      <c r="N497" s="2"/>
      <c r="O497" s="2"/>
      <c r="P497" s="2"/>
      <c r="Q497" s="2"/>
      <c r="R497" s="2"/>
      <c r="S497" s="2"/>
      <c r="T497" s="2"/>
      <c r="U497" s="2"/>
      <c r="V497" s="2"/>
      <c r="W497" s="2"/>
      <c r="X497" s="2"/>
    </row>
    <row r="498" spans="1:24" x14ac:dyDescent="0.25">
      <c r="A498" s="2">
        <v>438</v>
      </c>
      <c r="C498" s="2" t="s">
        <v>1377</v>
      </c>
      <c r="D498" s="4" t="s">
        <v>437</v>
      </c>
      <c r="E498" s="5">
        <v>0.125</v>
      </c>
      <c r="F498" s="3">
        <v>309</v>
      </c>
      <c r="G498" s="1"/>
      <c r="H498" s="10"/>
      <c r="I498" s="2">
        <f>309</f>
        <v>309</v>
      </c>
      <c r="J498" s="6">
        <v>2.0833333333333333E-3</v>
      </c>
      <c r="K498" s="7" t="s">
        <v>763</v>
      </c>
      <c r="L498" s="2"/>
      <c r="M498" s="2"/>
      <c r="N498" s="2"/>
      <c r="O498" s="2"/>
      <c r="P498" s="2"/>
      <c r="Q498" s="2"/>
      <c r="R498" s="2"/>
      <c r="S498" s="2"/>
      <c r="T498" s="2"/>
      <c r="U498" s="2"/>
      <c r="V498" s="2"/>
      <c r="W498" s="2"/>
      <c r="X498" s="2"/>
    </row>
    <row r="499" spans="1:24" x14ac:dyDescent="0.25">
      <c r="A499" s="2">
        <v>439</v>
      </c>
      <c r="C499" s="2" t="s">
        <v>1378</v>
      </c>
      <c r="D499" s="4" t="s">
        <v>438</v>
      </c>
      <c r="E499" s="5">
        <v>0.11805555555555557</v>
      </c>
      <c r="F499" s="3">
        <v>184</v>
      </c>
      <c r="G499" s="1"/>
      <c r="H499" s="10"/>
      <c r="I499" s="2">
        <f>184</f>
        <v>184</v>
      </c>
      <c r="J499" s="6">
        <v>1.9675925925925928E-3</v>
      </c>
      <c r="K499" s="7" t="s">
        <v>763</v>
      </c>
      <c r="L499" s="2"/>
      <c r="M499" s="2"/>
      <c r="N499" s="2"/>
      <c r="O499" s="2"/>
      <c r="P499" s="2"/>
      <c r="Q499" s="2"/>
      <c r="R499" s="2"/>
      <c r="S499" s="2"/>
      <c r="T499" s="2"/>
      <c r="U499" s="2"/>
      <c r="V499" s="2"/>
      <c r="W499" s="2"/>
      <c r="X499" s="2"/>
    </row>
    <row r="500" spans="1:24" x14ac:dyDescent="0.25">
      <c r="A500" s="2">
        <v>440</v>
      </c>
      <c r="C500" s="2" t="s">
        <v>1379</v>
      </c>
      <c r="D500" s="4" t="s">
        <v>439</v>
      </c>
      <c r="E500" s="5">
        <v>0.21805555555555556</v>
      </c>
      <c r="F500" s="3">
        <v>380</v>
      </c>
      <c r="G500" s="1"/>
      <c r="H500" s="10"/>
      <c r="I500" s="2">
        <f>380</f>
        <v>380</v>
      </c>
      <c r="J500" s="6">
        <v>3.6342592592592594E-3</v>
      </c>
      <c r="K500" s="7" t="s">
        <v>763</v>
      </c>
      <c r="L500" s="2"/>
      <c r="M500" s="2"/>
      <c r="N500" s="2"/>
      <c r="O500" s="2"/>
      <c r="P500" s="2"/>
      <c r="Q500" s="2"/>
      <c r="R500" s="2"/>
      <c r="S500" s="2"/>
      <c r="T500" s="2"/>
      <c r="U500" s="2"/>
      <c r="V500" s="2"/>
      <c r="W500" s="2"/>
      <c r="X500" s="2"/>
    </row>
    <row r="501" spans="1:24" x14ac:dyDescent="0.25">
      <c r="A501" s="2">
        <v>441</v>
      </c>
      <c r="C501" s="2" t="s">
        <v>1380</v>
      </c>
      <c r="D501" s="4" t="s">
        <v>440</v>
      </c>
      <c r="E501" s="5">
        <v>7.2916666666666671E-2</v>
      </c>
      <c r="F501" s="3">
        <v>398</v>
      </c>
      <c r="G501" s="1"/>
      <c r="H501" s="10"/>
      <c r="I501" s="2">
        <f>398</f>
        <v>398</v>
      </c>
      <c r="J501" s="6">
        <v>1.2152777777777778E-3</v>
      </c>
      <c r="K501" s="7" t="s">
        <v>763</v>
      </c>
      <c r="L501" s="2"/>
      <c r="M501" s="2"/>
      <c r="N501" s="2"/>
      <c r="O501" s="2"/>
      <c r="P501" s="2"/>
      <c r="Q501" s="2"/>
      <c r="R501" s="2"/>
      <c r="S501" s="2"/>
      <c r="T501" s="2"/>
      <c r="U501" s="2"/>
      <c r="V501" s="2"/>
      <c r="W501" s="2"/>
      <c r="X501" s="2"/>
    </row>
    <row r="502" spans="1:24" x14ac:dyDescent="0.25">
      <c r="A502" s="2">
        <v>442</v>
      </c>
      <c r="C502" s="2" t="s">
        <v>1381</v>
      </c>
      <c r="D502" s="4" t="s">
        <v>441</v>
      </c>
      <c r="E502" s="5">
        <v>0.26111111111111113</v>
      </c>
      <c r="F502" s="3">
        <v>667</v>
      </c>
      <c r="G502" s="1"/>
      <c r="H502" s="10"/>
      <c r="I502" s="2">
        <f>667</f>
        <v>667</v>
      </c>
      <c r="J502" s="6">
        <v>4.3518518518518515E-3</v>
      </c>
      <c r="K502" s="7" t="s">
        <v>763</v>
      </c>
      <c r="L502" s="2"/>
      <c r="M502" s="2"/>
      <c r="N502" s="2"/>
      <c r="O502" s="2"/>
      <c r="P502" s="2"/>
      <c r="Q502" s="2"/>
      <c r="R502" s="2"/>
      <c r="S502" s="2"/>
      <c r="T502" s="2"/>
      <c r="U502" s="2"/>
      <c r="V502" s="2"/>
      <c r="W502" s="2"/>
      <c r="X502" s="2"/>
    </row>
    <row r="503" spans="1:24" x14ac:dyDescent="0.25">
      <c r="A503" s="2">
        <v>443</v>
      </c>
      <c r="C503" s="2" t="s">
        <v>1382</v>
      </c>
      <c r="D503" s="4" t="s">
        <v>442</v>
      </c>
      <c r="E503" s="5">
        <v>0.31666666666666665</v>
      </c>
      <c r="F503" s="3" t="s">
        <v>851</v>
      </c>
      <c r="G503" s="1"/>
      <c r="H503" s="10"/>
      <c r="I503" s="2">
        <f>1.6*1000</f>
        <v>1600</v>
      </c>
      <c r="J503" s="6">
        <v>5.2777777777777771E-3</v>
      </c>
      <c r="K503" s="7" t="s">
        <v>763</v>
      </c>
      <c r="L503" s="2"/>
      <c r="M503" s="2"/>
      <c r="N503" s="2"/>
      <c r="O503" s="2"/>
      <c r="P503" s="2"/>
      <c r="Q503" s="2"/>
      <c r="R503" s="2"/>
      <c r="S503" s="2"/>
      <c r="T503" s="2"/>
      <c r="U503" s="2"/>
      <c r="V503" s="2"/>
      <c r="W503" s="2"/>
      <c r="X503" s="2"/>
    </row>
    <row r="504" spans="1:24" x14ac:dyDescent="0.25">
      <c r="A504" s="2">
        <v>444</v>
      </c>
      <c r="C504" s="2" t="s">
        <v>1383</v>
      </c>
      <c r="D504" s="4" t="s">
        <v>443</v>
      </c>
      <c r="E504" s="5">
        <v>8.819444444444445E-2</v>
      </c>
      <c r="F504" s="3">
        <v>797</v>
      </c>
      <c r="G504" s="1"/>
      <c r="H504" s="10"/>
      <c r="I504" s="2">
        <f>797</f>
        <v>797</v>
      </c>
      <c r="J504" s="6">
        <v>1.4699074074074074E-3</v>
      </c>
      <c r="K504" s="7" t="s">
        <v>763</v>
      </c>
      <c r="L504" s="2"/>
      <c r="M504" s="2"/>
      <c r="N504" s="2"/>
      <c r="O504" s="2"/>
      <c r="P504" s="2"/>
      <c r="Q504" s="2"/>
      <c r="R504" s="2"/>
      <c r="S504" s="2"/>
      <c r="T504" s="2"/>
      <c r="U504" s="2"/>
      <c r="V504" s="2"/>
      <c r="W504" s="2"/>
      <c r="X504" s="2"/>
    </row>
    <row r="505" spans="1:24" x14ac:dyDescent="0.25">
      <c r="A505" s="2">
        <v>445</v>
      </c>
      <c r="C505" s="2" t="s">
        <v>1384</v>
      </c>
      <c r="D505" s="4" t="s">
        <v>444</v>
      </c>
      <c r="E505" s="5">
        <v>0.19236111111111112</v>
      </c>
      <c r="F505" s="3">
        <v>327</v>
      </c>
      <c r="G505" s="1"/>
      <c r="H505" s="10"/>
      <c r="I505" s="2">
        <f>327</f>
        <v>327</v>
      </c>
      <c r="J505" s="6">
        <v>3.2060185185185191E-3</v>
      </c>
      <c r="K505" s="7" t="s">
        <v>763</v>
      </c>
      <c r="L505" s="2"/>
      <c r="M505" s="2"/>
      <c r="N505" s="2"/>
      <c r="O505" s="2"/>
      <c r="P505" s="2"/>
      <c r="Q505" s="2"/>
      <c r="R505" s="2"/>
      <c r="S505" s="2"/>
      <c r="T505" s="2"/>
      <c r="U505" s="2"/>
      <c r="V505" s="2"/>
      <c r="W505" s="2"/>
      <c r="X505" s="2"/>
    </row>
    <row r="506" spans="1:24" x14ac:dyDescent="0.25">
      <c r="A506" s="2">
        <v>446</v>
      </c>
      <c r="C506" s="2" t="s">
        <v>1385</v>
      </c>
      <c r="D506" s="4" t="s">
        <v>445</v>
      </c>
      <c r="E506" s="5">
        <v>5.347222222222222E-2</v>
      </c>
      <c r="F506" s="3">
        <v>173</v>
      </c>
      <c r="G506" s="1"/>
      <c r="H506" s="10"/>
      <c r="I506" s="2">
        <f>173</f>
        <v>173</v>
      </c>
      <c r="J506" s="6">
        <v>8.9120370370370362E-4</v>
      </c>
      <c r="K506" s="7" t="s">
        <v>763</v>
      </c>
      <c r="L506" s="2"/>
      <c r="M506" s="2"/>
      <c r="N506" s="2"/>
      <c r="O506" s="2"/>
      <c r="P506" s="2"/>
      <c r="Q506" s="2"/>
      <c r="R506" s="2"/>
      <c r="S506" s="2"/>
      <c r="T506" s="2"/>
      <c r="U506" s="2"/>
      <c r="V506" s="2"/>
      <c r="W506" s="2"/>
      <c r="X506" s="2"/>
    </row>
    <row r="507" spans="1:24" x14ac:dyDescent="0.25">
      <c r="A507" s="2">
        <v>447</v>
      </c>
      <c r="C507" s="2" t="s">
        <v>1386</v>
      </c>
      <c r="D507" s="4" t="s">
        <v>446</v>
      </c>
      <c r="E507" s="5">
        <v>0.25277777777777777</v>
      </c>
      <c r="F507" s="3">
        <v>297</v>
      </c>
      <c r="G507" s="1"/>
      <c r="H507" s="10"/>
      <c r="I507" s="2">
        <f>297</f>
        <v>297</v>
      </c>
      <c r="J507" s="6">
        <v>4.2129629629629626E-3</v>
      </c>
      <c r="K507" s="7" t="s">
        <v>763</v>
      </c>
      <c r="L507" s="2"/>
      <c r="M507" s="2"/>
      <c r="N507" s="2"/>
      <c r="O507" s="2"/>
      <c r="P507" s="2"/>
      <c r="Q507" s="2"/>
      <c r="R507" s="2"/>
      <c r="S507" s="2"/>
      <c r="T507" s="2"/>
      <c r="U507" s="2"/>
      <c r="V507" s="2"/>
      <c r="W507" s="2"/>
      <c r="X507" s="2"/>
    </row>
    <row r="508" spans="1:24" x14ac:dyDescent="0.25">
      <c r="A508" s="2">
        <v>448</v>
      </c>
      <c r="C508" s="2" t="s">
        <v>1387</v>
      </c>
      <c r="D508" s="4" t="s">
        <v>447</v>
      </c>
      <c r="E508" s="5">
        <v>0.16388888888888889</v>
      </c>
      <c r="F508" s="3">
        <v>182</v>
      </c>
      <c r="G508" s="1"/>
      <c r="H508" s="10"/>
      <c r="I508" s="2">
        <f>182</f>
        <v>182</v>
      </c>
      <c r="J508" s="6">
        <v>2.7314814814814819E-3</v>
      </c>
      <c r="K508" s="7" t="s">
        <v>763</v>
      </c>
      <c r="L508" s="2"/>
      <c r="M508" s="2"/>
      <c r="N508" s="2"/>
      <c r="O508" s="2"/>
      <c r="P508" s="2"/>
      <c r="Q508" s="2"/>
      <c r="R508" s="2"/>
      <c r="S508" s="2"/>
      <c r="T508" s="2"/>
      <c r="U508" s="2"/>
      <c r="V508" s="2"/>
      <c r="W508" s="2"/>
      <c r="X508" s="2"/>
    </row>
    <row r="509" spans="1:24" x14ac:dyDescent="0.25">
      <c r="A509" s="2">
        <v>449</v>
      </c>
      <c r="C509" s="2" t="s">
        <v>1388</v>
      </c>
      <c r="D509" s="4" t="s">
        <v>448</v>
      </c>
      <c r="E509" s="5">
        <v>0.60486111111111118</v>
      </c>
      <c r="F509" s="3" t="s">
        <v>835</v>
      </c>
      <c r="G509" s="1"/>
      <c r="H509" s="10"/>
      <c r="I509" s="2">
        <f>1.8*1000</f>
        <v>1800</v>
      </c>
      <c r="J509" s="6">
        <v>1.0081018518518519E-2</v>
      </c>
      <c r="K509" s="7" t="s">
        <v>763</v>
      </c>
      <c r="L509" s="2"/>
      <c r="M509" s="2"/>
      <c r="N509" s="2"/>
      <c r="O509" s="2"/>
      <c r="P509" s="2"/>
      <c r="Q509" s="2"/>
      <c r="R509" s="2"/>
      <c r="S509" s="2"/>
      <c r="T509" s="2"/>
      <c r="U509" s="2"/>
      <c r="V509" s="2"/>
      <c r="W509" s="2"/>
      <c r="X509" s="2"/>
    </row>
    <row r="510" spans="1:24" x14ac:dyDescent="0.25">
      <c r="A510" s="2">
        <v>450</v>
      </c>
      <c r="C510" s="2" t="s">
        <v>1389</v>
      </c>
      <c r="D510" s="4" t="s">
        <v>449</v>
      </c>
      <c r="E510" s="8">
        <v>1.6215277777777777</v>
      </c>
      <c r="F510" s="3" t="s">
        <v>793</v>
      </c>
      <c r="G510" s="1"/>
      <c r="H510" s="10"/>
      <c r="I510" s="2">
        <f>3.6*1000</f>
        <v>3600</v>
      </c>
      <c r="J510" s="6">
        <v>2.7025462962962959E-2</v>
      </c>
      <c r="K510" s="7" t="s">
        <v>763</v>
      </c>
      <c r="L510" s="2"/>
      <c r="M510" s="2"/>
      <c r="N510" s="2"/>
      <c r="O510" s="2"/>
      <c r="P510" s="2"/>
      <c r="Q510" s="2"/>
      <c r="R510" s="2"/>
      <c r="S510" s="2"/>
      <c r="T510" s="2"/>
      <c r="U510" s="2"/>
      <c r="V510" s="2"/>
      <c r="W510" s="2"/>
      <c r="X510" s="2"/>
    </row>
    <row r="511" spans="1:24" x14ac:dyDescent="0.25">
      <c r="A511" s="2">
        <v>451</v>
      </c>
      <c r="C511" s="2" t="s">
        <v>1390</v>
      </c>
      <c r="D511" s="4" t="s">
        <v>450</v>
      </c>
      <c r="E511" s="5">
        <v>0.14166666666666666</v>
      </c>
      <c r="F511" s="3">
        <v>198</v>
      </c>
      <c r="G511" s="1"/>
      <c r="H511" s="10"/>
      <c r="I511" s="2">
        <f>198</f>
        <v>198</v>
      </c>
      <c r="J511" s="6">
        <v>2.3611111111111111E-3</v>
      </c>
      <c r="K511" s="7" t="s">
        <v>763</v>
      </c>
      <c r="L511" s="2"/>
      <c r="M511" s="2"/>
      <c r="N511" s="2"/>
      <c r="O511" s="2"/>
      <c r="P511" s="2"/>
      <c r="Q511" s="2"/>
      <c r="R511" s="2"/>
      <c r="S511" s="2"/>
      <c r="T511" s="2"/>
      <c r="U511" s="2"/>
      <c r="V511" s="2"/>
      <c r="W511" s="2"/>
      <c r="X511" s="2"/>
    </row>
    <row r="512" spans="1:24" x14ac:dyDescent="0.25">
      <c r="A512" s="2">
        <v>452</v>
      </c>
      <c r="C512" s="2" t="s">
        <v>1391</v>
      </c>
      <c r="D512" s="4" t="s">
        <v>451</v>
      </c>
      <c r="E512" s="5">
        <v>0.10208333333333335</v>
      </c>
      <c r="F512" s="3">
        <v>193</v>
      </c>
      <c r="G512" s="1"/>
      <c r="H512" s="10"/>
      <c r="I512" s="2">
        <f>193</f>
        <v>193</v>
      </c>
      <c r="J512" s="6">
        <v>1.7013888888888892E-3</v>
      </c>
      <c r="K512" s="7" t="s">
        <v>763</v>
      </c>
      <c r="L512" s="2"/>
      <c r="M512" s="2"/>
      <c r="N512" s="2"/>
      <c r="O512" s="2"/>
      <c r="P512" s="2"/>
      <c r="Q512" s="2"/>
      <c r="R512" s="2"/>
      <c r="S512" s="2"/>
      <c r="T512" s="2"/>
      <c r="U512" s="2"/>
      <c r="V512" s="2"/>
      <c r="W512" s="2"/>
      <c r="X512" s="2"/>
    </row>
    <row r="513" spans="1:24" x14ac:dyDescent="0.25">
      <c r="A513" s="2">
        <v>453</v>
      </c>
      <c r="C513" s="2" t="s">
        <v>1392</v>
      </c>
      <c r="D513" s="4" t="s">
        <v>452</v>
      </c>
      <c r="E513" s="5">
        <v>0.44513888888888892</v>
      </c>
      <c r="F513" s="3" t="s">
        <v>789</v>
      </c>
      <c r="G513" s="1"/>
      <c r="H513" s="10"/>
      <c r="I513" s="2">
        <f>1*1000</f>
        <v>1000</v>
      </c>
      <c r="J513" s="6">
        <v>7.4189814814814813E-3</v>
      </c>
      <c r="K513" s="7" t="s">
        <v>763</v>
      </c>
      <c r="L513" s="2"/>
      <c r="M513" s="2"/>
      <c r="N513" s="2"/>
      <c r="O513" s="2"/>
      <c r="P513" s="2"/>
      <c r="Q513" s="2"/>
      <c r="R513" s="2"/>
      <c r="S513" s="2"/>
      <c r="T513" s="2"/>
      <c r="U513" s="2"/>
      <c r="V513" s="2"/>
      <c r="W513" s="2"/>
      <c r="X513" s="2"/>
    </row>
    <row r="514" spans="1:24" x14ac:dyDescent="0.25">
      <c r="A514" s="2">
        <v>454</v>
      </c>
      <c r="C514" s="2" t="s">
        <v>1393</v>
      </c>
      <c r="D514" s="4" t="s">
        <v>453</v>
      </c>
      <c r="E514" s="5">
        <v>9.9999999999999992E-2</v>
      </c>
      <c r="F514" s="3">
        <v>530</v>
      </c>
      <c r="G514" s="1"/>
      <c r="H514" s="10"/>
      <c r="I514" s="2">
        <f>530</f>
        <v>530</v>
      </c>
      <c r="J514" s="6">
        <v>1.6666666666666668E-3</v>
      </c>
      <c r="K514" s="7" t="s">
        <v>763</v>
      </c>
      <c r="L514" s="2"/>
      <c r="M514" s="2"/>
      <c r="N514" s="2"/>
      <c r="O514" s="2"/>
      <c r="P514" s="2"/>
      <c r="Q514" s="2"/>
      <c r="R514" s="2"/>
      <c r="S514" s="2"/>
      <c r="T514" s="2"/>
      <c r="U514" s="2"/>
      <c r="V514" s="2"/>
      <c r="W514" s="2"/>
      <c r="X514" s="2"/>
    </row>
    <row r="515" spans="1:24" x14ac:dyDescent="0.25">
      <c r="A515" s="2">
        <v>455</v>
      </c>
      <c r="C515" s="2" t="s">
        <v>1394</v>
      </c>
      <c r="D515" s="4" t="s">
        <v>454</v>
      </c>
      <c r="E515" s="5">
        <v>8.2638888888888887E-2</v>
      </c>
      <c r="F515" s="3">
        <v>509</v>
      </c>
      <c r="G515" s="1"/>
      <c r="H515" s="10"/>
      <c r="I515" s="2">
        <f>509</f>
        <v>509</v>
      </c>
      <c r="J515" s="6">
        <v>1.3773148148148147E-3</v>
      </c>
      <c r="K515" s="7" t="s">
        <v>763</v>
      </c>
      <c r="L515" s="2"/>
      <c r="M515" s="2"/>
      <c r="N515" s="2"/>
      <c r="O515" s="2"/>
      <c r="P515" s="2"/>
      <c r="Q515" s="2"/>
      <c r="R515" s="2"/>
      <c r="S515" s="2"/>
      <c r="T515" s="2"/>
      <c r="U515" s="2"/>
      <c r="V515" s="2"/>
      <c r="W515" s="2"/>
      <c r="X515" s="2"/>
    </row>
    <row r="516" spans="1:24" x14ac:dyDescent="0.25">
      <c r="A516" s="2">
        <v>456</v>
      </c>
      <c r="C516" s="2" t="s">
        <v>1395</v>
      </c>
      <c r="D516" s="4" t="s">
        <v>455</v>
      </c>
      <c r="E516" s="5">
        <v>0.12152777777777778</v>
      </c>
      <c r="F516" s="3">
        <v>352</v>
      </c>
      <c r="G516" s="1"/>
      <c r="H516" s="10"/>
      <c r="I516" s="2">
        <f>352</f>
        <v>352</v>
      </c>
      <c r="J516" s="6">
        <v>2.0254629629629629E-3</v>
      </c>
      <c r="K516" s="7" t="s">
        <v>763</v>
      </c>
      <c r="L516" s="2"/>
      <c r="M516" s="2"/>
      <c r="N516" s="2"/>
      <c r="O516" s="2"/>
      <c r="P516" s="2"/>
      <c r="Q516" s="2"/>
      <c r="R516" s="2"/>
      <c r="S516" s="2"/>
      <c r="T516" s="2"/>
      <c r="U516" s="2"/>
      <c r="V516" s="2"/>
      <c r="W516" s="2"/>
      <c r="X516" s="2"/>
    </row>
    <row r="517" spans="1:24" x14ac:dyDescent="0.25">
      <c r="A517" s="2">
        <v>457</v>
      </c>
      <c r="C517" s="2" t="s">
        <v>1396</v>
      </c>
      <c r="D517" s="4" t="s">
        <v>456</v>
      </c>
      <c r="E517" s="5">
        <v>0.23333333333333331</v>
      </c>
      <c r="F517" s="3">
        <v>223</v>
      </c>
      <c r="G517" s="1"/>
      <c r="H517" s="10"/>
      <c r="I517" s="2">
        <f>223</f>
        <v>223</v>
      </c>
      <c r="J517" s="6">
        <v>3.8888888888888883E-3</v>
      </c>
      <c r="K517" s="7" t="s">
        <v>763</v>
      </c>
      <c r="L517" s="2"/>
      <c r="M517" s="2"/>
      <c r="N517" s="2"/>
      <c r="O517" s="2"/>
      <c r="P517" s="2"/>
      <c r="Q517" s="2"/>
      <c r="R517" s="2"/>
      <c r="S517" s="2"/>
      <c r="T517" s="2"/>
      <c r="U517" s="2"/>
      <c r="V517" s="2"/>
      <c r="W517" s="2"/>
      <c r="X517" s="2"/>
    </row>
    <row r="518" spans="1:24" x14ac:dyDescent="0.25">
      <c r="A518" s="2">
        <v>458</v>
      </c>
      <c r="C518" s="2" t="s">
        <v>1397</v>
      </c>
      <c r="D518" s="4" t="s">
        <v>457</v>
      </c>
      <c r="E518" s="8">
        <v>2.0604166666666668</v>
      </c>
      <c r="F518" s="3" t="s">
        <v>810</v>
      </c>
      <c r="G518" s="1"/>
      <c r="H518" s="10"/>
      <c r="I518" s="2">
        <f>2.5*1000</f>
        <v>2500</v>
      </c>
      <c r="J518" s="6">
        <v>3.4340277777777782E-2</v>
      </c>
      <c r="K518" s="7" t="s">
        <v>763</v>
      </c>
      <c r="L518" s="2"/>
      <c r="M518" s="2"/>
      <c r="N518" s="2"/>
      <c r="O518" s="2"/>
      <c r="P518" s="2"/>
      <c r="Q518" s="2"/>
      <c r="R518" s="2"/>
      <c r="S518" s="2"/>
      <c r="T518" s="2"/>
      <c r="U518" s="2"/>
      <c r="V518" s="2"/>
      <c r="W518" s="2"/>
      <c r="X518" s="2"/>
    </row>
    <row r="519" spans="1:24" x14ac:dyDescent="0.25">
      <c r="A519" s="2">
        <v>459</v>
      </c>
      <c r="C519" s="2" t="s">
        <v>1398</v>
      </c>
      <c r="D519" s="4" t="s">
        <v>458</v>
      </c>
      <c r="E519" s="8">
        <v>1.6381944444444445</v>
      </c>
      <c r="F519" s="3" t="s">
        <v>812</v>
      </c>
      <c r="G519" s="1"/>
      <c r="H519" s="10"/>
      <c r="I519" s="2">
        <f>4.4*1000</f>
        <v>4400</v>
      </c>
      <c r="J519" s="6">
        <v>2.7303240740740743E-2</v>
      </c>
      <c r="K519" s="7" t="s">
        <v>763</v>
      </c>
      <c r="L519" s="2"/>
      <c r="M519" s="2"/>
      <c r="N519" s="2"/>
      <c r="O519" s="2"/>
      <c r="P519" s="2"/>
      <c r="Q519" s="2"/>
      <c r="R519" s="2"/>
      <c r="S519" s="2"/>
      <c r="T519" s="2"/>
      <c r="U519" s="2"/>
      <c r="V519" s="2"/>
      <c r="W519" s="2"/>
      <c r="X519" s="2"/>
    </row>
    <row r="520" spans="1:24" x14ac:dyDescent="0.25">
      <c r="A520" s="2">
        <v>460</v>
      </c>
      <c r="C520" s="2" t="s">
        <v>1399</v>
      </c>
      <c r="D520" s="4" t="s">
        <v>459</v>
      </c>
      <c r="E520" s="5">
        <v>0.1173611111111111</v>
      </c>
      <c r="F520" s="3" t="s">
        <v>832</v>
      </c>
      <c r="G520" s="1"/>
      <c r="H520" s="10"/>
      <c r="I520" s="2">
        <f>2.7*1000</f>
        <v>2700</v>
      </c>
      <c r="J520" s="6">
        <v>1.9560185185185184E-3</v>
      </c>
      <c r="K520" s="7" t="s">
        <v>763</v>
      </c>
      <c r="L520" s="2"/>
      <c r="M520" s="2"/>
      <c r="N520" s="2"/>
      <c r="O520" s="2"/>
      <c r="P520" s="2"/>
      <c r="Q520" s="2"/>
      <c r="R520" s="2"/>
      <c r="S520" s="2"/>
      <c r="T520" s="2"/>
      <c r="U520" s="2"/>
      <c r="V520" s="2"/>
      <c r="W520" s="2"/>
      <c r="X520" s="2"/>
    </row>
    <row r="521" spans="1:24" x14ac:dyDescent="0.25">
      <c r="A521" s="2">
        <v>461</v>
      </c>
      <c r="C521" s="2" t="s">
        <v>1400</v>
      </c>
      <c r="D521" s="4" t="s">
        <v>460</v>
      </c>
      <c r="E521" s="5">
        <v>0.67986111111111114</v>
      </c>
      <c r="F521" s="3" t="s">
        <v>872</v>
      </c>
      <c r="G521" s="1"/>
      <c r="H521" s="10"/>
      <c r="I521" s="2">
        <f>2.2*1000</f>
        <v>2200</v>
      </c>
      <c r="J521" s="6">
        <v>1.1331018518518518E-2</v>
      </c>
      <c r="K521" s="7" t="s">
        <v>763</v>
      </c>
      <c r="L521" s="2"/>
      <c r="M521" s="2"/>
      <c r="N521" s="2"/>
      <c r="O521" s="2"/>
      <c r="P521" s="2"/>
      <c r="Q521" s="2"/>
      <c r="R521" s="2"/>
      <c r="S521" s="2"/>
      <c r="T521" s="2"/>
      <c r="U521" s="2"/>
      <c r="V521" s="2"/>
      <c r="W521" s="2"/>
      <c r="X521" s="2"/>
    </row>
    <row r="522" spans="1:24" x14ac:dyDescent="0.25">
      <c r="A522" s="2">
        <v>462</v>
      </c>
      <c r="C522" s="2" t="s">
        <v>1401</v>
      </c>
      <c r="D522" s="4" t="s">
        <v>461</v>
      </c>
      <c r="E522" s="5">
        <v>0.45902777777777781</v>
      </c>
      <c r="F522" s="3" t="s">
        <v>789</v>
      </c>
      <c r="G522" s="1"/>
      <c r="H522" s="10"/>
      <c r="I522" s="2">
        <f>1*1000</f>
        <v>1000</v>
      </c>
      <c r="J522" s="6">
        <v>7.6504629629629631E-3</v>
      </c>
      <c r="K522" s="7" t="s">
        <v>763</v>
      </c>
      <c r="L522" s="2"/>
      <c r="M522" s="2"/>
      <c r="N522" s="2"/>
      <c r="O522" s="2"/>
      <c r="P522" s="2"/>
      <c r="Q522" s="2"/>
      <c r="R522" s="2"/>
      <c r="S522" s="2"/>
      <c r="T522" s="2"/>
      <c r="U522" s="2"/>
      <c r="V522" s="2"/>
      <c r="W522" s="2"/>
      <c r="X522" s="2"/>
    </row>
    <row r="523" spans="1:24" x14ac:dyDescent="0.25">
      <c r="A523" s="2">
        <v>463</v>
      </c>
      <c r="C523" s="2" t="s">
        <v>1402</v>
      </c>
      <c r="D523" s="4" t="s">
        <v>462</v>
      </c>
      <c r="E523" s="5">
        <v>0.28402777777777777</v>
      </c>
      <c r="F523" s="3">
        <v>704</v>
      </c>
      <c r="G523" s="1"/>
      <c r="H523" s="10"/>
      <c r="I523" s="2">
        <f>704</f>
        <v>704</v>
      </c>
      <c r="J523" s="6">
        <v>4.7337962962962958E-3</v>
      </c>
      <c r="K523" s="7" t="s">
        <v>763</v>
      </c>
      <c r="L523" s="2"/>
      <c r="M523" s="2"/>
      <c r="N523" s="2"/>
      <c r="O523" s="2"/>
      <c r="P523" s="2"/>
      <c r="Q523" s="2"/>
      <c r="R523" s="2"/>
      <c r="S523" s="2"/>
      <c r="T523" s="2"/>
      <c r="U523" s="2"/>
      <c r="V523" s="2"/>
      <c r="W523" s="2"/>
      <c r="X523" s="2"/>
    </row>
    <row r="524" spans="1:24" x14ac:dyDescent="0.25">
      <c r="A524" s="2">
        <v>464</v>
      </c>
      <c r="C524" s="2" t="s">
        <v>1403</v>
      </c>
      <c r="D524" s="4" t="s">
        <v>463</v>
      </c>
      <c r="E524" s="5">
        <v>0.15625</v>
      </c>
      <c r="F524" s="3">
        <v>396</v>
      </c>
      <c r="G524" s="1"/>
      <c r="H524" s="10"/>
      <c r="I524" s="2">
        <f>396</f>
        <v>396</v>
      </c>
      <c r="J524" s="6">
        <v>2.6041666666666665E-3</v>
      </c>
      <c r="K524" s="7" t="s">
        <v>763</v>
      </c>
      <c r="L524" s="2"/>
      <c r="M524" s="2"/>
      <c r="N524" s="2"/>
      <c r="O524" s="2"/>
      <c r="P524" s="2"/>
      <c r="Q524" s="2"/>
      <c r="R524" s="2"/>
      <c r="S524" s="2"/>
      <c r="T524" s="2"/>
      <c r="U524" s="2"/>
      <c r="V524" s="2"/>
      <c r="W524" s="2"/>
      <c r="X524" s="2"/>
    </row>
    <row r="525" spans="1:24" x14ac:dyDescent="0.25">
      <c r="A525" s="2">
        <v>465</v>
      </c>
      <c r="C525" s="2" t="s">
        <v>1404</v>
      </c>
      <c r="D525" s="4" t="s">
        <v>464</v>
      </c>
      <c r="E525" s="5">
        <v>9.2361111111111116E-2</v>
      </c>
      <c r="F525" s="3">
        <v>260</v>
      </c>
      <c r="G525" s="1"/>
      <c r="H525" s="10"/>
      <c r="I525" s="2">
        <f>260</f>
        <v>260</v>
      </c>
      <c r="J525" s="6">
        <v>1.5393518518518519E-3</v>
      </c>
      <c r="K525" s="7" t="s">
        <v>763</v>
      </c>
      <c r="L525" s="2"/>
      <c r="M525" s="2"/>
      <c r="N525" s="2"/>
      <c r="O525" s="2"/>
      <c r="P525" s="2"/>
      <c r="Q525" s="2"/>
      <c r="R525" s="2"/>
      <c r="S525" s="2"/>
      <c r="T525" s="2"/>
      <c r="U525" s="2"/>
      <c r="V525" s="2"/>
      <c r="W525" s="2"/>
      <c r="X525" s="2"/>
    </row>
    <row r="526" spans="1:24" x14ac:dyDescent="0.25">
      <c r="A526" s="2">
        <v>466</v>
      </c>
      <c r="C526" s="2" t="s">
        <v>1405</v>
      </c>
      <c r="D526" s="4" t="s">
        <v>465</v>
      </c>
      <c r="E526" s="5">
        <v>6.805555555555555E-2</v>
      </c>
      <c r="F526" s="3">
        <v>366</v>
      </c>
      <c r="G526" s="1"/>
      <c r="H526" s="10"/>
      <c r="I526" s="2">
        <f>366</f>
        <v>366</v>
      </c>
      <c r="J526" s="6">
        <v>1.1342592592592591E-3</v>
      </c>
      <c r="K526" s="7" t="s">
        <v>763</v>
      </c>
      <c r="L526" s="2"/>
      <c r="M526" s="2"/>
      <c r="N526" s="2"/>
      <c r="O526" s="2"/>
      <c r="P526" s="2"/>
      <c r="Q526" s="2"/>
      <c r="R526" s="2"/>
      <c r="S526" s="2"/>
      <c r="T526" s="2"/>
      <c r="U526" s="2"/>
      <c r="V526" s="2"/>
      <c r="W526" s="2"/>
      <c r="X526" s="2"/>
    </row>
    <row r="527" spans="1:24" x14ac:dyDescent="0.25">
      <c r="A527" s="2">
        <v>467</v>
      </c>
      <c r="C527" s="2" t="s">
        <v>1406</v>
      </c>
      <c r="D527" s="4" t="s">
        <v>466</v>
      </c>
      <c r="E527" s="5">
        <v>0.10972222222222222</v>
      </c>
      <c r="F527" s="3">
        <v>461</v>
      </c>
      <c r="G527" s="1"/>
      <c r="H527" s="10"/>
      <c r="I527" s="2">
        <f>461</f>
        <v>461</v>
      </c>
      <c r="J527" s="6">
        <v>1.8287037037037037E-3</v>
      </c>
      <c r="K527" s="7" t="s">
        <v>763</v>
      </c>
      <c r="L527" s="2"/>
      <c r="M527" s="2"/>
      <c r="N527" s="2"/>
      <c r="O527" s="2"/>
      <c r="P527" s="2"/>
      <c r="Q527" s="2"/>
      <c r="R527" s="2"/>
      <c r="S527" s="2"/>
      <c r="T527" s="2"/>
      <c r="U527" s="2"/>
      <c r="V527" s="2"/>
      <c r="W527" s="2"/>
      <c r="X527" s="2"/>
    </row>
    <row r="528" spans="1:24" x14ac:dyDescent="0.25">
      <c r="A528" s="2">
        <v>468</v>
      </c>
      <c r="C528" s="2" t="s">
        <v>1407</v>
      </c>
      <c r="D528" s="4" t="s">
        <v>467</v>
      </c>
      <c r="E528" s="5">
        <v>5.6944444444444443E-2</v>
      </c>
      <c r="F528" s="3">
        <v>849</v>
      </c>
      <c r="G528" s="1"/>
      <c r="H528" s="10"/>
      <c r="I528" s="2">
        <f>849</f>
        <v>849</v>
      </c>
      <c r="J528" s="6">
        <v>9.4907407407407408E-4</v>
      </c>
      <c r="K528" s="7" t="s">
        <v>763</v>
      </c>
      <c r="L528" s="2"/>
      <c r="M528" s="2"/>
      <c r="N528" s="2"/>
      <c r="O528" s="2"/>
      <c r="P528" s="2"/>
      <c r="Q528" s="2"/>
      <c r="R528" s="2"/>
      <c r="S528" s="2"/>
      <c r="T528" s="2"/>
      <c r="U528" s="2"/>
      <c r="V528" s="2"/>
      <c r="W528" s="2"/>
      <c r="X528" s="2"/>
    </row>
    <row r="529" spans="1:24" x14ac:dyDescent="0.25">
      <c r="A529" s="2">
        <v>469</v>
      </c>
      <c r="C529" s="2" t="s">
        <v>1408</v>
      </c>
      <c r="D529" s="4" t="s">
        <v>468</v>
      </c>
      <c r="E529" s="5">
        <v>9.0277777777777776E-2</v>
      </c>
      <c r="F529" s="3">
        <v>248</v>
      </c>
      <c r="G529" s="1"/>
      <c r="H529" s="10"/>
      <c r="I529" s="2">
        <f>248</f>
        <v>248</v>
      </c>
      <c r="J529" s="6">
        <v>1.5046296296296294E-3</v>
      </c>
      <c r="K529" s="7" t="s">
        <v>763</v>
      </c>
      <c r="L529" s="2"/>
      <c r="M529" s="2"/>
      <c r="N529" s="2"/>
      <c r="O529" s="2"/>
      <c r="P529" s="2"/>
      <c r="Q529" s="2"/>
      <c r="R529" s="2"/>
      <c r="S529" s="2"/>
      <c r="T529" s="2"/>
      <c r="U529" s="2"/>
      <c r="V529" s="2"/>
      <c r="W529" s="2"/>
      <c r="X529" s="2"/>
    </row>
    <row r="530" spans="1:24" x14ac:dyDescent="0.25">
      <c r="A530" s="2">
        <v>470</v>
      </c>
      <c r="C530" s="2" t="s">
        <v>1409</v>
      </c>
      <c r="D530" s="4" t="s">
        <v>469</v>
      </c>
      <c r="E530" s="5">
        <v>7.8472222222222221E-2</v>
      </c>
      <c r="F530" s="3">
        <v>671</v>
      </c>
      <c r="G530" s="1"/>
      <c r="H530" s="10"/>
      <c r="I530" s="2">
        <f>671</f>
        <v>671</v>
      </c>
      <c r="J530" s="6">
        <v>1.3078703703703705E-3</v>
      </c>
      <c r="K530" s="7" t="s">
        <v>763</v>
      </c>
      <c r="L530" s="2"/>
      <c r="M530" s="2"/>
      <c r="N530" s="2"/>
      <c r="O530" s="2"/>
      <c r="P530" s="2"/>
      <c r="Q530" s="2"/>
      <c r="R530" s="2"/>
      <c r="S530" s="2"/>
      <c r="T530" s="2"/>
      <c r="U530" s="2"/>
      <c r="V530" s="2"/>
      <c r="W530" s="2"/>
      <c r="X530" s="2"/>
    </row>
    <row r="531" spans="1:24" x14ac:dyDescent="0.25">
      <c r="A531" s="2">
        <v>471</v>
      </c>
      <c r="C531" s="2" t="s">
        <v>1410</v>
      </c>
      <c r="D531" s="4" t="s">
        <v>470</v>
      </c>
      <c r="E531" s="5">
        <v>4.2361111111111106E-2</v>
      </c>
      <c r="F531" s="3">
        <v>335</v>
      </c>
      <c r="G531" s="1"/>
      <c r="H531" s="10"/>
      <c r="I531" s="2">
        <f>335</f>
        <v>335</v>
      </c>
      <c r="J531" s="6">
        <v>7.0601851851851847E-4</v>
      </c>
      <c r="K531" s="7" t="s">
        <v>763</v>
      </c>
      <c r="L531" s="2"/>
      <c r="M531" s="2"/>
      <c r="N531" s="2"/>
      <c r="O531" s="2"/>
      <c r="P531" s="2"/>
      <c r="Q531" s="2"/>
      <c r="R531" s="2"/>
      <c r="S531" s="2"/>
      <c r="T531" s="2"/>
      <c r="U531" s="2"/>
      <c r="V531" s="2"/>
      <c r="W531" s="2"/>
      <c r="X531" s="2"/>
    </row>
    <row r="532" spans="1:24" x14ac:dyDescent="0.25">
      <c r="A532" s="2">
        <v>472</v>
      </c>
      <c r="C532" s="2" t="s">
        <v>1411</v>
      </c>
      <c r="D532" s="4" t="s">
        <v>471</v>
      </c>
      <c r="E532" s="5">
        <v>0.29930555555555555</v>
      </c>
      <c r="F532" s="3" t="s">
        <v>789</v>
      </c>
      <c r="G532" s="1"/>
      <c r="H532" s="10"/>
      <c r="I532" s="2">
        <f>1*1000</f>
        <v>1000</v>
      </c>
      <c r="J532" s="6">
        <v>4.9884259259259265E-3</v>
      </c>
      <c r="K532" s="7" t="s">
        <v>763</v>
      </c>
      <c r="L532" s="2"/>
      <c r="M532" s="2"/>
      <c r="N532" s="2"/>
      <c r="O532" s="2"/>
      <c r="P532" s="2"/>
      <c r="Q532" s="2"/>
      <c r="R532" s="2"/>
      <c r="S532" s="2"/>
      <c r="T532" s="2"/>
      <c r="U532" s="2"/>
      <c r="V532" s="2"/>
      <c r="W532" s="2"/>
      <c r="X532" s="2"/>
    </row>
    <row r="533" spans="1:24" x14ac:dyDescent="0.25">
      <c r="A533" s="2">
        <v>473</v>
      </c>
      <c r="C533" s="2" t="s">
        <v>1412</v>
      </c>
      <c r="D533" s="4" t="s">
        <v>472</v>
      </c>
      <c r="E533" s="5">
        <v>0.50555555555555554</v>
      </c>
      <c r="F533" s="3">
        <v>704</v>
      </c>
      <c r="G533" s="1"/>
      <c r="H533" s="10"/>
      <c r="I533" s="2">
        <f>704</f>
        <v>704</v>
      </c>
      <c r="J533" s="6">
        <v>8.4259259259259253E-3</v>
      </c>
      <c r="K533" s="7" t="s">
        <v>763</v>
      </c>
      <c r="L533" s="2"/>
      <c r="M533" s="2"/>
      <c r="N533" s="2"/>
      <c r="O533" s="2"/>
      <c r="P533" s="2"/>
      <c r="Q533" s="2"/>
      <c r="R533" s="2"/>
      <c r="S533" s="2"/>
      <c r="T533" s="2"/>
      <c r="U533" s="2"/>
      <c r="V533" s="2"/>
      <c r="W533" s="2"/>
      <c r="X533" s="2"/>
    </row>
    <row r="534" spans="1:24" x14ac:dyDescent="0.25">
      <c r="A534" s="2">
        <v>474</v>
      </c>
      <c r="C534" s="2" t="s">
        <v>1413</v>
      </c>
      <c r="D534" s="4" t="s">
        <v>473</v>
      </c>
      <c r="E534" s="5">
        <v>0.66597222222222219</v>
      </c>
      <c r="F534" s="3" t="s">
        <v>805</v>
      </c>
      <c r="G534" s="1"/>
      <c r="H534" s="10"/>
      <c r="I534" s="2">
        <f>1.1*1000</f>
        <v>1100</v>
      </c>
      <c r="J534" s="6">
        <v>1.1099537037037038E-2</v>
      </c>
      <c r="K534" s="7" t="s">
        <v>763</v>
      </c>
      <c r="L534" s="2"/>
      <c r="M534" s="2"/>
      <c r="N534" s="2"/>
      <c r="O534" s="2"/>
      <c r="P534" s="2"/>
      <c r="Q534" s="2"/>
      <c r="R534" s="2"/>
      <c r="S534" s="2"/>
      <c r="T534" s="2"/>
      <c r="U534" s="2"/>
      <c r="V534" s="2"/>
      <c r="W534" s="2"/>
      <c r="X534" s="2"/>
    </row>
    <row r="535" spans="1:24" x14ac:dyDescent="0.25">
      <c r="A535" s="2">
        <v>475</v>
      </c>
      <c r="C535" s="2" t="s">
        <v>1414</v>
      </c>
      <c r="D535" s="4" t="s">
        <v>474</v>
      </c>
      <c r="E535" s="5">
        <v>0.13333333333333333</v>
      </c>
      <c r="F535" s="3">
        <v>179</v>
      </c>
      <c r="G535" s="1"/>
      <c r="H535" s="10"/>
      <c r="I535" s="2">
        <f>179</f>
        <v>179</v>
      </c>
      <c r="J535" s="6">
        <v>2.2222222222222222E-3</v>
      </c>
      <c r="K535" s="7" t="s">
        <v>763</v>
      </c>
      <c r="L535" s="2"/>
      <c r="M535" s="2"/>
      <c r="N535" s="2"/>
      <c r="O535" s="2"/>
      <c r="P535" s="2"/>
      <c r="Q535" s="2"/>
      <c r="R535" s="2"/>
      <c r="S535" s="2"/>
      <c r="T535" s="2"/>
      <c r="U535" s="2"/>
      <c r="V535" s="2"/>
      <c r="W535" s="2"/>
      <c r="X535" s="2"/>
    </row>
    <row r="536" spans="1:24" x14ac:dyDescent="0.25">
      <c r="A536" s="2">
        <v>476</v>
      </c>
      <c r="C536" s="2" t="s">
        <v>1415</v>
      </c>
      <c r="D536" s="4" t="s">
        <v>475</v>
      </c>
      <c r="E536" s="5">
        <v>0.33749999999999997</v>
      </c>
      <c r="F536" s="3">
        <v>961</v>
      </c>
      <c r="G536" s="1"/>
      <c r="H536" s="10"/>
      <c r="I536" s="2">
        <f>961</f>
        <v>961</v>
      </c>
      <c r="J536" s="6">
        <v>5.6249999999999989E-3</v>
      </c>
      <c r="K536" s="7" t="s">
        <v>763</v>
      </c>
      <c r="L536" s="2"/>
      <c r="M536" s="2"/>
      <c r="N536" s="2"/>
      <c r="O536" s="2"/>
      <c r="P536" s="2"/>
      <c r="Q536" s="2"/>
      <c r="R536" s="2"/>
      <c r="S536" s="2"/>
      <c r="T536" s="2"/>
      <c r="U536" s="2"/>
      <c r="V536" s="2"/>
      <c r="W536" s="2"/>
      <c r="X536" s="2"/>
    </row>
    <row r="537" spans="1:24" x14ac:dyDescent="0.25">
      <c r="A537" s="2">
        <v>477</v>
      </c>
      <c r="C537" s="2" t="s">
        <v>1416</v>
      </c>
      <c r="D537" s="4" t="s">
        <v>476</v>
      </c>
      <c r="E537" s="5">
        <v>0.10972222222222222</v>
      </c>
      <c r="F537" s="3">
        <v>144</v>
      </c>
      <c r="G537" s="1"/>
      <c r="H537" s="10"/>
      <c r="I537" s="2">
        <f>144</f>
        <v>144</v>
      </c>
      <c r="J537" s="6">
        <v>1.8287037037037037E-3</v>
      </c>
      <c r="K537" s="7" t="s">
        <v>763</v>
      </c>
      <c r="L537" s="2"/>
      <c r="M537" s="2"/>
      <c r="N537" s="2"/>
      <c r="O537" s="2"/>
      <c r="P537" s="2"/>
      <c r="Q537" s="2"/>
      <c r="R537" s="2"/>
      <c r="S537" s="2"/>
      <c r="T537" s="2"/>
      <c r="U537" s="2"/>
      <c r="V537" s="2"/>
      <c r="W537" s="2"/>
      <c r="X537" s="2"/>
    </row>
    <row r="538" spans="1:24" x14ac:dyDescent="0.25">
      <c r="A538" s="2">
        <v>478</v>
      </c>
      <c r="C538" s="2" t="s">
        <v>1417</v>
      </c>
      <c r="D538" s="4" t="s">
        <v>477</v>
      </c>
      <c r="E538" s="5">
        <v>0.15972222222222224</v>
      </c>
      <c r="F538" s="3" t="s">
        <v>794</v>
      </c>
      <c r="G538" s="1"/>
      <c r="H538" s="10"/>
      <c r="I538" s="2">
        <f>2.4*1000</f>
        <v>2400</v>
      </c>
      <c r="J538" s="6">
        <v>2.6620370370370374E-3</v>
      </c>
      <c r="K538" s="7" t="s">
        <v>763</v>
      </c>
      <c r="L538" s="2"/>
      <c r="M538" s="2"/>
      <c r="N538" s="2"/>
      <c r="O538" s="2"/>
      <c r="P538" s="2"/>
      <c r="Q538" s="2"/>
      <c r="R538" s="2"/>
      <c r="S538" s="2"/>
      <c r="T538" s="2"/>
      <c r="U538" s="2"/>
      <c r="V538" s="2"/>
      <c r="W538" s="2"/>
      <c r="X538" s="2"/>
    </row>
    <row r="539" spans="1:24" x14ac:dyDescent="0.25">
      <c r="A539" s="2">
        <v>479</v>
      </c>
      <c r="C539" s="2" t="s">
        <v>1418</v>
      </c>
      <c r="D539" s="4" t="s">
        <v>478</v>
      </c>
      <c r="E539" s="5">
        <v>0.29930555555555555</v>
      </c>
      <c r="F539" s="3" t="s">
        <v>848</v>
      </c>
      <c r="G539" s="1"/>
      <c r="H539" s="10"/>
      <c r="I539" s="2">
        <f>2.8*1000</f>
        <v>2800</v>
      </c>
      <c r="J539" s="6">
        <v>4.9884259259259265E-3</v>
      </c>
      <c r="K539" s="7" t="s">
        <v>763</v>
      </c>
      <c r="L539" s="2"/>
      <c r="M539" s="2"/>
      <c r="N539" s="2"/>
      <c r="O539" s="2"/>
      <c r="P539" s="2"/>
      <c r="Q539" s="2"/>
      <c r="R539" s="2"/>
      <c r="S539" s="2"/>
      <c r="T539" s="2"/>
      <c r="U539" s="2"/>
      <c r="V539" s="2"/>
      <c r="W539" s="2"/>
      <c r="X539" s="2"/>
    </row>
    <row r="540" spans="1:24" x14ac:dyDescent="0.25">
      <c r="A540" s="2">
        <v>480</v>
      </c>
      <c r="C540" s="2" t="s">
        <v>1419</v>
      </c>
      <c r="D540" s="4" t="s">
        <v>479</v>
      </c>
      <c r="E540" s="5">
        <v>0.51250000000000007</v>
      </c>
      <c r="F540" s="3" t="s">
        <v>796</v>
      </c>
      <c r="G540" s="1"/>
      <c r="H540" s="10"/>
      <c r="I540" s="2">
        <f>14*1000</f>
        <v>14000</v>
      </c>
      <c r="J540" s="6">
        <v>8.5416666666666679E-3</v>
      </c>
      <c r="K540" s="7" t="s">
        <v>763</v>
      </c>
      <c r="L540" s="2"/>
      <c r="M540" s="2"/>
      <c r="N540" s="2"/>
      <c r="O540" s="2"/>
      <c r="P540" s="2"/>
      <c r="Q540" s="2"/>
      <c r="R540" s="2"/>
      <c r="S540" s="2"/>
      <c r="T540" s="2"/>
      <c r="U540" s="2"/>
      <c r="V540" s="2"/>
      <c r="W540" s="2"/>
      <c r="X540" s="2"/>
    </row>
    <row r="541" spans="1:24" x14ac:dyDescent="0.25">
      <c r="A541" s="2">
        <v>481</v>
      </c>
      <c r="C541" s="2" t="s">
        <v>1420</v>
      </c>
      <c r="D541" s="4" t="s">
        <v>480</v>
      </c>
      <c r="E541" s="5">
        <v>0.44930555555555557</v>
      </c>
      <c r="F541" s="3" t="s">
        <v>822</v>
      </c>
      <c r="G541" s="1"/>
      <c r="H541" s="10"/>
      <c r="I541" s="2">
        <f>3.5*1000</f>
        <v>3500</v>
      </c>
      <c r="J541" s="6">
        <v>7.4884259259259262E-3</v>
      </c>
      <c r="K541" s="7" t="s">
        <v>763</v>
      </c>
      <c r="L541" s="2"/>
      <c r="M541" s="2"/>
      <c r="N541" s="2"/>
      <c r="O541" s="2"/>
      <c r="P541" s="2"/>
      <c r="Q541" s="2"/>
      <c r="R541" s="2"/>
      <c r="S541" s="2"/>
      <c r="T541" s="2"/>
      <c r="U541" s="2"/>
      <c r="V541" s="2"/>
      <c r="W541" s="2"/>
      <c r="X541" s="2"/>
    </row>
    <row r="542" spans="1:24" x14ac:dyDescent="0.25">
      <c r="A542" s="2">
        <v>482</v>
      </c>
      <c r="C542" s="2" t="s">
        <v>1421</v>
      </c>
      <c r="D542" s="4" t="s">
        <v>481</v>
      </c>
      <c r="E542" s="5">
        <v>6.458333333333334E-2</v>
      </c>
      <c r="F542" s="3">
        <v>118</v>
      </c>
      <c r="G542" s="1"/>
      <c r="H542" s="10"/>
      <c r="I542" s="2">
        <f>118</f>
        <v>118</v>
      </c>
      <c r="J542" s="6">
        <v>1.0763888888888889E-3</v>
      </c>
      <c r="K542" s="7" t="s">
        <v>763</v>
      </c>
      <c r="L542" s="2"/>
      <c r="M542" s="2"/>
      <c r="N542" s="2"/>
      <c r="O542" s="2"/>
      <c r="P542" s="2"/>
      <c r="Q542" s="2"/>
      <c r="R542" s="2"/>
      <c r="S542" s="2"/>
      <c r="T542" s="2"/>
      <c r="U542" s="2"/>
      <c r="V542" s="2"/>
      <c r="W542" s="2"/>
      <c r="X542" s="2"/>
    </row>
    <row r="543" spans="1:24" x14ac:dyDescent="0.25">
      <c r="A543" s="2">
        <v>483</v>
      </c>
      <c r="C543" s="2" t="s">
        <v>1422</v>
      </c>
      <c r="D543" s="4" t="s">
        <v>482</v>
      </c>
      <c r="E543" s="5">
        <v>9.7916666666666666E-2</v>
      </c>
      <c r="F543" s="3">
        <v>317</v>
      </c>
      <c r="G543" s="1"/>
      <c r="H543" s="10"/>
      <c r="I543" s="2">
        <f>317</f>
        <v>317</v>
      </c>
      <c r="J543" s="6">
        <v>1.6319444444444445E-3</v>
      </c>
      <c r="K543" s="7" t="s">
        <v>763</v>
      </c>
      <c r="L543" s="2"/>
      <c r="M543" s="2"/>
      <c r="N543" s="2"/>
      <c r="O543" s="2"/>
      <c r="P543" s="2"/>
      <c r="Q543" s="2"/>
      <c r="R543" s="2"/>
      <c r="S543" s="2"/>
      <c r="T543" s="2"/>
      <c r="U543" s="2"/>
      <c r="V543" s="2"/>
      <c r="W543" s="2"/>
      <c r="X543" s="2"/>
    </row>
    <row r="544" spans="1:24" x14ac:dyDescent="0.25">
      <c r="A544" s="2">
        <v>484</v>
      </c>
      <c r="C544" s="2" t="s">
        <v>1423</v>
      </c>
      <c r="D544" s="4" t="s">
        <v>483</v>
      </c>
      <c r="E544" s="5">
        <v>0.26250000000000001</v>
      </c>
      <c r="F544" s="3" t="s">
        <v>791</v>
      </c>
      <c r="G544" s="1"/>
      <c r="H544" s="10"/>
      <c r="I544" s="2">
        <f>3.2*1000</f>
        <v>3200</v>
      </c>
      <c r="J544" s="6">
        <v>4.3749999999999995E-3</v>
      </c>
      <c r="K544" s="7" t="s">
        <v>763</v>
      </c>
      <c r="L544" s="2"/>
      <c r="M544" s="2"/>
      <c r="N544" s="2"/>
      <c r="O544" s="2"/>
      <c r="P544" s="2"/>
      <c r="Q544" s="2"/>
      <c r="R544" s="2"/>
      <c r="S544" s="2"/>
      <c r="T544" s="2"/>
      <c r="U544" s="2"/>
      <c r="V544" s="2"/>
      <c r="W544" s="2"/>
      <c r="X544" s="2"/>
    </row>
    <row r="545" spans="1:24" x14ac:dyDescent="0.25">
      <c r="A545" s="2">
        <v>485</v>
      </c>
      <c r="C545" s="2" t="s">
        <v>1424</v>
      </c>
      <c r="D545" s="4" t="s">
        <v>484</v>
      </c>
      <c r="E545" s="5">
        <v>0.1277777777777778</v>
      </c>
      <c r="F545" s="3">
        <v>219</v>
      </c>
      <c r="G545" s="1"/>
      <c r="H545" s="10"/>
      <c r="I545" s="2">
        <f>219</f>
        <v>219</v>
      </c>
      <c r="J545" s="6">
        <v>2.1296296296296298E-3</v>
      </c>
      <c r="K545" s="7" t="s">
        <v>763</v>
      </c>
      <c r="L545" s="2"/>
      <c r="M545" s="2"/>
      <c r="N545" s="2"/>
      <c r="O545" s="2"/>
      <c r="P545" s="2"/>
      <c r="Q545" s="2"/>
      <c r="R545" s="2"/>
      <c r="S545" s="2"/>
      <c r="T545" s="2"/>
      <c r="U545" s="2"/>
      <c r="V545" s="2"/>
      <c r="W545" s="2"/>
      <c r="X545" s="2"/>
    </row>
    <row r="546" spans="1:24" x14ac:dyDescent="0.25">
      <c r="A546" s="2">
        <v>486</v>
      </c>
      <c r="C546" s="2" t="s">
        <v>1425</v>
      </c>
      <c r="D546" s="4" t="s">
        <v>485</v>
      </c>
      <c r="E546" s="5">
        <v>0.43472222222222223</v>
      </c>
      <c r="F546" s="3" t="s">
        <v>828</v>
      </c>
      <c r="G546" s="1"/>
      <c r="H546" s="10"/>
      <c r="I546" s="2">
        <f>22*1000</f>
        <v>22000</v>
      </c>
      <c r="J546" s="6">
        <v>7.2453703703703708E-3</v>
      </c>
      <c r="K546" s="7" t="s">
        <v>763</v>
      </c>
      <c r="L546" s="2"/>
      <c r="M546" s="2"/>
      <c r="N546" s="2"/>
      <c r="O546" s="2"/>
      <c r="P546" s="2"/>
      <c r="Q546" s="2"/>
      <c r="R546" s="2"/>
      <c r="S546" s="2"/>
      <c r="T546" s="2"/>
      <c r="U546" s="2"/>
      <c r="V546" s="2"/>
      <c r="W546" s="2"/>
      <c r="X546" s="2"/>
    </row>
    <row r="547" spans="1:24" x14ac:dyDescent="0.25">
      <c r="A547" s="2">
        <v>487</v>
      </c>
      <c r="C547" s="2" t="s">
        <v>1426</v>
      </c>
      <c r="D547" s="4" t="s">
        <v>486</v>
      </c>
      <c r="E547" s="5">
        <v>0.12916666666666668</v>
      </c>
      <c r="F547" s="3">
        <v>743</v>
      </c>
      <c r="G547" s="1"/>
      <c r="H547" s="10"/>
      <c r="I547" s="2">
        <f>743</f>
        <v>743</v>
      </c>
      <c r="J547" s="6">
        <v>2.1527777777777778E-3</v>
      </c>
      <c r="K547" s="7" t="s">
        <v>763</v>
      </c>
      <c r="L547" s="2"/>
      <c r="M547" s="2"/>
      <c r="N547" s="2"/>
      <c r="O547" s="2"/>
      <c r="P547" s="2"/>
      <c r="Q547" s="2"/>
      <c r="R547" s="2"/>
      <c r="S547" s="2"/>
      <c r="T547" s="2"/>
      <c r="U547" s="2"/>
      <c r="V547" s="2"/>
      <c r="W547" s="2"/>
      <c r="X547" s="2"/>
    </row>
    <row r="548" spans="1:24" x14ac:dyDescent="0.25">
      <c r="A548" s="2">
        <v>488</v>
      </c>
      <c r="C548" s="2" t="s">
        <v>1427</v>
      </c>
      <c r="D548" s="4" t="s">
        <v>487</v>
      </c>
      <c r="E548" s="5">
        <v>8.2638888888888887E-2</v>
      </c>
      <c r="F548" s="3">
        <v>408</v>
      </c>
      <c r="G548" s="1"/>
      <c r="H548" s="10"/>
      <c r="I548" s="2">
        <f>408</f>
        <v>408</v>
      </c>
      <c r="J548" s="6">
        <v>1.3773148148148147E-3</v>
      </c>
      <c r="K548" s="7" t="s">
        <v>763</v>
      </c>
      <c r="L548" s="2"/>
      <c r="M548" s="2"/>
      <c r="N548" s="2"/>
      <c r="O548" s="2"/>
      <c r="P548" s="2"/>
      <c r="Q548" s="2"/>
      <c r="R548" s="2"/>
      <c r="S548" s="2"/>
      <c r="T548" s="2"/>
      <c r="U548" s="2"/>
      <c r="V548" s="2"/>
      <c r="W548" s="2"/>
      <c r="X548" s="2"/>
    </row>
    <row r="549" spans="1:24" x14ac:dyDescent="0.25">
      <c r="A549" s="2">
        <v>489</v>
      </c>
      <c r="C549" s="2" t="s">
        <v>1428</v>
      </c>
      <c r="D549" s="4" t="s">
        <v>488</v>
      </c>
      <c r="E549" s="5">
        <v>0.19375000000000001</v>
      </c>
      <c r="F549" s="3" t="s">
        <v>835</v>
      </c>
      <c r="G549" s="1"/>
      <c r="H549" s="10"/>
      <c r="I549" s="2">
        <f>1.8*1000</f>
        <v>1800</v>
      </c>
      <c r="J549" s="6">
        <v>3.2291666666666666E-3</v>
      </c>
      <c r="K549" s="7" t="s">
        <v>763</v>
      </c>
      <c r="L549" s="2"/>
      <c r="M549" s="2"/>
      <c r="N549" s="2"/>
      <c r="O549" s="2"/>
      <c r="P549" s="2"/>
      <c r="Q549" s="2"/>
      <c r="R549" s="2"/>
      <c r="S549" s="2"/>
      <c r="T549" s="2"/>
      <c r="U549" s="2"/>
      <c r="V549" s="2"/>
      <c r="W549" s="2"/>
      <c r="X549" s="2"/>
    </row>
    <row r="550" spans="1:24" x14ac:dyDescent="0.25">
      <c r="A550" s="2">
        <v>490</v>
      </c>
      <c r="C550" s="2" t="s">
        <v>1429</v>
      </c>
      <c r="D550" s="4" t="s">
        <v>489</v>
      </c>
      <c r="E550" s="5">
        <v>0.12222222222222223</v>
      </c>
      <c r="F550" s="3">
        <v>577</v>
      </c>
      <c r="G550" s="1"/>
      <c r="H550" s="10"/>
      <c r="I550" s="2">
        <f>577</f>
        <v>577</v>
      </c>
      <c r="J550" s="6">
        <v>2.0370370370370373E-3</v>
      </c>
      <c r="K550" s="7" t="s">
        <v>763</v>
      </c>
      <c r="L550" s="2"/>
      <c r="M550" s="2"/>
      <c r="N550" s="2"/>
      <c r="O550" s="2"/>
      <c r="P550" s="2"/>
      <c r="Q550" s="2"/>
      <c r="R550" s="2"/>
      <c r="S550" s="2"/>
      <c r="T550" s="2"/>
      <c r="U550" s="2"/>
      <c r="V550" s="2"/>
      <c r="W550" s="2"/>
      <c r="X550" s="2"/>
    </row>
    <row r="551" spans="1:24" x14ac:dyDescent="0.25">
      <c r="A551" s="2">
        <v>491</v>
      </c>
      <c r="C551" s="2" t="s">
        <v>1430</v>
      </c>
      <c r="D551" s="4" t="s">
        <v>490</v>
      </c>
      <c r="E551" s="5">
        <v>0.17152777777777775</v>
      </c>
      <c r="F551" s="3" t="s">
        <v>805</v>
      </c>
      <c r="G551" s="1"/>
      <c r="H551" s="10"/>
      <c r="I551" s="2">
        <f>1.1*1000</f>
        <v>1100</v>
      </c>
      <c r="J551" s="6">
        <v>2.8587962962962963E-3</v>
      </c>
      <c r="K551" s="7" t="s">
        <v>763</v>
      </c>
      <c r="L551" s="2"/>
      <c r="M551" s="2"/>
      <c r="N551" s="2"/>
      <c r="O551" s="2"/>
      <c r="P551" s="2"/>
      <c r="Q551" s="2"/>
      <c r="R551" s="2"/>
      <c r="S551" s="2"/>
      <c r="T551" s="2"/>
      <c r="U551" s="2"/>
      <c r="V551" s="2"/>
      <c r="W551" s="2"/>
      <c r="X551" s="2"/>
    </row>
    <row r="552" spans="1:24" x14ac:dyDescent="0.25">
      <c r="A552" s="2">
        <v>492</v>
      </c>
      <c r="C552" s="2" t="s">
        <v>1431</v>
      </c>
      <c r="D552" s="4" t="s">
        <v>491</v>
      </c>
      <c r="E552" s="5">
        <v>9.7916666666666666E-2</v>
      </c>
      <c r="F552" s="3">
        <v>225</v>
      </c>
      <c r="G552" s="1"/>
      <c r="H552" s="10"/>
      <c r="I552" s="2">
        <f>225</f>
        <v>225</v>
      </c>
      <c r="J552" s="6">
        <v>1.6319444444444445E-3</v>
      </c>
      <c r="K552" s="7" t="s">
        <v>763</v>
      </c>
      <c r="L552" s="2"/>
      <c r="M552" s="2"/>
      <c r="N552" s="2"/>
      <c r="O552" s="2"/>
      <c r="P552" s="2"/>
      <c r="Q552" s="2"/>
      <c r="R552" s="2"/>
      <c r="S552" s="2"/>
      <c r="T552" s="2"/>
      <c r="U552" s="2"/>
      <c r="V552" s="2"/>
      <c r="W552" s="2"/>
      <c r="X552" s="2"/>
    </row>
    <row r="553" spans="1:24" x14ac:dyDescent="0.25">
      <c r="A553" s="2">
        <v>493</v>
      </c>
      <c r="C553" s="2" t="s">
        <v>1432</v>
      </c>
      <c r="D553" s="4" t="s">
        <v>492</v>
      </c>
      <c r="E553" s="5">
        <v>0.17083333333333331</v>
      </c>
      <c r="F553" s="3">
        <v>208</v>
      </c>
      <c r="G553" s="1"/>
      <c r="H553" s="10"/>
      <c r="I553" s="2">
        <f>208</f>
        <v>208</v>
      </c>
      <c r="J553" s="6">
        <v>2.8472222222222219E-3</v>
      </c>
      <c r="K553" s="7" t="s">
        <v>763</v>
      </c>
      <c r="L553" s="2"/>
      <c r="M553" s="2"/>
      <c r="N553" s="2"/>
      <c r="O553" s="2"/>
      <c r="P553" s="2"/>
      <c r="Q553" s="2"/>
      <c r="R553" s="2"/>
      <c r="S553" s="2"/>
      <c r="T553" s="2"/>
      <c r="U553" s="2"/>
      <c r="V553" s="2"/>
      <c r="W553" s="2"/>
      <c r="X553" s="2"/>
    </row>
    <row r="554" spans="1:24" x14ac:dyDescent="0.25">
      <c r="A554" s="2">
        <v>494</v>
      </c>
      <c r="C554" s="2" t="s">
        <v>1433</v>
      </c>
      <c r="D554" s="4" t="s">
        <v>493</v>
      </c>
      <c r="E554" s="5">
        <v>0.16111111111111112</v>
      </c>
      <c r="F554" s="3">
        <v>422</v>
      </c>
      <c r="G554" s="1"/>
      <c r="H554" s="10"/>
      <c r="I554" s="2">
        <f>422</f>
        <v>422</v>
      </c>
      <c r="J554" s="6">
        <v>2.685185185185185E-3</v>
      </c>
      <c r="K554" s="7" t="s">
        <v>763</v>
      </c>
      <c r="L554" s="2"/>
      <c r="M554" s="2"/>
      <c r="N554" s="2"/>
      <c r="O554" s="2"/>
      <c r="P554" s="2"/>
      <c r="Q554" s="2"/>
      <c r="R554" s="2"/>
      <c r="S554" s="2"/>
      <c r="T554" s="2"/>
      <c r="U554" s="2"/>
      <c r="V554" s="2"/>
      <c r="W554" s="2"/>
      <c r="X554" s="2"/>
    </row>
    <row r="555" spans="1:24" x14ac:dyDescent="0.25">
      <c r="A555" s="2">
        <v>495</v>
      </c>
      <c r="C555" s="2" t="s">
        <v>1434</v>
      </c>
      <c r="D555" s="4" t="s">
        <v>494</v>
      </c>
      <c r="E555" s="5">
        <v>0.33055555555555555</v>
      </c>
      <c r="F555" s="3" t="s">
        <v>816</v>
      </c>
      <c r="G555" s="1"/>
      <c r="H555" s="10"/>
      <c r="I555" s="2">
        <f>6.6*1000</f>
        <v>6600</v>
      </c>
      <c r="J555" s="6">
        <v>5.5092592592592589E-3</v>
      </c>
      <c r="K555" s="7" t="s">
        <v>763</v>
      </c>
      <c r="L555" s="2"/>
      <c r="M555" s="2"/>
      <c r="N555" s="2"/>
      <c r="O555" s="2"/>
      <c r="P555" s="2"/>
      <c r="Q555" s="2"/>
      <c r="R555" s="2"/>
      <c r="S555" s="2"/>
      <c r="T555" s="2"/>
      <c r="U555" s="2"/>
      <c r="V555" s="2"/>
      <c r="W555" s="2"/>
      <c r="X555" s="2"/>
    </row>
    <row r="556" spans="1:24" x14ac:dyDescent="0.25">
      <c r="A556" s="2">
        <v>496</v>
      </c>
      <c r="C556" s="2" t="s">
        <v>1435</v>
      </c>
      <c r="D556" s="4" t="s">
        <v>495</v>
      </c>
      <c r="E556" s="5">
        <v>0.24236111111111111</v>
      </c>
      <c r="F556" s="3" t="s">
        <v>789</v>
      </c>
      <c r="G556" s="1"/>
      <c r="H556" s="10"/>
      <c r="I556" s="2">
        <f>1*1000</f>
        <v>1000</v>
      </c>
      <c r="J556" s="6">
        <v>4.0393518518518521E-3</v>
      </c>
      <c r="K556" s="7" t="s">
        <v>763</v>
      </c>
      <c r="L556" s="2"/>
      <c r="M556" s="2"/>
      <c r="N556" s="2"/>
      <c r="O556" s="2"/>
      <c r="P556" s="2"/>
      <c r="Q556" s="2"/>
      <c r="R556" s="2"/>
      <c r="S556" s="2"/>
      <c r="T556" s="2"/>
      <c r="U556" s="2"/>
      <c r="V556" s="2"/>
      <c r="W556" s="2"/>
      <c r="X556" s="2"/>
    </row>
    <row r="557" spans="1:24" x14ac:dyDescent="0.25">
      <c r="A557" s="2">
        <v>497</v>
      </c>
      <c r="C557" s="2" t="s">
        <v>1436</v>
      </c>
      <c r="D557" s="4" t="s">
        <v>496</v>
      </c>
      <c r="E557" s="9">
        <v>4.3946759259259255E-2</v>
      </c>
      <c r="F557" s="3" t="s">
        <v>795</v>
      </c>
      <c r="G557" s="1"/>
      <c r="H557" s="10"/>
      <c r="I557" s="2">
        <f>2.1*1000</f>
        <v>2100</v>
      </c>
      <c r="J557" s="6">
        <v>4.3946759259259255E-2</v>
      </c>
      <c r="K557" s="7" t="s">
        <v>763</v>
      </c>
      <c r="L557" s="2"/>
      <c r="M557" s="2"/>
      <c r="N557" s="2"/>
      <c r="O557" s="2"/>
      <c r="P557" s="2"/>
      <c r="Q557" s="2"/>
      <c r="R557" s="2"/>
      <c r="S557" s="2"/>
      <c r="T557" s="2"/>
      <c r="U557" s="2"/>
      <c r="V557" s="2"/>
      <c r="W557" s="2"/>
      <c r="X557" s="2"/>
    </row>
    <row r="558" spans="1:24" x14ac:dyDescent="0.25">
      <c r="A558" s="2">
        <v>498</v>
      </c>
      <c r="C558" s="2" t="s">
        <v>1437</v>
      </c>
      <c r="D558" s="4" t="s">
        <v>497</v>
      </c>
      <c r="E558" s="8">
        <v>1.502777777777778</v>
      </c>
      <c r="F558" s="3" t="s">
        <v>787</v>
      </c>
      <c r="G558" s="1"/>
      <c r="H558" s="10"/>
      <c r="I558" s="2">
        <f>1.9*1000</f>
        <v>1900</v>
      </c>
      <c r="J558" s="6">
        <v>2.5046296296296299E-2</v>
      </c>
      <c r="K558" s="7" t="s">
        <v>763</v>
      </c>
      <c r="L558" s="2"/>
      <c r="M558" s="2"/>
      <c r="N558" s="2"/>
      <c r="O558" s="2"/>
      <c r="P558" s="2"/>
      <c r="Q558" s="2"/>
      <c r="R558" s="2"/>
      <c r="S558" s="2"/>
      <c r="T558" s="2"/>
      <c r="U558" s="2"/>
      <c r="V558" s="2"/>
      <c r="W558" s="2"/>
      <c r="X558" s="2"/>
    </row>
    <row r="559" spans="1:24" x14ac:dyDescent="0.25">
      <c r="A559" s="2">
        <v>499</v>
      </c>
      <c r="C559" s="2" t="s">
        <v>1438</v>
      </c>
      <c r="D559" s="4" t="s">
        <v>498</v>
      </c>
      <c r="E559" s="5">
        <v>8.3333333333333329E-2</v>
      </c>
      <c r="F559" s="3">
        <v>234</v>
      </c>
      <c r="G559" s="1"/>
      <c r="H559" s="10"/>
      <c r="I559" s="2">
        <f>234</f>
        <v>234</v>
      </c>
      <c r="J559" s="6">
        <v>1.3888888888888889E-3</v>
      </c>
      <c r="K559" s="7" t="s">
        <v>763</v>
      </c>
      <c r="L559" s="2"/>
      <c r="M559" s="2"/>
      <c r="N559" s="2"/>
      <c r="O559" s="2"/>
      <c r="P559" s="2"/>
      <c r="Q559" s="2"/>
      <c r="R559" s="2"/>
      <c r="S559" s="2"/>
      <c r="T559" s="2"/>
      <c r="U559" s="2"/>
      <c r="V559" s="2"/>
      <c r="W559" s="2"/>
      <c r="X559" s="2"/>
    </row>
    <row r="560" spans="1:24" x14ac:dyDescent="0.25">
      <c r="A560" s="2">
        <v>500</v>
      </c>
      <c r="C560" s="2" t="s">
        <v>1439</v>
      </c>
      <c r="D560" s="4" t="s">
        <v>499</v>
      </c>
      <c r="E560" s="5">
        <v>0.13125000000000001</v>
      </c>
      <c r="F560" s="3">
        <v>205</v>
      </c>
      <c r="G560" s="1"/>
      <c r="H560" s="10"/>
      <c r="I560" s="2">
        <f>205</f>
        <v>205</v>
      </c>
      <c r="J560" s="6">
        <v>2.1874999999999998E-3</v>
      </c>
      <c r="K560" s="7" t="s">
        <v>763</v>
      </c>
      <c r="L560" s="2"/>
      <c r="M560" s="2"/>
      <c r="N560" s="2"/>
      <c r="O560" s="2"/>
      <c r="P560" s="2"/>
      <c r="Q560" s="2"/>
      <c r="R560" s="2"/>
      <c r="S560" s="2"/>
      <c r="T560" s="2"/>
      <c r="U560" s="2"/>
      <c r="V560" s="2"/>
      <c r="W560" s="2"/>
      <c r="X560" s="2"/>
    </row>
    <row r="561" spans="1:24" x14ac:dyDescent="0.25">
      <c r="A561" s="2">
        <v>501</v>
      </c>
      <c r="C561" s="2" t="s">
        <v>1440</v>
      </c>
      <c r="D561" s="4" t="s">
        <v>500</v>
      </c>
      <c r="E561" s="8">
        <v>1.4375</v>
      </c>
      <c r="F561" s="3" t="s">
        <v>802</v>
      </c>
      <c r="G561" s="1"/>
      <c r="H561" s="10"/>
      <c r="I561" s="2">
        <f>3*1000</f>
        <v>3000</v>
      </c>
      <c r="J561" s="6">
        <v>2.3958333333333331E-2</v>
      </c>
      <c r="K561" s="7" t="s">
        <v>763</v>
      </c>
      <c r="L561" s="2"/>
      <c r="M561" s="2"/>
      <c r="N561" s="2"/>
      <c r="O561" s="2"/>
      <c r="P561" s="2"/>
      <c r="Q561" s="2"/>
      <c r="R561" s="2"/>
      <c r="S561" s="2"/>
      <c r="T561" s="2"/>
      <c r="U561" s="2"/>
      <c r="V561" s="2"/>
      <c r="W561" s="2"/>
      <c r="X561" s="2"/>
    </row>
    <row r="562" spans="1:24" x14ac:dyDescent="0.25">
      <c r="A562" s="2">
        <v>502</v>
      </c>
      <c r="C562" s="2" t="s">
        <v>1441</v>
      </c>
      <c r="D562" s="4" t="s">
        <v>501</v>
      </c>
      <c r="E562" s="8">
        <v>2.2645833333333334</v>
      </c>
      <c r="F562" s="3" t="s">
        <v>794</v>
      </c>
      <c r="G562" s="1"/>
      <c r="H562" s="10"/>
      <c r="I562" s="2">
        <f>2.4*1000</f>
        <v>2400</v>
      </c>
      <c r="J562" s="6">
        <v>3.7743055555555557E-2</v>
      </c>
      <c r="K562" s="7" t="s">
        <v>763</v>
      </c>
      <c r="L562" s="2"/>
      <c r="M562" s="2"/>
      <c r="N562" s="2"/>
      <c r="O562" s="2"/>
      <c r="P562" s="2"/>
      <c r="Q562" s="2"/>
      <c r="R562" s="2"/>
      <c r="S562" s="2"/>
      <c r="T562" s="2"/>
      <c r="U562" s="2"/>
      <c r="V562" s="2"/>
      <c r="W562" s="2"/>
      <c r="X562" s="2"/>
    </row>
    <row r="563" spans="1:24" x14ac:dyDescent="0.25">
      <c r="A563" s="2">
        <v>503</v>
      </c>
      <c r="C563" s="2" t="s">
        <v>1442</v>
      </c>
      <c r="D563" s="4" t="s">
        <v>502</v>
      </c>
      <c r="E563" s="8">
        <v>1.1076388888888888</v>
      </c>
      <c r="F563" s="3" t="s">
        <v>848</v>
      </c>
      <c r="G563" s="1"/>
      <c r="H563" s="10"/>
      <c r="I563" s="2">
        <f>2.8*1000</f>
        <v>2800</v>
      </c>
      <c r="J563" s="6">
        <v>1.8460648148148146E-2</v>
      </c>
      <c r="K563" s="7" t="s">
        <v>763</v>
      </c>
      <c r="L563" s="2"/>
      <c r="M563" s="2"/>
      <c r="N563" s="2"/>
      <c r="O563" s="2"/>
      <c r="P563" s="2"/>
      <c r="Q563" s="2"/>
      <c r="R563" s="2"/>
      <c r="S563" s="2"/>
      <c r="T563" s="2"/>
      <c r="U563" s="2"/>
      <c r="V563" s="2"/>
      <c r="W563" s="2"/>
      <c r="X563" s="2"/>
    </row>
    <row r="564" spans="1:24" x14ac:dyDescent="0.25">
      <c r="A564" s="2">
        <v>504</v>
      </c>
      <c r="C564" s="2" t="s">
        <v>1443</v>
      </c>
      <c r="D564" s="4" t="s">
        <v>503</v>
      </c>
      <c r="E564" s="8">
        <v>2.2923611111111111</v>
      </c>
      <c r="F564" s="3" t="s">
        <v>822</v>
      </c>
      <c r="G564" s="1"/>
      <c r="H564" s="10"/>
      <c r="I564" s="2">
        <f>3.5*1000</f>
        <v>3500</v>
      </c>
      <c r="J564" s="6">
        <v>3.8206018518518521E-2</v>
      </c>
      <c r="K564" s="7" t="s">
        <v>763</v>
      </c>
      <c r="L564" s="2"/>
      <c r="M564" s="2"/>
      <c r="N564" s="2"/>
      <c r="O564" s="2"/>
      <c r="P564" s="2"/>
      <c r="Q564" s="2"/>
      <c r="R564" s="2"/>
      <c r="S564" s="2"/>
      <c r="T564" s="2"/>
      <c r="U564" s="2"/>
      <c r="V564" s="2"/>
      <c r="W564" s="2"/>
      <c r="X564" s="2"/>
    </row>
    <row r="565" spans="1:24" x14ac:dyDescent="0.25">
      <c r="A565" s="2">
        <v>505</v>
      </c>
      <c r="C565" s="2" t="s">
        <v>1444</v>
      </c>
      <c r="D565" s="4" t="s">
        <v>504</v>
      </c>
      <c r="E565" s="5">
        <v>0.69374999999999998</v>
      </c>
      <c r="F565" s="3" t="s">
        <v>789</v>
      </c>
      <c r="G565" s="1"/>
      <c r="H565" s="10"/>
      <c r="I565" s="2">
        <f>1*1000</f>
        <v>1000</v>
      </c>
      <c r="J565" s="6">
        <v>1.1562499999999998E-2</v>
      </c>
      <c r="K565" s="7" t="s">
        <v>763</v>
      </c>
      <c r="L565" s="2"/>
      <c r="M565" s="2"/>
      <c r="N565" s="2"/>
      <c r="O565" s="2"/>
      <c r="P565" s="2"/>
      <c r="Q565" s="2"/>
      <c r="R565" s="2"/>
      <c r="S565" s="2"/>
      <c r="T565" s="2"/>
      <c r="U565" s="2"/>
      <c r="V565" s="2"/>
      <c r="W565" s="2"/>
      <c r="X565" s="2"/>
    </row>
    <row r="566" spans="1:24" x14ac:dyDescent="0.25">
      <c r="A566" s="2">
        <v>506</v>
      </c>
      <c r="C566" s="2" t="s">
        <v>1445</v>
      </c>
      <c r="D566" s="4" t="s">
        <v>505</v>
      </c>
      <c r="E566" s="8">
        <v>1.4604166666666665</v>
      </c>
      <c r="F566" s="3" t="s">
        <v>862</v>
      </c>
      <c r="G566" s="1"/>
      <c r="H566" s="10"/>
      <c r="I566" s="2">
        <f>4.3*1000</f>
        <v>4300</v>
      </c>
      <c r="J566" s="6">
        <v>2.4340277777777777E-2</v>
      </c>
      <c r="K566" s="7" t="s">
        <v>763</v>
      </c>
      <c r="L566" s="2"/>
      <c r="M566" s="2"/>
      <c r="N566" s="2"/>
      <c r="O566" s="2"/>
      <c r="P566" s="2"/>
      <c r="Q566" s="2"/>
      <c r="R566" s="2"/>
      <c r="S566" s="2"/>
      <c r="T566" s="2"/>
      <c r="U566" s="2"/>
      <c r="V566" s="2"/>
      <c r="W566" s="2"/>
      <c r="X566" s="2"/>
    </row>
    <row r="567" spans="1:24" x14ac:dyDescent="0.25">
      <c r="A567" s="2">
        <v>507</v>
      </c>
      <c r="C567" s="2" t="s">
        <v>1446</v>
      </c>
      <c r="D567" s="4" t="s">
        <v>506</v>
      </c>
      <c r="E567" s="5">
        <v>0.7909722222222223</v>
      </c>
      <c r="F567" s="3" t="s">
        <v>829</v>
      </c>
      <c r="G567" s="1"/>
      <c r="H567" s="10"/>
      <c r="I567" s="2">
        <f>2.6*1000</f>
        <v>2600</v>
      </c>
      <c r="J567" s="6">
        <v>1.3182870370370371E-2</v>
      </c>
      <c r="K567" s="7" t="s">
        <v>763</v>
      </c>
      <c r="L567" s="2"/>
      <c r="M567" s="2"/>
      <c r="N567" s="2"/>
      <c r="O567" s="2"/>
      <c r="P567" s="2"/>
      <c r="Q567" s="2"/>
      <c r="R567" s="2"/>
      <c r="S567" s="2"/>
      <c r="T567" s="2"/>
      <c r="U567" s="2"/>
      <c r="V567" s="2"/>
      <c r="W567" s="2"/>
      <c r="X567" s="2"/>
    </row>
    <row r="568" spans="1:24" x14ac:dyDescent="0.25">
      <c r="A568" s="2">
        <v>508</v>
      </c>
      <c r="C568" s="2" t="s">
        <v>1447</v>
      </c>
      <c r="D568" s="4" t="s">
        <v>507</v>
      </c>
      <c r="E568" s="5">
        <v>0.39166666666666666</v>
      </c>
      <c r="F568" s="3">
        <v>473</v>
      </c>
      <c r="G568" s="1"/>
      <c r="H568" s="10"/>
      <c r="I568" s="2">
        <f>473</f>
        <v>473</v>
      </c>
      <c r="J568" s="6">
        <v>6.5277777777777782E-3</v>
      </c>
      <c r="K568" s="7" t="s">
        <v>763</v>
      </c>
      <c r="L568" s="2"/>
      <c r="M568" s="2"/>
      <c r="N568" s="2"/>
      <c r="O568" s="2"/>
      <c r="P568" s="2"/>
      <c r="Q568" s="2"/>
      <c r="R568" s="2"/>
      <c r="S568" s="2"/>
      <c r="T568" s="2"/>
      <c r="U568" s="2"/>
      <c r="V568" s="2"/>
      <c r="W568" s="2"/>
      <c r="X568" s="2"/>
    </row>
    <row r="569" spans="1:24" x14ac:dyDescent="0.25">
      <c r="A569" s="2">
        <v>509</v>
      </c>
      <c r="C569" s="2" t="s">
        <v>1448</v>
      </c>
      <c r="D569" s="4" t="s">
        <v>508</v>
      </c>
      <c r="E569" s="5">
        <v>0.16041666666666668</v>
      </c>
      <c r="F569" s="3">
        <v>974</v>
      </c>
      <c r="G569" s="1"/>
      <c r="H569" s="10"/>
      <c r="I569" s="2">
        <f>974</f>
        <v>974</v>
      </c>
      <c r="J569" s="6">
        <v>2.673611111111111E-3</v>
      </c>
      <c r="K569" s="7" t="s">
        <v>763</v>
      </c>
      <c r="L569" s="2"/>
      <c r="M569" s="2"/>
      <c r="N569" s="2"/>
      <c r="O569" s="2"/>
      <c r="P569" s="2"/>
      <c r="Q569" s="2"/>
      <c r="R569" s="2"/>
      <c r="S569" s="2"/>
      <c r="T569" s="2"/>
      <c r="U569" s="2"/>
      <c r="V569" s="2"/>
      <c r="W569" s="2"/>
      <c r="X569" s="2"/>
    </row>
    <row r="570" spans="1:24" x14ac:dyDescent="0.25">
      <c r="A570" s="2">
        <v>510</v>
      </c>
      <c r="C570" s="2" t="s">
        <v>1449</v>
      </c>
      <c r="D570" s="4" t="s">
        <v>509</v>
      </c>
      <c r="E570" s="5">
        <v>7.9166666666666663E-2</v>
      </c>
      <c r="F570" s="3">
        <v>437</v>
      </c>
      <c r="G570" s="1"/>
      <c r="H570" s="10"/>
      <c r="I570" s="2">
        <f>437</f>
        <v>437</v>
      </c>
      <c r="J570" s="6">
        <v>1.3194444444444443E-3</v>
      </c>
      <c r="K570" s="7" t="s">
        <v>763</v>
      </c>
      <c r="L570" s="2"/>
      <c r="M570" s="2"/>
      <c r="N570" s="2"/>
      <c r="O570" s="2"/>
      <c r="P570" s="2"/>
      <c r="Q570" s="2"/>
      <c r="R570" s="2"/>
      <c r="S570" s="2"/>
      <c r="T570" s="2"/>
      <c r="U570" s="2"/>
      <c r="V570" s="2"/>
      <c r="W570" s="2"/>
      <c r="X570" s="2"/>
    </row>
    <row r="571" spans="1:24" x14ac:dyDescent="0.25">
      <c r="A571" s="2">
        <v>511</v>
      </c>
      <c r="C571" s="2" t="s">
        <v>1450</v>
      </c>
      <c r="D571" s="4" t="s">
        <v>510</v>
      </c>
      <c r="E571" s="5">
        <v>8.6111111111111124E-2</v>
      </c>
      <c r="F571" s="3">
        <v>274</v>
      </c>
      <c r="G571" s="1"/>
      <c r="H571" s="10"/>
      <c r="I571" s="2">
        <f>274</f>
        <v>274</v>
      </c>
      <c r="J571" s="6">
        <v>1.4351851851851854E-3</v>
      </c>
      <c r="K571" s="7" t="s">
        <v>763</v>
      </c>
      <c r="L571" s="2"/>
      <c r="M571" s="2"/>
      <c r="N571" s="2"/>
      <c r="O571" s="2"/>
      <c r="P571" s="2"/>
      <c r="Q571" s="2"/>
      <c r="R571" s="2"/>
      <c r="S571" s="2"/>
      <c r="T571" s="2"/>
      <c r="U571" s="2"/>
      <c r="V571" s="2"/>
      <c r="W571" s="2"/>
      <c r="X571" s="2"/>
    </row>
    <row r="572" spans="1:24" x14ac:dyDescent="0.25">
      <c r="A572" s="2">
        <v>512</v>
      </c>
      <c r="C572" s="2" t="s">
        <v>1451</v>
      </c>
      <c r="D572" s="4" t="s">
        <v>511</v>
      </c>
      <c r="E572" s="5">
        <v>8.3333333333333329E-2</v>
      </c>
      <c r="F572" s="3" t="s">
        <v>847</v>
      </c>
      <c r="G572" s="1"/>
      <c r="H572" s="10"/>
      <c r="I572" s="2">
        <f>4.2*1000</f>
        <v>4200</v>
      </c>
      <c r="J572" s="6">
        <v>1.3888888888888889E-3</v>
      </c>
      <c r="K572" s="7" t="s">
        <v>763</v>
      </c>
      <c r="L572" s="2"/>
      <c r="M572" s="2"/>
      <c r="N572" s="2"/>
      <c r="O572" s="2"/>
      <c r="P572" s="2"/>
      <c r="Q572" s="2"/>
      <c r="R572" s="2"/>
      <c r="S572" s="2"/>
      <c r="T572" s="2"/>
      <c r="U572" s="2"/>
      <c r="V572" s="2"/>
      <c r="W572" s="2"/>
      <c r="X572" s="2"/>
    </row>
    <row r="573" spans="1:24" x14ac:dyDescent="0.25">
      <c r="A573" s="2">
        <v>513</v>
      </c>
      <c r="C573" s="2" t="s">
        <v>1452</v>
      </c>
      <c r="D573" s="4" t="s">
        <v>512</v>
      </c>
      <c r="E573" s="5">
        <v>0.13125000000000001</v>
      </c>
      <c r="F573" s="3">
        <v>366</v>
      </c>
      <c r="G573" s="1"/>
      <c r="H573" s="10"/>
      <c r="I573" s="2">
        <f>366</f>
        <v>366</v>
      </c>
      <c r="J573" s="6">
        <v>2.1874999999999998E-3</v>
      </c>
      <c r="K573" s="7" t="s">
        <v>763</v>
      </c>
      <c r="L573" s="2"/>
      <c r="M573" s="2"/>
      <c r="N573" s="2"/>
      <c r="O573" s="2"/>
      <c r="P573" s="2"/>
      <c r="Q573" s="2"/>
      <c r="R573" s="2"/>
      <c r="S573" s="2"/>
      <c r="T573" s="2"/>
      <c r="U573" s="2"/>
      <c r="V573" s="2"/>
      <c r="W573" s="2"/>
      <c r="X573" s="2"/>
    </row>
    <row r="574" spans="1:24" x14ac:dyDescent="0.25">
      <c r="A574" s="2">
        <v>514</v>
      </c>
      <c r="C574" s="2" t="s">
        <v>1453</v>
      </c>
      <c r="D574" s="4" t="s">
        <v>513</v>
      </c>
      <c r="E574" s="5">
        <v>0.1451388888888889</v>
      </c>
      <c r="F574" s="3">
        <v>277</v>
      </c>
      <c r="G574" s="1"/>
      <c r="H574" s="10"/>
      <c r="I574" s="2">
        <f>277</f>
        <v>277</v>
      </c>
      <c r="J574" s="6">
        <v>2.4189814814814816E-3</v>
      </c>
      <c r="K574" s="7" t="s">
        <v>763</v>
      </c>
      <c r="L574" s="2"/>
      <c r="M574" s="2"/>
      <c r="N574" s="2"/>
      <c r="O574" s="2"/>
      <c r="P574" s="2"/>
      <c r="Q574" s="2"/>
      <c r="R574" s="2"/>
      <c r="S574" s="2"/>
      <c r="T574" s="2"/>
      <c r="U574" s="2"/>
      <c r="V574" s="2"/>
      <c r="W574" s="2"/>
      <c r="X574" s="2"/>
    </row>
    <row r="575" spans="1:24" x14ac:dyDescent="0.25">
      <c r="A575" s="2">
        <v>515</v>
      </c>
      <c r="C575" s="2" t="s">
        <v>1454</v>
      </c>
      <c r="D575" s="4" t="s">
        <v>514</v>
      </c>
      <c r="E575" s="5">
        <v>9.1666666666666674E-2</v>
      </c>
      <c r="F575" s="3">
        <v>667</v>
      </c>
      <c r="G575" s="1"/>
      <c r="H575" s="10"/>
      <c r="I575" s="2">
        <f>667</f>
        <v>667</v>
      </c>
      <c r="J575" s="6">
        <v>1.5277777777777779E-3</v>
      </c>
      <c r="K575" s="7" t="s">
        <v>763</v>
      </c>
      <c r="L575" s="2"/>
      <c r="M575" s="2"/>
      <c r="N575" s="2"/>
      <c r="O575" s="2"/>
      <c r="P575" s="2"/>
      <c r="Q575" s="2"/>
      <c r="R575" s="2"/>
      <c r="S575" s="2"/>
      <c r="T575" s="2"/>
      <c r="U575" s="2"/>
      <c r="V575" s="2"/>
      <c r="W575" s="2"/>
      <c r="X575" s="2"/>
    </row>
    <row r="576" spans="1:24" x14ac:dyDescent="0.25">
      <c r="A576" s="2">
        <v>516</v>
      </c>
      <c r="C576" s="2" t="s">
        <v>1455</v>
      </c>
      <c r="D576" s="4" t="s">
        <v>515</v>
      </c>
      <c r="E576" s="5">
        <v>8.0555555555555561E-2</v>
      </c>
      <c r="F576" s="3">
        <v>434</v>
      </c>
      <c r="G576" s="1"/>
      <c r="H576" s="10"/>
      <c r="I576" s="2">
        <f>434</f>
        <v>434</v>
      </c>
      <c r="J576" s="6">
        <v>1.3425925925925925E-3</v>
      </c>
      <c r="K576" s="7" t="s">
        <v>763</v>
      </c>
      <c r="L576" s="2"/>
      <c r="M576" s="2"/>
      <c r="N576" s="2"/>
      <c r="O576" s="2"/>
      <c r="P576" s="2"/>
      <c r="Q576" s="2"/>
      <c r="R576" s="2"/>
      <c r="S576" s="2"/>
      <c r="T576" s="2"/>
      <c r="U576" s="2"/>
      <c r="V576" s="2"/>
      <c r="W576" s="2"/>
      <c r="X576" s="2"/>
    </row>
    <row r="577" spans="1:24" x14ac:dyDescent="0.25">
      <c r="A577" s="2">
        <v>517</v>
      </c>
      <c r="C577" s="2" t="s">
        <v>1456</v>
      </c>
      <c r="D577" s="4" t="s">
        <v>516</v>
      </c>
      <c r="E577" s="5">
        <v>0.12222222222222223</v>
      </c>
      <c r="F577" s="3">
        <v>556</v>
      </c>
      <c r="G577" s="1"/>
      <c r="H577" s="10"/>
      <c r="I577" s="2">
        <f>556</f>
        <v>556</v>
      </c>
      <c r="J577" s="6">
        <v>2.0370370370370373E-3</v>
      </c>
      <c r="K577" s="7" t="s">
        <v>763</v>
      </c>
      <c r="L577" s="2"/>
      <c r="M577" s="2"/>
      <c r="N577" s="2"/>
      <c r="O577" s="2"/>
      <c r="P577" s="2"/>
      <c r="Q577" s="2"/>
      <c r="R577" s="2"/>
      <c r="S577" s="2"/>
      <c r="T577" s="2"/>
      <c r="U577" s="2"/>
      <c r="V577" s="2"/>
      <c r="W577" s="2"/>
      <c r="X577" s="2"/>
    </row>
    <row r="578" spans="1:24" x14ac:dyDescent="0.25">
      <c r="A578" s="2">
        <v>518</v>
      </c>
      <c r="C578" s="2" t="s">
        <v>1457</v>
      </c>
      <c r="D578" s="4" t="s">
        <v>517</v>
      </c>
      <c r="E578" s="5">
        <v>0.21388888888888891</v>
      </c>
      <c r="F578" s="3">
        <v>449</v>
      </c>
      <c r="G578" s="1"/>
      <c r="H578" s="10"/>
      <c r="I578" s="2">
        <f>449</f>
        <v>449</v>
      </c>
      <c r="J578" s="6">
        <v>3.5648148148148154E-3</v>
      </c>
      <c r="K578" s="7" t="s">
        <v>763</v>
      </c>
      <c r="L578" s="2"/>
      <c r="M578" s="2"/>
      <c r="N578" s="2"/>
      <c r="O578" s="2"/>
      <c r="P578" s="2"/>
      <c r="Q578" s="2"/>
      <c r="R578" s="2"/>
      <c r="S578" s="2"/>
      <c r="T578" s="2"/>
      <c r="U578" s="2"/>
      <c r="V578" s="2"/>
      <c r="W578" s="2"/>
      <c r="X578" s="2"/>
    </row>
    <row r="579" spans="1:24" x14ac:dyDescent="0.25">
      <c r="A579" s="2">
        <v>519</v>
      </c>
      <c r="C579" s="2" t="s">
        <v>1458</v>
      </c>
      <c r="D579" s="4" t="s">
        <v>518</v>
      </c>
      <c r="E579" s="5">
        <v>0.18819444444444444</v>
      </c>
      <c r="F579" s="3">
        <v>813</v>
      </c>
      <c r="G579" s="1"/>
      <c r="H579" s="10"/>
      <c r="I579" s="2">
        <f>813</f>
        <v>813</v>
      </c>
      <c r="J579" s="6">
        <v>3.1365740740740742E-3</v>
      </c>
      <c r="K579" s="7" t="s">
        <v>763</v>
      </c>
      <c r="L579" s="2"/>
      <c r="M579" s="2"/>
      <c r="N579" s="2"/>
      <c r="O579" s="2"/>
      <c r="P579" s="2"/>
      <c r="Q579" s="2"/>
      <c r="R579" s="2"/>
      <c r="S579" s="2"/>
      <c r="T579" s="2"/>
      <c r="U579" s="2"/>
      <c r="V579" s="2"/>
      <c r="W579" s="2"/>
      <c r="X579" s="2"/>
    </row>
    <row r="580" spans="1:24" x14ac:dyDescent="0.25">
      <c r="A580" s="2">
        <v>520</v>
      </c>
      <c r="C580" s="2" t="s">
        <v>1459</v>
      </c>
      <c r="D580" s="4" t="s">
        <v>519</v>
      </c>
      <c r="E580" s="5">
        <v>0.2076388888888889</v>
      </c>
      <c r="F580" s="3" t="s">
        <v>827</v>
      </c>
      <c r="G580" s="1"/>
      <c r="H580" s="10"/>
      <c r="I580" s="2">
        <f>1.4*1000</f>
        <v>1400</v>
      </c>
      <c r="J580" s="6">
        <v>3.4606481481481485E-3</v>
      </c>
      <c r="K580" s="7" t="s">
        <v>763</v>
      </c>
      <c r="L580" s="2"/>
      <c r="M580" s="2"/>
      <c r="N580" s="2"/>
      <c r="O580" s="2"/>
      <c r="P580" s="2"/>
      <c r="Q580" s="2"/>
      <c r="R580" s="2"/>
      <c r="S580" s="2"/>
      <c r="T580" s="2"/>
      <c r="U580" s="2"/>
      <c r="V580" s="2"/>
      <c r="W580" s="2"/>
      <c r="X580" s="2"/>
    </row>
    <row r="581" spans="1:24" x14ac:dyDescent="0.25">
      <c r="A581" s="2">
        <v>521</v>
      </c>
      <c r="C581" s="2" t="s">
        <v>1460</v>
      </c>
      <c r="D581" s="4" t="s">
        <v>520</v>
      </c>
      <c r="E581" s="5">
        <v>4.3055555555555562E-2</v>
      </c>
      <c r="F581" s="3">
        <v>343</v>
      </c>
      <c r="G581" s="1"/>
      <c r="H581" s="10"/>
      <c r="I581" s="2">
        <f>343</f>
        <v>343</v>
      </c>
      <c r="J581" s="6">
        <v>7.175925925925927E-4</v>
      </c>
      <c r="K581" s="7" t="s">
        <v>763</v>
      </c>
      <c r="L581" s="2"/>
      <c r="M581" s="2"/>
      <c r="N581" s="2"/>
      <c r="O581" s="2"/>
      <c r="P581" s="2"/>
      <c r="Q581" s="2"/>
      <c r="R581" s="2"/>
      <c r="S581" s="2"/>
      <c r="T581" s="2"/>
      <c r="U581" s="2"/>
      <c r="V581" s="2"/>
      <c r="W581" s="2"/>
      <c r="X581" s="2"/>
    </row>
    <row r="582" spans="1:24" x14ac:dyDescent="0.25">
      <c r="A582" s="2">
        <v>522</v>
      </c>
      <c r="C582" s="2" t="s">
        <v>1461</v>
      </c>
      <c r="D582" s="4" t="s">
        <v>521</v>
      </c>
      <c r="E582" s="5">
        <v>0.1451388888888889</v>
      </c>
      <c r="F582" s="3">
        <v>736</v>
      </c>
      <c r="G582" s="1"/>
      <c r="H582" s="10"/>
      <c r="I582" s="2">
        <f>736</f>
        <v>736</v>
      </c>
      <c r="J582" s="6">
        <v>2.4189814814814816E-3</v>
      </c>
      <c r="K582" s="7" t="s">
        <v>763</v>
      </c>
      <c r="L582" s="2"/>
      <c r="M582" s="2"/>
      <c r="N582" s="2"/>
      <c r="O582" s="2"/>
      <c r="P582" s="2"/>
      <c r="Q582" s="2"/>
      <c r="R582" s="2"/>
      <c r="S582" s="2"/>
      <c r="T582" s="2"/>
      <c r="U582" s="2"/>
      <c r="V582" s="2"/>
      <c r="W582" s="2"/>
      <c r="X582" s="2"/>
    </row>
    <row r="583" spans="1:24" x14ac:dyDescent="0.25">
      <c r="A583" s="2">
        <v>523</v>
      </c>
      <c r="C583" s="2" t="s">
        <v>1462</v>
      </c>
      <c r="D583" s="4" t="s">
        <v>522</v>
      </c>
      <c r="E583" s="5">
        <v>0.1451388888888889</v>
      </c>
      <c r="F583" s="3" t="s">
        <v>806</v>
      </c>
      <c r="G583" s="1"/>
      <c r="H583" s="10"/>
      <c r="I583" s="2">
        <f>2.3*1000</f>
        <v>2300</v>
      </c>
      <c r="J583" s="6">
        <v>2.4189814814814816E-3</v>
      </c>
      <c r="K583" s="7" t="s">
        <v>763</v>
      </c>
      <c r="L583" s="2"/>
      <c r="M583" s="2"/>
      <c r="N583" s="2"/>
      <c r="O583" s="2"/>
      <c r="P583" s="2"/>
      <c r="Q583" s="2"/>
      <c r="R583" s="2"/>
      <c r="S583" s="2"/>
      <c r="T583" s="2"/>
      <c r="U583" s="2"/>
      <c r="V583" s="2"/>
      <c r="W583" s="2"/>
      <c r="X583" s="2"/>
    </row>
    <row r="584" spans="1:24" x14ac:dyDescent="0.25">
      <c r="A584" s="2">
        <v>524</v>
      </c>
      <c r="C584" s="2" t="s">
        <v>1463</v>
      </c>
      <c r="D584" s="4" t="s">
        <v>523</v>
      </c>
      <c r="E584" s="8">
        <v>1.9083333333333332</v>
      </c>
      <c r="F584" s="3" t="s">
        <v>877</v>
      </c>
      <c r="G584" s="1"/>
      <c r="H584" s="10"/>
      <c r="I584" s="2">
        <f>4.8*1000</f>
        <v>4800</v>
      </c>
      <c r="J584" s="6">
        <v>3.1805555555555552E-2</v>
      </c>
      <c r="K584" s="7" t="s">
        <v>763</v>
      </c>
      <c r="L584" s="2"/>
      <c r="M584" s="2"/>
      <c r="N584" s="2"/>
      <c r="O584" s="2"/>
      <c r="P584" s="2"/>
      <c r="Q584" s="2"/>
      <c r="R584" s="2"/>
      <c r="S584" s="2"/>
      <c r="T584" s="2"/>
      <c r="U584" s="2"/>
      <c r="V584" s="2"/>
      <c r="W584" s="2"/>
      <c r="X584" s="2"/>
    </row>
    <row r="585" spans="1:24" x14ac:dyDescent="0.25">
      <c r="A585" s="2">
        <v>525</v>
      </c>
      <c r="C585" s="2" t="s">
        <v>1464</v>
      </c>
      <c r="D585" s="4" t="s">
        <v>524</v>
      </c>
      <c r="E585" s="8">
        <v>1.1840277777777779</v>
      </c>
      <c r="F585" s="3" t="s">
        <v>819</v>
      </c>
      <c r="G585" s="1"/>
      <c r="H585" s="10"/>
      <c r="I585" s="2">
        <f>2*1000</f>
        <v>2000</v>
      </c>
      <c r="J585" s="6">
        <v>1.9733796296296298E-2</v>
      </c>
      <c r="K585" s="7" t="s">
        <v>763</v>
      </c>
      <c r="L585" s="2"/>
      <c r="M585" s="2"/>
      <c r="N585" s="2"/>
      <c r="O585" s="2"/>
      <c r="P585" s="2"/>
      <c r="Q585" s="2"/>
      <c r="R585" s="2"/>
      <c r="S585" s="2"/>
      <c r="T585" s="2"/>
      <c r="U585" s="2"/>
      <c r="V585" s="2"/>
      <c r="W585" s="2"/>
      <c r="X585" s="2"/>
    </row>
    <row r="586" spans="1:24" x14ac:dyDescent="0.25">
      <c r="A586" s="2">
        <v>526</v>
      </c>
      <c r="C586" s="2" t="s">
        <v>1465</v>
      </c>
      <c r="D586" s="4" t="s">
        <v>525</v>
      </c>
      <c r="E586" s="5">
        <v>0.30972222222222223</v>
      </c>
      <c r="F586" s="3" t="s">
        <v>787</v>
      </c>
      <c r="G586" s="1"/>
      <c r="H586" s="10"/>
      <c r="I586" s="2">
        <f>1.9*1000</f>
        <v>1900</v>
      </c>
      <c r="J586" s="6">
        <v>5.162037037037037E-3</v>
      </c>
      <c r="K586" s="7" t="s">
        <v>763</v>
      </c>
      <c r="L586" s="2"/>
      <c r="M586" s="2"/>
      <c r="N586" s="2"/>
      <c r="O586" s="2"/>
      <c r="P586" s="2"/>
      <c r="Q586" s="2"/>
      <c r="R586" s="2"/>
      <c r="S586" s="2"/>
      <c r="T586" s="2"/>
      <c r="U586" s="2"/>
      <c r="V586" s="2"/>
      <c r="W586" s="2"/>
      <c r="X586" s="2"/>
    </row>
    <row r="587" spans="1:24" x14ac:dyDescent="0.25">
      <c r="A587" s="2">
        <v>527</v>
      </c>
      <c r="C587" s="2" t="s">
        <v>1466</v>
      </c>
      <c r="D587" s="4" t="s">
        <v>526</v>
      </c>
      <c r="E587" s="8">
        <v>1.0243055555555556</v>
      </c>
      <c r="F587" s="3" t="s">
        <v>827</v>
      </c>
      <c r="G587" s="1"/>
      <c r="H587" s="10"/>
      <c r="I587" s="2">
        <f>1.4*1000</f>
        <v>1400</v>
      </c>
      <c r="J587" s="6">
        <v>1.7071759259259259E-2</v>
      </c>
      <c r="K587" s="7" t="s">
        <v>763</v>
      </c>
      <c r="L587" s="2"/>
      <c r="M587" s="2"/>
      <c r="N587" s="2"/>
      <c r="O587" s="2"/>
      <c r="P587" s="2"/>
      <c r="Q587" s="2"/>
      <c r="R587" s="2"/>
      <c r="S587" s="2"/>
      <c r="T587" s="2"/>
      <c r="U587" s="2"/>
      <c r="V587" s="2"/>
      <c r="W587" s="2"/>
      <c r="X587" s="2"/>
    </row>
    <row r="588" spans="1:24" x14ac:dyDescent="0.25">
      <c r="A588" s="2">
        <v>528</v>
      </c>
      <c r="C588" s="2" t="s">
        <v>1467</v>
      </c>
      <c r="D588" s="4" t="s">
        <v>527</v>
      </c>
      <c r="E588" s="5">
        <v>0.95763888888888893</v>
      </c>
      <c r="F588" s="3" t="s">
        <v>789</v>
      </c>
      <c r="G588" s="1"/>
      <c r="H588" s="10"/>
      <c r="I588" s="2">
        <f>1*1000</f>
        <v>1000</v>
      </c>
      <c r="J588" s="6">
        <v>1.5960648148148151E-2</v>
      </c>
      <c r="K588" s="7" t="s">
        <v>763</v>
      </c>
      <c r="L588" s="2"/>
      <c r="M588" s="2"/>
      <c r="N588" s="2"/>
      <c r="O588" s="2"/>
      <c r="P588" s="2"/>
      <c r="Q588" s="2"/>
      <c r="R588" s="2"/>
      <c r="S588" s="2"/>
      <c r="T588" s="2"/>
      <c r="U588" s="2"/>
      <c r="V588" s="2"/>
      <c r="W588" s="2"/>
      <c r="X588" s="2"/>
    </row>
    <row r="589" spans="1:24" x14ac:dyDescent="0.25">
      <c r="A589" s="2">
        <v>529</v>
      </c>
      <c r="C589" s="2" t="s">
        <v>1468</v>
      </c>
      <c r="D589" s="4" t="s">
        <v>528</v>
      </c>
      <c r="E589" s="8">
        <v>1.0819444444444444</v>
      </c>
      <c r="F589" s="3" t="s">
        <v>792</v>
      </c>
      <c r="G589" s="1"/>
      <c r="H589" s="10"/>
      <c r="I589" s="2">
        <f>4.9*1000</f>
        <v>4900</v>
      </c>
      <c r="J589" s="6">
        <v>1.8032407407407407E-2</v>
      </c>
      <c r="K589" s="7" t="s">
        <v>763</v>
      </c>
      <c r="L589" s="2"/>
      <c r="M589" s="2"/>
      <c r="N589" s="2"/>
      <c r="O589" s="2"/>
      <c r="P589" s="2"/>
      <c r="Q589" s="2"/>
      <c r="R589" s="2"/>
      <c r="S589" s="2"/>
      <c r="T589" s="2"/>
      <c r="U589" s="2"/>
      <c r="V589" s="2"/>
      <c r="W589" s="2"/>
      <c r="X589" s="2"/>
    </row>
    <row r="590" spans="1:24" x14ac:dyDescent="0.25">
      <c r="A590" s="2">
        <v>530</v>
      </c>
      <c r="C590" s="2" t="s">
        <v>1469</v>
      </c>
      <c r="D590" s="4" t="s">
        <v>529</v>
      </c>
      <c r="E590" s="8">
        <v>1.0833333333333333</v>
      </c>
      <c r="F590" s="3" t="s">
        <v>836</v>
      </c>
      <c r="G590" s="1"/>
      <c r="H590" s="10"/>
      <c r="I590" s="2">
        <f>5.2*1000</f>
        <v>5200</v>
      </c>
      <c r="J590" s="6">
        <v>1.8055555555555557E-2</v>
      </c>
      <c r="K590" s="7" t="s">
        <v>763</v>
      </c>
      <c r="L590" s="2"/>
      <c r="M590" s="2"/>
      <c r="N590" s="2"/>
      <c r="O590" s="2"/>
      <c r="P590" s="2"/>
      <c r="Q590" s="2"/>
      <c r="R590" s="2"/>
      <c r="S590" s="2"/>
      <c r="T590" s="2"/>
      <c r="U590" s="2"/>
      <c r="V590" s="2"/>
      <c r="W590" s="2"/>
      <c r="X590" s="2"/>
    </row>
    <row r="591" spans="1:24" x14ac:dyDescent="0.25">
      <c r="A591" s="2">
        <v>531</v>
      </c>
      <c r="C591" s="2" t="s">
        <v>1470</v>
      </c>
      <c r="D591" s="4" t="s">
        <v>530</v>
      </c>
      <c r="E591" s="8">
        <v>1.0902777777777779</v>
      </c>
      <c r="F591" s="3" t="s">
        <v>873</v>
      </c>
      <c r="G591" s="1"/>
      <c r="H591" s="10"/>
      <c r="I591" s="2">
        <f>9.2*1000</f>
        <v>9200</v>
      </c>
      <c r="J591" s="6">
        <v>1.8171296296296297E-2</v>
      </c>
      <c r="K591" s="7" t="s">
        <v>763</v>
      </c>
      <c r="L591" s="2"/>
      <c r="M591" s="2"/>
      <c r="N591" s="2"/>
      <c r="O591" s="2"/>
      <c r="P591" s="2"/>
      <c r="Q591" s="2"/>
      <c r="R591" s="2"/>
      <c r="S591" s="2"/>
      <c r="T591" s="2"/>
      <c r="U591" s="2"/>
      <c r="V591" s="2"/>
      <c r="W591" s="2"/>
      <c r="X591" s="2"/>
    </row>
    <row r="592" spans="1:24" x14ac:dyDescent="0.25">
      <c r="A592" s="2">
        <v>532</v>
      </c>
      <c r="C592" s="2" t="s">
        <v>1471</v>
      </c>
      <c r="D592" s="4" t="s">
        <v>531</v>
      </c>
      <c r="E592" s="8">
        <v>1.2472222222222222</v>
      </c>
      <c r="F592" s="3" t="s">
        <v>878</v>
      </c>
      <c r="G592" s="1"/>
      <c r="H592" s="10"/>
      <c r="I592" s="2">
        <f>25*1000</f>
        <v>25000</v>
      </c>
      <c r="J592" s="6">
        <v>2.0787037037037038E-2</v>
      </c>
      <c r="K592" s="7" t="s">
        <v>763</v>
      </c>
      <c r="L592" s="2"/>
      <c r="M592" s="2"/>
      <c r="N592" s="2"/>
      <c r="O592" s="2"/>
      <c r="P592" s="2"/>
      <c r="Q592" s="2"/>
      <c r="R592" s="2"/>
      <c r="S592" s="2"/>
      <c r="T592" s="2"/>
      <c r="U592" s="2"/>
      <c r="V592" s="2"/>
      <c r="W592" s="2"/>
      <c r="X592" s="2"/>
    </row>
    <row r="593" spans="1:24" x14ac:dyDescent="0.25">
      <c r="A593" s="2">
        <v>533</v>
      </c>
      <c r="C593" s="2" t="s">
        <v>1472</v>
      </c>
      <c r="D593" s="4" t="s">
        <v>532</v>
      </c>
      <c r="E593" s="5">
        <v>0.13819444444444443</v>
      </c>
      <c r="F593" s="3" t="s">
        <v>823</v>
      </c>
      <c r="G593" s="1"/>
      <c r="H593" s="10"/>
      <c r="I593" s="2">
        <f>7.4*1000</f>
        <v>7400</v>
      </c>
      <c r="J593" s="6">
        <v>2.3032407407407407E-3</v>
      </c>
      <c r="K593" s="7" t="s">
        <v>763</v>
      </c>
      <c r="L593" s="2"/>
      <c r="M593" s="2"/>
      <c r="N593" s="2"/>
      <c r="O593" s="2"/>
      <c r="P593" s="2"/>
      <c r="Q593" s="2"/>
      <c r="R593" s="2"/>
      <c r="S593" s="2"/>
      <c r="T593" s="2"/>
      <c r="U593" s="2"/>
      <c r="V593" s="2"/>
      <c r="W593" s="2"/>
      <c r="X593" s="2"/>
    </row>
    <row r="594" spans="1:24" x14ac:dyDescent="0.25">
      <c r="A594" s="2">
        <v>534</v>
      </c>
      <c r="C594" s="2" t="s">
        <v>1473</v>
      </c>
      <c r="D594" s="4" t="s">
        <v>533</v>
      </c>
      <c r="E594" s="8">
        <v>1.2145833333333333</v>
      </c>
      <c r="F594" s="3">
        <v>716</v>
      </c>
      <c r="G594" s="1"/>
      <c r="H594" s="10"/>
      <c r="I594" s="2">
        <f>716</f>
        <v>716</v>
      </c>
      <c r="J594" s="6">
        <v>2.0243055555555552E-2</v>
      </c>
      <c r="K594" s="7" t="s">
        <v>763</v>
      </c>
      <c r="L594" s="2"/>
      <c r="M594" s="2"/>
      <c r="N594" s="2"/>
      <c r="O594" s="2"/>
      <c r="P594" s="2"/>
      <c r="Q594" s="2"/>
      <c r="R594" s="2"/>
      <c r="S594" s="2"/>
      <c r="T594" s="2"/>
      <c r="U594" s="2"/>
      <c r="V594" s="2"/>
      <c r="W594" s="2"/>
      <c r="X594" s="2"/>
    </row>
    <row r="595" spans="1:24" x14ac:dyDescent="0.25">
      <c r="A595" s="2">
        <v>535</v>
      </c>
      <c r="C595" s="2" t="s">
        <v>1474</v>
      </c>
      <c r="D595" s="4" t="s">
        <v>534</v>
      </c>
      <c r="E595" s="8">
        <v>1.2305555555555556</v>
      </c>
      <c r="F595" s="3">
        <v>629</v>
      </c>
      <c r="G595" s="1"/>
      <c r="H595" s="10"/>
      <c r="I595" s="2">
        <f>629</f>
        <v>629</v>
      </c>
      <c r="J595" s="6">
        <v>2.0509259259259258E-2</v>
      </c>
      <c r="K595" s="7" t="s">
        <v>763</v>
      </c>
      <c r="L595" s="2"/>
      <c r="M595" s="2"/>
      <c r="N595" s="2"/>
      <c r="O595" s="2"/>
      <c r="P595" s="2"/>
      <c r="Q595" s="2"/>
      <c r="R595" s="2"/>
      <c r="S595" s="2"/>
      <c r="T595" s="2"/>
      <c r="U595" s="2"/>
      <c r="V595" s="2"/>
      <c r="W595" s="2"/>
      <c r="X595" s="2"/>
    </row>
    <row r="596" spans="1:24" x14ac:dyDescent="0.25">
      <c r="A596" s="2">
        <v>536</v>
      </c>
      <c r="C596" s="2" t="s">
        <v>1475</v>
      </c>
      <c r="D596" s="4" t="s">
        <v>535</v>
      </c>
      <c r="E596" s="8">
        <v>1.3763888888888889</v>
      </c>
      <c r="F596" s="3">
        <v>858</v>
      </c>
      <c r="G596" s="1"/>
      <c r="H596" s="10"/>
      <c r="I596" s="2">
        <f>858</f>
        <v>858</v>
      </c>
      <c r="J596" s="6">
        <v>2.2939814814814816E-2</v>
      </c>
      <c r="K596" s="7" t="s">
        <v>763</v>
      </c>
      <c r="L596" s="2"/>
      <c r="M596" s="2"/>
      <c r="N596" s="2"/>
      <c r="O596" s="2"/>
      <c r="P596" s="2"/>
      <c r="Q596" s="2"/>
      <c r="R596" s="2"/>
      <c r="S596" s="2"/>
      <c r="T596" s="2"/>
      <c r="U596" s="2"/>
      <c r="V596" s="2"/>
      <c r="W596" s="2"/>
      <c r="X596" s="2"/>
    </row>
    <row r="597" spans="1:24" x14ac:dyDescent="0.25">
      <c r="A597" s="2">
        <v>537</v>
      </c>
      <c r="C597" s="2" t="s">
        <v>1476</v>
      </c>
      <c r="D597" s="4" t="s">
        <v>536</v>
      </c>
      <c r="E597" s="8">
        <v>1.6791666666666665</v>
      </c>
      <c r="F597" s="3" t="s">
        <v>789</v>
      </c>
      <c r="G597" s="1"/>
      <c r="H597" s="10"/>
      <c r="I597" s="2">
        <f>1*1000</f>
        <v>1000</v>
      </c>
      <c r="J597" s="6">
        <v>2.7986111111111111E-2</v>
      </c>
      <c r="K597" s="7" t="s">
        <v>763</v>
      </c>
      <c r="L597" s="2"/>
      <c r="M597" s="2"/>
      <c r="N597" s="2"/>
      <c r="O597" s="2"/>
      <c r="P597" s="2"/>
      <c r="Q597" s="2"/>
      <c r="R597" s="2"/>
      <c r="S597" s="2"/>
      <c r="T597" s="2"/>
      <c r="U597" s="2"/>
      <c r="V597" s="2"/>
      <c r="W597" s="2"/>
      <c r="X597" s="2"/>
    </row>
    <row r="598" spans="1:24" x14ac:dyDescent="0.25">
      <c r="A598" s="2">
        <v>538</v>
      </c>
      <c r="C598" s="2" t="s">
        <v>1477</v>
      </c>
      <c r="D598" s="4" t="s">
        <v>537</v>
      </c>
      <c r="E598" s="5">
        <v>0.90069444444444446</v>
      </c>
      <c r="F598" s="3" t="s">
        <v>829</v>
      </c>
      <c r="G598" s="1"/>
      <c r="H598" s="10"/>
      <c r="I598" s="2">
        <f>2.6*1000</f>
        <v>2600</v>
      </c>
      <c r="J598" s="6">
        <v>1.5011574074074075E-2</v>
      </c>
      <c r="K598" s="7" t="s">
        <v>763</v>
      </c>
      <c r="L598" s="2"/>
      <c r="M598" s="2"/>
      <c r="N598" s="2"/>
      <c r="O598" s="2"/>
      <c r="P598" s="2"/>
      <c r="Q598" s="2"/>
      <c r="R598" s="2"/>
      <c r="S598" s="2"/>
      <c r="T598" s="2"/>
      <c r="U598" s="2"/>
      <c r="V598" s="2"/>
      <c r="W598" s="2"/>
      <c r="X598" s="2"/>
    </row>
    <row r="599" spans="1:24" x14ac:dyDescent="0.25">
      <c r="A599" s="2">
        <v>539</v>
      </c>
      <c r="C599" s="2" t="s">
        <v>1478</v>
      </c>
      <c r="D599" s="4" t="s">
        <v>538</v>
      </c>
      <c r="E599" s="8">
        <v>1.2930555555555556</v>
      </c>
      <c r="F599" s="3" t="s">
        <v>844</v>
      </c>
      <c r="G599" s="1"/>
      <c r="H599" s="10"/>
      <c r="I599" s="2">
        <f>4.6*1000</f>
        <v>4600</v>
      </c>
      <c r="J599" s="6">
        <v>2.1550925925925928E-2</v>
      </c>
      <c r="K599" s="7" t="s">
        <v>763</v>
      </c>
      <c r="L599" s="2"/>
      <c r="M599" s="2"/>
      <c r="N599" s="2"/>
      <c r="O599" s="2"/>
      <c r="P599" s="2"/>
      <c r="Q599" s="2"/>
      <c r="R599" s="2"/>
      <c r="S599" s="2"/>
      <c r="T599" s="2"/>
      <c r="U599" s="2"/>
      <c r="V599" s="2"/>
      <c r="W599" s="2"/>
      <c r="X599" s="2"/>
    </row>
    <row r="600" spans="1:24" x14ac:dyDescent="0.25">
      <c r="A600" s="2">
        <v>540</v>
      </c>
      <c r="C600" s="2" t="s">
        <v>1479</v>
      </c>
      <c r="D600" s="4" t="s">
        <v>539</v>
      </c>
      <c r="E600" s="8">
        <v>1.2798611111111111</v>
      </c>
      <c r="F600" s="3" t="s">
        <v>787</v>
      </c>
      <c r="G600" s="1"/>
      <c r="H600" s="10"/>
      <c r="I600" s="2">
        <f>1.9*1000</f>
        <v>1900</v>
      </c>
      <c r="J600" s="6">
        <v>2.1331018518518517E-2</v>
      </c>
      <c r="K600" s="7" t="s">
        <v>763</v>
      </c>
      <c r="L600" s="2"/>
      <c r="M600" s="2"/>
      <c r="N600" s="2"/>
      <c r="O600" s="2"/>
      <c r="P600" s="2"/>
      <c r="Q600" s="2"/>
      <c r="R600" s="2"/>
      <c r="S600" s="2"/>
      <c r="T600" s="2"/>
      <c r="U600" s="2"/>
      <c r="V600" s="2"/>
      <c r="W600" s="2"/>
      <c r="X600" s="2"/>
    </row>
    <row r="601" spans="1:24" x14ac:dyDescent="0.25">
      <c r="A601" s="2">
        <v>541</v>
      </c>
      <c r="C601" s="2" t="s">
        <v>1480</v>
      </c>
      <c r="D601" s="4" t="s">
        <v>540</v>
      </c>
      <c r="E601" s="5">
        <v>0.50694444444444442</v>
      </c>
      <c r="F601" s="3" t="s">
        <v>831</v>
      </c>
      <c r="G601" s="1"/>
      <c r="H601" s="10"/>
      <c r="I601" s="2">
        <f>5.6*1000</f>
        <v>5600</v>
      </c>
      <c r="J601" s="6">
        <v>8.4490740740740741E-3</v>
      </c>
      <c r="K601" s="7" t="s">
        <v>763</v>
      </c>
      <c r="L601" s="2"/>
      <c r="M601" s="2"/>
      <c r="N601" s="2"/>
      <c r="O601" s="2"/>
      <c r="P601" s="2"/>
      <c r="Q601" s="2"/>
      <c r="R601" s="2"/>
      <c r="S601" s="2"/>
      <c r="T601" s="2"/>
      <c r="U601" s="2"/>
      <c r="V601" s="2"/>
      <c r="W601" s="2"/>
      <c r="X601" s="2"/>
    </row>
    <row r="602" spans="1:24" x14ac:dyDescent="0.25">
      <c r="A602" s="2">
        <v>542</v>
      </c>
      <c r="C602" s="2" t="s">
        <v>1481</v>
      </c>
      <c r="D602" s="4" t="s">
        <v>541</v>
      </c>
      <c r="E602" s="8">
        <v>2.0861111111111112</v>
      </c>
      <c r="F602" s="3">
        <v>984</v>
      </c>
      <c r="G602" s="1"/>
      <c r="H602" s="10"/>
      <c r="I602" s="2">
        <f>984</f>
        <v>984</v>
      </c>
      <c r="J602" s="6">
        <v>3.4768518518518525E-2</v>
      </c>
      <c r="K602" s="7" t="s">
        <v>763</v>
      </c>
      <c r="L602" s="2"/>
      <c r="M602" s="2"/>
      <c r="N602" s="2"/>
      <c r="O602" s="2"/>
      <c r="P602" s="2"/>
      <c r="Q602" s="2"/>
      <c r="R602" s="2"/>
      <c r="S602" s="2"/>
      <c r="T602" s="2"/>
      <c r="U602" s="2"/>
      <c r="V602" s="2"/>
      <c r="W602" s="2"/>
      <c r="X602" s="2"/>
    </row>
    <row r="603" spans="1:24" x14ac:dyDescent="0.25">
      <c r="A603" s="2">
        <v>543</v>
      </c>
      <c r="C603" s="2" t="s">
        <v>1482</v>
      </c>
      <c r="D603" s="4" t="s">
        <v>542</v>
      </c>
      <c r="E603" s="5">
        <v>0.93958333333333333</v>
      </c>
      <c r="F603" s="3">
        <v>722</v>
      </c>
      <c r="G603" s="1"/>
      <c r="H603" s="10"/>
      <c r="I603" s="2">
        <f>722</f>
        <v>722</v>
      </c>
      <c r="J603" s="6">
        <v>1.5659722222222224E-2</v>
      </c>
      <c r="K603" s="7" t="s">
        <v>763</v>
      </c>
      <c r="L603" s="2"/>
      <c r="M603" s="2"/>
      <c r="N603" s="2"/>
      <c r="O603" s="2"/>
      <c r="P603" s="2"/>
      <c r="Q603" s="2"/>
      <c r="R603" s="2"/>
      <c r="S603" s="2"/>
      <c r="T603" s="2"/>
      <c r="U603" s="2"/>
      <c r="V603" s="2"/>
      <c r="W603" s="2"/>
      <c r="X603" s="2"/>
    </row>
    <row r="604" spans="1:24" x14ac:dyDescent="0.25">
      <c r="A604" s="2">
        <v>544</v>
      </c>
      <c r="C604" s="2" t="s">
        <v>1483</v>
      </c>
      <c r="D604" s="4" t="s">
        <v>543</v>
      </c>
      <c r="E604" s="5">
        <v>0.61388888888888882</v>
      </c>
      <c r="F604" s="3" t="s">
        <v>792</v>
      </c>
      <c r="G604" s="1"/>
      <c r="H604" s="10"/>
      <c r="I604" s="2">
        <f>4.9*1000</f>
        <v>4900</v>
      </c>
      <c r="J604" s="6">
        <v>1.0231481481481482E-2</v>
      </c>
      <c r="K604" s="7" t="s">
        <v>763</v>
      </c>
      <c r="L604" s="2"/>
      <c r="M604" s="2"/>
      <c r="N604" s="2"/>
      <c r="O604" s="2"/>
      <c r="P604" s="2"/>
      <c r="Q604" s="2"/>
      <c r="R604" s="2"/>
      <c r="S604" s="2"/>
      <c r="T604" s="2"/>
      <c r="U604" s="2"/>
      <c r="V604" s="2"/>
      <c r="W604" s="2"/>
      <c r="X604" s="2"/>
    </row>
    <row r="605" spans="1:24" x14ac:dyDescent="0.25">
      <c r="A605" s="2">
        <v>545</v>
      </c>
      <c r="C605" s="2" t="s">
        <v>1484</v>
      </c>
      <c r="D605" s="4" t="s">
        <v>544</v>
      </c>
      <c r="E605" s="5">
        <v>0.25416666666666665</v>
      </c>
      <c r="F605" s="3" t="s">
        <v>789</v>
      </c>
      <c r="G605" s="1"/>
      <c r="H605" s="10"/>
      <c r="I605" s="2">
        <f>1*1000</f>
        <v>1000</v>
      </c>
      <c r="J605" s="6">
        <v>4.2361111111111106E-3</v>
      </c>
      <c r="K605" s="7" t="s">
        <v>763</v>
      </c>
      <c r="L605" s="2"/>
      <c r="M605" s="2"/>
      <c r="N605" s="2"/>
      <c r="O605" s="2"/>
      <c r="P605" s="2"/>
      <c r="Q605" s="2"/>
      <c r="R605" s="2"/>
      <c r="S605" s="2"/>
      <c r="T605" s="2"/>
      <c r="U605" s="2"/>
      <c r="V605" s="2"/>
      <c r="W605" s="2"/>
      <c r="X605" s="2"/>
    </row>
    <row r="606" spans="1:24" x14ac:dyDescent="0.25">
      <c r="A606" s="2">
        <v>546</v>
      </c>
      <c r="C606" s="2" t="s">
        <v>1485</v>
      </c>
      <c r="D606" s="4" t="s">
        <v>545</v>
      </c>
      <c r="E606" s="5">
        <v>0.81527777777777777</v>
      </c>
      <c r="F606" s="3" t="s">
        <v>822</v>
      </c>
      <c r="G606" s="1"/>
      <c r="H606" s="10"/>
      <c r="I606" s="2">
        <f>3.5*1000</f>
        <v>3500</v>
      </c>
      <c r="J606" s="6">
        <v>1.3587962962962963E-2</v>
      </c>
      <c r="K606" s="7" t="s">
        <v>763</v>
      </c>
      <c r="L606" s="2"/>
      <c r="M606" s="2"/>
      <c r="N606" s="2"/>
      <c r="O606" s="2"/>
      <c r="P606" s="2"/>
      <c r="Q606" s="2"/>
      <c r="R606" s="2"/>
      <c r="S606" s="2"/>
      <c r="T606" s="2"/>
      <c r="U606" s="2"/>
      <c r="V606" s="2"/>
      <c r="W606" s="2"/>
      <c r="X606" s="2"/>
    </row>
    <row r="607" spans="1:24" x14ac:dyDescent="0.25">
      <c r="A607" s="2">
        <v>547</v>
      </c>
      <c r="C607" s="2" t="s">
        <v>1486</v>
      </c>
      <c r="D607" s="4" t="s">
        <v>546</v>
      </c>
      <c r="E607" s="5">
        <v>0.3527777777777778</v>
      </c>
      <c r="F607" s="3" t="s">
        <v>787</v>
      </c>
      <c r="G607" s="1"/>
      <c r="H607" s="10"/>
      <c r="I607" s="2">
        <f>1.9*1000</f>
        <v>1900</v>
      </c>
      <c r="J607" s="6">
        <v>5.8796296296296296E-3</v>
      </c>
      <c r="K607" s="7" t="s">
        <v>763</v>
      </c>
      <c r="L607" s="2"/>
      <c r="M607" s="2"/>
      <c r="N607" s="2"/>
      <c r="O607" s="2"/>
      <c r="P607" s="2"/>
      <c r="Q607" s="2"/>
      <c r="R607" s="2"/>
      <c r="S607" s="2"/>
      <c r="T607" s="2"/>
      <c r="U607" s="2"/>
      <c r="V607" s="2"/>
      <c r="W607" s="2"/>
      <c r="X607" s="2"/>
    </row>
    <row r="608" spans="1:24" x14ac:dyDescent="0.25">
      <c r="A608" s="2">
        <v>548</v>
      </c>
      <c r="C608" s="2" t="s">
        <v>1487</v>
      </c>
      <c r="D608" s="4" t="s">
        <v>547</v>
      </c>
      <c r="E608" s="5">
        <v>0.23680555555555557</v>
      </c>
      <c r="F608" s="3" t="s">
        <v>804</v>
      </c>
      <c r="G608" s="1"/>
      <c r="H608" s="10"/>
      <c r="I608" s="2">
        <f>1.3*1000</f>
        <v>1300</v>
      </c>
      <c r="J608" s="6">
        <v>3.9467592592592592E-3</v>
      </c>
      <c r="K608" s="7" t="s">
        <v>763</v>
      </c>
      <c r="L608" s="2"/>
      <c r="M608" s="2"/>
      <c r="N608" s="2"/>
      <c r="O608" s="2"/>
      <c r="P608" s="2"/>
      <c r="Q608" s="2"/>
      <c r="R608" s="2"/>
      <c r="S608" s="2"/>
      <c r="T608" s="2"/>
      <c r="U608" s="2"/>
      <c r="V608" s="2"/>
      <c r="W608" s="2"/>
      <c r="X608" s="2"/>
    </row>
    <row r="609" spans="1:24" x14ac:dyDescent="0.25">
      <c r="A609" s="2">
        <v>549</v>
      </c>
      <c r="C609" s="2" t="s">
        <v>1488</v>
      </c>
      <c r="D609" s="4" t="s">
        <v>548</v>
      </c>
      <c r="E609" s="5">
        <v>9.4444444444444442E-2</v>
      </c>
      <c r="F609" s="3" t="s">
        <v>808</v>
      </c>
      <c r="G609" s="1"/>
      <c r="H609" s="10"/>
      <c r="I609" s="2">
        <f>1.2*1000</f>
        <v>1200</v>
      </c>
      <c r="J609" s="6">
        <v>1.5740740740740741E-3</v>
      </c>
      <c r="K609" s="7" t="s">
        <v>763</v>
      </c>
      <c r="L609" s="2"/>
      <c r="M609" s="2"/>
      <c r="N609" s="2"/>
      <c r="O609" s="2"/>
      <c r="P609" s="2"/>
      <c r="Q609" s="2"/>
      <c r="R609" s="2"/>
      <c r="S609" s="2"/>
      <c r="T609" s="2"/>
      <c r="U609" s="2"/>
      <c r="V609" s="2"/>
      <c r="W609" s="2"/>
      <c r="X609" s="2"/>
    </row>
    <row r="610" spans="1:24" x14ac:dyDescent="0.25">
      <c r="A610" s="2">
        <v>550</v>
      </c>
      <c r="C610" s="2" t="s">
        <v>1489</v>
      </c>
      <c r="D610" s="4" t="s">
        <v>549</v>
      </c>
      <c r="E610" s="5">
        <v>0.84444444444444444</v>
      </c>
      <c r="F610" s="3" t="s">
        <v>792</v>
      </c>
      <c r="G610" s="1"/>
      <c r="H610" s="10"/>
      <c r="I610" s="2">
        <f>4.9*1000</f>
        <v>4900</v>
      </c>
      <c r="J610" s="6">
        <v>1.4074074074074074E-2</v>
      </c>
      <c r="K610" s="7" t="s">
        <v>763</v>
      </c>
      <c r="L610" s="2"/>
      <c r="M610" s="2"/>
      <c r="N610" s="2"/>
      <c r="O610" s="2"/>
      <c r="P610" s="2"/>
      <c r="Q610" s="2"/>
      <c r="R610" s="2"/>
      <c r="S610" s="2"/>
      <c r="T610" s="2"/>
      <c r="U610" s="2"/>
      <c r="V610" s="2"/>
      <c r="W610" s="2"/>
      <c r="X610" s="2"/>
    </row>
    <row r="611" spans="1:24" x14ac:dyDescent="0.25">
      <c r="A611" s="2">
        <v>551</v>
      </c>
      <c r="C611" s="2" t="s">
        <v>1490</v>
      </c>
      <c r="D611" s="4" t="s">
        <v>550</v>
      </c>
      <c r="E611" s="8">
        <v>2.3784722222222223</v>
      </c>
      <c r="F611" s="3" t="s">
        <v>879</v>
      </c>
      <c r="G611" s="1"/>
      <c r="H611" s="10"/>
      <c r="I611" s="2">
        <f>62*1000</f>
        <v>62000</v>
      </c>
      <c r="J611" s="6">
        <v>3.9641203703703706E-2</v>
      </c>
      <c r="K611" s="7" t="s">
        <v>764</v>
      </c>
      <c r="L611" s="2"/>
      <c r="M611" s="2"/>
      <c r="N611" s="2"/>
      <c r="O611" s="2"/>
      <c r="P611" s="2"/>
      <c r="Q611" s="2"/>
      <c r="R611" s="2"/>
      <c r="S611" s="2"/>
      <c r="T611" s="2"/>
      <c r="U611" s="2"/>
      <c r="V611" s="2"/>
      <c r="W611" s="2"/>
      <c r="X611" s="2"/>
    </row>
    <row r="612" spans="1:24" x14ac:dyDescent="0.25">
      <c r="A612" s="2">
        <v>552</v>
      </c>
      <c r="C612" s="2" t="s">
        <v>1491</v>
      </c>
      <c r="D612" s="4" t="s">
        <v>551</v>
      </c>
      <c r="E612" s="5">
        <v>0.11597222222222221</v>
      </c>
      <c r="F612" s="3" t="s">
        <v>782</v>
      </c>
      <c r="G612" s="1"/>
      <c r="H612" s="10"/>
      <c r="I612" s="2">
        <f>7*1000</f>
        <v>7000</v>
      </c>
      <c r="J612" s="6">
        <v>1.9328703703703704E-3</v>
      </c>
      <c r="K612" s="7" t="s">
        <v>764</v>
      </c>
      <c r="L612" s="2"/>
      <c r="M612" s="2"/>
      <c r="N612" s="2"/>
      <c r="O612" s="2"/>
      <c r="P612" s="2"/>
      <c r="Q612" s="2"/>
      <c r="R612" s="2"/>
      <c r="S612" s="2"/>
      <c r="T612" s="2"/>
      <c r="U612" s="2"/>
      <c r="V612" s="2"/>
      <c r="W612" s="2"/>
      <c r="X612" s="2"/>
    </row>
    <row r="613" spans="1:24" x14ac:dyDescent="0.25">
      <c r="A613" s="2">
        <v>553</v>
      </c>
      <c r="C613" s="2" t="s">
        <v>1492</v>
      </c>
      <c r="D613" s="4" t="s">
        <v>552</v>
      </c>
      <c r="E613" s="8">
        <v>1.1305555555555555</v>
      </c>
      <c r="F613" s="3" t="s">
        <v>785</v>
      </c>
      <c r="G613" s="1"/>
      <c r="H613" s="10"/>
      <c r="I613" s="2">
        <f>1.7*1000</f>
        <v>1700</v>
      </c>
      <c r="J613" s="6">
        <v>1.8842592592592591E-2</v>
      </c>
      <c r="K613" s="7" t="s">
        <v>764</v>
      </c>
      <c r="L613" s="2"/>
      <c r="M613" s="2"/>
      <c r="N613" s="2"/>
      <c r="O613" s="2"/>
      <c r="P613" s="2"/>
      <c r="Q613" s="2"/>
      <c r="R613" s="2"/>
      <c r="S613" s="2"/>
      <c r="T613" s="2"/>
      <c r="U613" s="2"/>
      <c r="V613" s="2"/>
      <c r="W613" s="2"/>
      <c r="X613" s="2"/>
    </row>
    <row r="614" spans="1:24" x14ac:dyDescent="0.25">
      <c r="A614" s="2">
        <v>554</v>
      </c>
      <c r="C614" s="2" t="s">
        <v>1493</v>
      </c>
      <c r="D614" s="4" t="s">
        <v>553</v>
      </c>
      <c r="E614" s="8">
        <v>1.4465277777777779</v>
      </c>
      <c r="F614" s="3" t="s">
        <v>829</v>
      </c>
      <c r="G614" s="1"/>
      <c r="H614" s="10"/>
      <c r="I614" s="2">
        <f>2.6*1000</f>
        <v>2600</v>
      </c>
      <c r="J614" s="6">
        <v>2.4108796296296298E-2</v>
      </c>
      <c r="K614" s="7" t="s">
        <v>764</v>
      </c>
      <c r="L614" s="2"/>
      <c r="M614" s="2"/>
      <c r="N614" s="2"/>
      <c r="O614" s="2"/>
      <c r="P614" s="2"/>
      <c r="Q614" s="2"/>
      <c r="R614" s="2"/>
      <c r="S614" s="2"/>
      <c r="T614" s="2"/>
      <c r="U614" s="2"/>
      <c r="V614" s="2"/>
      <c r="W614" s="2"/>
      <c r="X614" s="2"/>
    </row>
    <row r="615" spans="1:24" x14ac:dyDescent="0.25">
      <c r="A615" s="2">
        <v>555</v>
      </c>
      <c r="C615" s="2" t="s">
        <v>1494</v>
      </c>
      <c r="D615" s="4" t="s">
        <v>554</v>
      </c>
      <c r="E615" s="5">
        <v>0.68541666666666667</v>
      </c>
      <c r="F615" s="3">
        <v>868</v>
      </c>
      <c r="G615" s="1"/>
      <c r="H615" s="10"/>
      <c r="I615" s="2">
        <f>868</f>
        <v>868</v>
      </c>
      <c r="J615" s="6">
        <v>1.1423611111111112E-2</v>
      </c>
      <c r="K615" s="7" t="s">
        <v>764</v>
      </c>
      <c r="L615" s="2"/>
      <c r="M615" s="2"/>
      <c r="N615" s="2"/>
      <c r="O615" s="2"/>
      <c r="P615" s="2"/>
      <c r="Q615" s="2"/>
      <c r="R615" s="2"/>
      <c r="S615" s="2"/>
      <c r="T615" s="2"/>
      <c r="U615" s="2"/>
      <c r="V615" s="2"/>
      <c r="W615" s="2"/>
      <c r="X615" s="2"/>
    </row>
    <row r="616" spans="1:24" x14ac:dyDescent="0.25">
      <c r="A616" s="2">
        <v>556</v>
      </c>
      <c r="C616" s="2" t="s">
        <v>1495</v>
      </c>
      <c r="D616" s="4" t="s">
        <v>555</v>
      </c>
      <c r="E616" s="9">
        <v>6.7870370370370373E-2</v>
      </c>
      <c r="F616" s="3" t="s">
        <v>820</v>
      </c>
      <c r="G616" s="1"/>
      <c r="H616" s="10"/>
      <c r="I616" s="2">
        <f>3.7*1000</f>
        <v>3700</v>
      </c>
      <c r="J616" s="6">
        <v>6.7870370370370373E-2</v>
      </c>
      <c r="K616" s="7" t="s">
        <v>764</v>
      </c>
      <c r="L616" s="2"/>
      <c r="M616" s="2"/>
      <c r="N616" s="2"/>
      <c r="O616" s="2"/>
      <c r="P616" s="2"/>
      <c r="Q616" s="2"/>
      <c r="R616" s="2"/>
      <c r="S616" s="2"/>
      <c r="T616" s="2"/>
      <c r="U616" s="2"/>
      <c r="V616" s="2"/>
      <c r="W616" s="2"/>
      <c r="X616" s="2"/>
    </row>
    <row r="617" spans="1:24" x14ac:dyDescent="0.25">
      <c r="A617" s="2">
        <v>557</v>
      </c>
      <c r="C617" s="2" t="s">
        <v>1496</v>
      </c>
      <c r="D617" s="4" t="s">
        <v>556</v>
      </c>
      <c r="E617" s="9">
        <v>4.1689814814814818E-2</v>
      </c>
      <c r="F617" s="3" t="s">
        <v>876</v>
      </c>
      <c r="G617" s="1"/>
      <c r="H617" s="10"/>
      <c r="I617" s="2">
        <f>6.4*1000</f>
        <v>6400</v>
      </c>
      <c r="J617" s="6">
        <v>4.1689814814814818E-2</v>
      </c>
      <c r="K617" s="7" t="s">
        <v>764</v>
      </c>
      <c r="L617" s="2"/>
      <c r="M617" s="2"/>
      <c r="N617" s="2"/>
      <c r="O617" s="2"/>
      <c r="P617" s="2"/>
      <c r="Q617" s="2"/>
      <c r="R617" s="2"/>
      <c r="S617" s="2"/>
      <c r="T617" s="2"/>
      <c r="U617" s="2"/>
      <c r="V617" s="2"/>
      <c r="W617" s="2"/>
      <c r="X617" s="2"/>
    </row>
    <row r="618" spans="1:24" x14ac:dyDescent="0.25">
      <c r="A618" s="2">
        <v>558</v>
      </c>
      <c r="C618" s="2" t="s">
        <v>1497</v>
      </c>
      <c r="D618" s="4" t="s">
        <v>557</v>
      </c>
      <c r="E618" s="5">
        <v>0.30208333333333331</v>
      </c>
      <c r="F618" s="3">
        <v>704</v>
      </c>
      <c r="G618" s="1"/>
      <c r="H618" s="10"/>
      <c r="I618" s="2">
        <f>704</f>
        <v>704</v>
      </c>
      <c r="J618" s="6">
        <v>5.0347222222222225E-3</v>
      </c>
      <c r="K618" s="7" t="s">
        <v>764</v>
      </c>
      <c r="L618" s="2"/>
      <c r="M618" s="2"/>
      <c r="N618" s="2"/>
      <c r="O618" s="2"/>
      <c r="P618" s="2"/>
      <c r="Q618" s="2"/>
      <c r="R618" s="2"/>
      <c r="S618" s="2"/>
      <c r="T618" s="2"/>
      <c r="U618" s="2"/>
      <c r="V618" s="2"/>
      <c r="W618" s="2"/>
      <c r="X618" s="2"/>
    </row>
    <row r="619" spans="1:24" x14ac:dyDescent="0.25">
      <c r="A619" s="2">
        <v>559</v>
      </c>
      <c r="C619" s="2" t="s">
        <v>1498</v>
      </c>
      <c r="D619" s="4" t="s">
        <v>558</v>
      </c>
      <c r="E619" s="5">
        <v>0.38611111111111113</v>
      </c>
      <c r="F619" s="3">
        <v>692</v>
      </c>
      <c r="G619" s="1"/>
      <c r="H619" s="10"/>
      <c r="I619" s="2">
        <f>692</f>
        <v>692</v>
      </c>
      <c r="J619" s="6">
        <v>6.4351851851851861E-3</v>
      </c>
      <c r="K619" s="7" t="s">
        <v>764</v>
      </c>
      <c r="L619" s="2"/>
      <c r="M619" s="2"/>
      <c r="N619" s="2"/>
      <c r="O619" s="2"/>
      <c r="P619" s="2"/>
      <c r="Q619" s="2"/>
      <c r="R619" s="2"/>
      <c r="S619" s="2"/>
      <c r="T619" s="2"/>
      <c r="U619" s="2"/>
      <c r="V619" s="2"/>
      <c r="W619" s="2"/>
      <c r="X619" s="2"/>
    </row>
    <row r="620" spans="1:24" x14ac:dyDescent="0.25">
      <c r="A620" s="2">
        <v>560</v>
      </c>
      <c r="C620" s="2" t="s">
        <v>1499</v>
      </c>
      <c r="D620" s="4" t="s">
        <v>559</v>
      </c>
      <c r="E620" s="9">
        <v>4.4004629629629623E-2</v>
      </c>
      <c r="F620" s="3" t="s">
        <v>793</v>
      </c>
      <c r="G620" s="1"/>
      <c r="H620" s="10"/>
      <c r="I620" s="2">
        <f>3.6*1000</f>
        <v>3600</v>
      </c>
      <c r="J620" s="6">
        <v>4.4004629629629623E-2</v>
      </c>
      <c r="K620" s="7" t="s">
        <v>764</v>
      </c>
      <c r="L620" s="2"/>
      <c r="M620" s="2"/>
      <c r="N620" s="2"/>
      <c r="O620" s="2"/>
      <c r="P620" s="2"/>
      <c r="Q620" s="2"/>
      <c r="R620" s="2"/>
      <c r="S620" s="2"/>
      <c r="T620" s="2"/>
      <c r="U620" s="2"/>
      <c r="V620" s="2"/>
      <c r="W620" s="2"/>
      <c r="X620" s="2"/>
    </row>
    <row r="621" spans="1:24" x14ac:dyDescent="0.25">
      <c r="A621" s="2">
        <v>561</v>
      </c>
      <c r="C621" s="2" t="s">
        <v>1500</v>
      </c>
      <c r="D621" s="4" t="s">
        <v>560</v>
      </c>
      <c r="E621" s="5">
        <v>0.6694444444444444</v>
      </c>
      <c r="F621" s="3" t="s">
        <v>802</v>
      </c>
      <c r="G621" s="1"/>
      <c r="H621" s="10"/>
      <c r="I621" s="2">
        <f>3*1000</f>
        <v>3000</v>
      </c>
      <c r="J621" s="6">
        <v>1.1157407407407408E-2</v>
      </c>
      <c r="K621" s="7" t="s">
        <v>764</v>
      </c>
      <c r="L621" s="2"/>
      <c r="M621" s="2"/>
      <c r="N621" s="2"/>
      <c r="O621" s="2"/>
      <c r="P621" s="2"/>
      <c r="Q621" s="2"/>
      <c r="R621" s="2"/>
      <c r="S621" s="2"/>
      <c r="T621" s="2"/>
      <c r="U621" s="2"/>
      <c r="V621" s="2"/>
      <c r="W621" s="2"/>
      <c r="X621" s="2"/>
    </row>
    <row r="622" spans="1:24" x14ac:dyDescent="0.25">
      <c r="A622" s="2">
        <v>562</v>
      </c>
      <c r="C622" s="2" t="s">
        <v>1501</v>
      </c>
      <c r="D622" s="4" t="s">
        <v>561</v>
      </c>
      <c r="E622" s="8">
        <v>1.0222222222222224</v>
      </c>
      <c r="F622" s="3">
        <v>953</v>
      </c>
      <c r="G622" s="1"/>
      <c r="H622" s="10"/>
      <c r="I622" s="2">
        <f>953</f>
        <v>953</v>
      </c>
      <c r="J622" s="6">
        <v>1.7037037037037038E-2</v>
      </c>
      <c r="K622" s="7" t="s">
        <v>764</v>
      </c>
      <c r="L622" s="2"/>
      <c r="M622" s="2"/>
      <c r="N622" s="2"/>
      <c r="O622" s="2"/>
      <c r="P622" s="2"/>
      <c r="Q622" s="2"/>
      <c r="R622" s="2"/>
      <c r="S622" s="2"/>
      <c r="T622" s="2"/>
      <c r="U622" s="2"/>
      <c r="V622" s="2"/>
      <c r="W622" s="2"/>
      <c r="X622" s="2"/>
    </row>
    <row r="623" spans="1:24" x14ac:dyDescent="0.25">
      <c r="A623" s="2">
        <v>563</v>
      </c>
      <c r="C623" s="2" t="s">
        <v>1502</v>
      </c>
      <c r="D623" s="4" t="s">
        <v>562</v>
      </c>
      <c r="E623" s="5">
        <v>0.53125</v>
      </c>
      <c r="F623" s="3">
        <v>851</v>
      </c>
      <c r="G623" s="1"/>
      <c r="H623" s="10"/>
      <c r="I623" s="2">
        <f>851</f>
        <v>851</v>
      </c>
      <c r="J623" s="6">
        <v>8.8541666666666664E-3</v>
      </c>
      <c r="K623" s="7" t="s">
        <v>764</v>
      </c>
      <c r="L623" s="2"/>
      <c r="M623" s="2"/>
      <c r="N623" s="2"/>
      <c r="O623" s="2"/>
      <c r="P623" s="2"/>
      <c r="Q623" s="2"/>
      <c r="R623" s="2"/>
      <c r="S623" s="2"/>
      <c r="T623" s="2"/>
      <c r="U623" s="2"/>
      <c r="V623" s="2"/>
      <c r="W623" s="2"/>
      <c r="X623" s="2"/>
    </row>
    <row r="624" spans="1:24" x14ac:dyDescent="0.25">
      <c r="A624" s="2">
        <v>564</v>
      </c>
      <c r="C624" s="2" t="s">
        <v>1503</v>
      </c>
      <c r="D624" s="4" t="s">
        <v>563</v>
      </c>
      <c r="E624" s="5">
        <v>0.42152777777777778</v>
      </c>
      <c r="F624" s="3">
        <v>454</v>
      </c>
      <c r="G624" s="1"/>
      <c r="H624" s="10"/>
      <c r="I624" s="2">
        <f>454</f>
        <v>454</v>
      </c>
      <c r="J624" s="6">
        <v>7.0254629629629634E-3</v>
      </c>
      <c r="K624" s="7" t="s">
        <v>764</v>
      </c>
      <c r="L624" s="2"/>
      <c r="M624" s="2"/>
      <c r="N624" s="2"/>
      <c r="O624" s="2"/>
      <c r="P624" s="2"/>
      <c r="Q624" s="2"/>
      <c r="R624" s="2"/>
      <c r="S624" s="2"/>
      <c r="T624" s="2"/>
      <c r="U624" s="2"/>
      <c r="V624" s="2"/>
      <c r="W624" s="2"/>
      <c r="X624" s="2"/>
    </row>
    <row r="625" spans="1:24" x14ac:dyDescent="0.25">
      <c r="A625" s="2">
        <v>565</v>
      </c>
      <c r="C625" s="2" t="s">
        <v>1504</v>
      </c>
      <c r="D625" s="4" t="s">
        <v>564</v>
      </c>
      <c r="E625" s="5">
        <v>0.59097222222222223</v>
      </c>
      <c r="F625" s="3">
        <v>979</v>
      </c>
      <c r="G625" s="1"/>
      <c r="H625" s="10"/>
      <c r="I625" s="2">
        <f>979</f>
        <v>979</v>
      </c>
      <c r="J625" s="6">
        <v>9.8495370370370369E-3</v>
      </c>
      <c r="K625" s="7" t="s">
        <v>764</v>
      </c>
      <c r="L625" s="2"/>
      <c r="M625" s="2"/>
      <c r="N625" s="2"/>
      <c r="O625" s="2"/>
      <c r="P625" s="2"/>
      <c r="Q625" s="2"/>
      <c r="R625" s="2"/>
      <c r="S625" s="2"/>
      <c r="T625" s="2"/>
      <c r="U625" s="2"/>
      <c r="V625" s="2"/>
      <c r="W625" s="2"/>
      <c r="X625" s="2"/>
    </row>
    <row r="626" spans="1:24" x14ac:dyDescent="0.25">
      <c r="A626" s="2">
        <v>566</v>
      </c>
      <c r="C626" s="2" t="s">
        <v>1505</v>
      </c>
      <c r="D626" s="4" t="s">
        <v>565</v>
      </c>
      <c r="E626" s="5">
        <v>0.34513888888888888</v>
      </c>
      <c r="F626" s="3">
        <v>609</v>
      </c>
      <c r="G626" s="1"/>
      <c r="H626" s="10"/>
      <c r="I626" s="2">
        <f>609</f>
        <v>609</v>
      </c>
      <c r="J626" s="6">
        <v>5.7523148148148143E-3</v>
      </c>
      <c r="K626" s="7" t="s">
        <v>764</v>
      </c>
      <c r="L626" s="2"/>
      <c r="M626" s="2"/>
      <c r="N626" s="2"/>
      <c r="O626" s="2"/>
      <c r="P626" s="2"/>
      <c r="Q626" s="2"/>
      <c r="R626" s="2"/>
      <c r="S626" s="2"/>
      <c r="T626" s="2"/>
      <c r="U626" s="2"/>
      <c r="V626" s="2"/>
      <c r="W626" s="2"/>
      <c r="X626" s="2"/>
    </row>
    <row r="627" spans="1:24" x14ac:dyDescent="0.25">
      <c r="A627" s="2">
        <v>567</v>
      </c>
      <c r="C627" s="2" t="s">
        <v>1506</v>
      </c>
      <c r="D627" s="4" t="s">
        <v>566</v>
      </c>
      <c r="E627" s="5">
        <v>0.21041666666666667</v>
      </c>
      <c r="F627" s="3" t="s">
        <v>789</v>
      </c>
      <c r="G627" s="1"/>
      <c r="H627" s="10"/>
      <c r="I627" s="2">
        <f>1*1000</f>
        <v>1000</v>
      </c>
      <c r="J627" s="6">
        <v>3.5069444444444445E-3</v>
      </c>
      <c r="K627" s="7" t="s">
        <v>764</v>
      </c>
      <c r="L627" s="2"/>
      <c r="M627" s="2"/>
      <c r="N627" s="2"/>
      <c r="O627" s="2"/>
      <c r="P627" s="2"/>
      <c r="Q627" s="2"/>
      <c r="R627" s="2"/>
      <c r="S627" s="2"/>
      <c r="T627" s="2"/>
      <c r="U627" s="2"/>
      <c r="V627" s="2"/>
      <c r="W627" s="2"/>
      <c r="X627" s="2"/>
    </row>
    <row r="628" spans="1:24" x14ac:dyDescent="0.25">
      <c r="A628" s="2">
        <v>568</v>
      </c>
      <c r="C628" s="2" t="s">
        <v>1507</v>
      </c>
      <c r="D628" s="4" t="s">
        <v>567</v>
      </c>
      <c r="E628" s="9">
        <v>4.5162037037037035E-2</v>
      </c>
      <c r="F628" s="3" t="s">
        <v>877</v>
      </c>
      <c r="G628" s="1"/>
      <c r="H628" s="10"/>
      <c r="I628" s="2">
        <f>4.8*1000</f>
        <v>4800</v>
      </c>
      <c r="J628" s="6">
        <v>4.5162037037037035E-2</v>
      </c>
      <c r="K628" s="7" t="s">
        <v>764</v>
      </c>
      <c r="L628" s="2"/>
      <c r="M628" s="2"/>
      <c r="N628" s="2"/>
      <c r="O628" s="2"/>
      <c r="P628" s="2"/>
      <c r="Q628" s="2"/>
      <c r="R628" s="2"/>
      <c r="S628" s="2"/>
      <c r="T628" s="2"/>
      <c r="U628" s="2"/>
      <c r="V628" s="2"/>
      <c r="W628" s="2"/>
      <c r="X628" s="2"/>
    </row>
    <row r="629" spans="1:24" x14ac:dyDescent="0.25">
      <c r="A629" s="2">
        <v>569</v>
      </c>
      <c r="C629" s="2" t="s">
        <v>1508</v>
      </c>
      <c r="D629" s="4" t="s">
        <v>568</v>
      </c>
      <c r="E629" s="5">
        <v>0.94166666666666676</v>
      </c>
      <c r="F629" s="3" t="s">
        <v>880</v>
      </c>
      <c r="G629" s="1"/>
      <c r="H629" s="10"/>
      <c r="I629" s="2">
        <f>3.4*1000</f>
        <v>3400</v>
      </c>
      <c r="J629" s="6">
        <v>1.5694444444444445E-2</v>
      </c>
      <c r="K629" s="7" t="s">
        <v>764</v>
      </c>
      <c r="L629" s="2"/>
      <c r="M629" s="2"/>
      <c r="N629" s="2"/>
      <c r="O629" s="2"/>
      <c r="P629" s="2"/>
      <c r="Q629" s="2"/>
      <c r="R629" s="2"/>
      <c r="S629" s="2"/>
      <c r="T629" s="2"/>
      <c r="U629" s="2"/>
      <c r="V629" s="2"/>
      <c r="W629" s="2"/>
      <c r="X629" s="2"/>
    </row>
    <row r="630" spans="1:24" x14ac:dyDescent="0.25">
      <c r="A630" s="2">
        <v>570</v>
      </c>
      <c r="C630" s="2" t="s">
        <v>1509</v>
      </c>
      <c r="D630" s="4" t="s">
        <v>569</v>
      </c>
      <c r="E630" s="8">
        <v>1.0048611111111112</v>
      </c>
      <c r="F630" s="3">
        <v>962</v>
      </c>
      <c r="G630" s="1"/>
      <c r="H630" s="10"/>
      <c r="I630" s="2">
        <f>962</f>
        <v>962</v>
      </c>
      <c r="J630" s="6">
        <v>1.6747685185185185E-2</v>
      </c>
      <c r="K630" s="7" t="s">
        <v>764</v>
      </c>
      <c r="L630" s="2"/>
      <c r="M630" s="2"/>
      <c r="N630" s="2"/>
      <c r="O630" s="2"/>
      <c r="P630" s="2"/>
      <c r="Q630" s="2"/>
      <c r="R630" s="2"/>
      <c r="S630" s="2"/>
      <c r="T630" s="2"/>
      <c r="U630" s="2"/>
      <c r="V630" s="2"/>
      <c r="W630" s="2"/>
      <c r="X630" s="2"/>
    </row>
    <row r="631" spans="1:24" x14ac:dyDescent="0.25">
      <c r="A631" s="2">
        <v>571</v>
      </c>
      <c r="C631" s="2" t="s">
        <v>1510</v>
      </c>
      <c r="D631" s="4" t="s">
        <v>570</v>
      </c>
      <c r="E631" s="8">
        <v>2.0611111111111113</v>
      </c>
      <c r="F631" s="3" t="s">
        <v>872</v>
      </c>
      <c r="G631" s="1"/>
      <c r="H631" s="10"/>
      <c r="I631" s="2">
        <f>2.2*1000</f>
        <v>2200</v>
      </c>
      <c r="J631" s="6">
        <v>3.4351851851851849E-2</v>
      </c>
      <c r="K631" s="7" t="s">
        <v>764</v>
      </c>
      <c r="L631" s="2"/>
      <c r="M631" s="2"/>
      <c r="N631" s="2"/>
      <c r="O631" s="2"/>
      <c r="P631" s="2"/>
      <c r="Q631" s="2"/>
      <c r="R631" s="2"/>
      <c r="S631" s="2"/>
      <c r="T631" s="2"/>
      <c r="U631" s="2"/>
      <c r="V631" s="2"/>
      <c r="W631" s="2"/>
      <c r="X631" s="2"/>
    </row>
    <row r="632" spans="1:24" x14ac:dyDescent="0.25">
      <c r="A632" s="2">
        <v>572</v>
      </c>
      <c r="C632" s="2" t="s">
        <v>1511</v>
      </c>
      <c r="D632" s="4" t="s">
        <v>571</v>
      </c>
      <c r="E632" s="5">
        <v>0.38819444444444445</v>
      </c>
      <c r="F632" s="3">
        <v>641</v>
      </c>
      <c r="G632" s="1"/>
      <c r="H632" s="10"/>
      <c r="I632" s="2">
        <f>641</f>
        <v>641</v>
      </c>
      <c r="J632" s="6">
        <v>6.4699074074074069E-3</v>
      </c>
      <c r="K632" s="7" t="s">
        <v>764</v>
      </c>
      <c r="L632" s="2"/>
      <c r="M632" s="2"/>
      <c r="N632" s="2"/>
      <c r="O632" s="2"/>
      <c r="P632" s="2"/>
      <c r="Q632" s="2"/>
      <c r="R632" s="2"/>
      <c r="S632" s="2"/>
      <c r="T632" s="2"/>
      <c r="U632" s="2"/>
      <c r="V632" s="2"/>
      <c r="W632" s="2"/>
      <c r="X632" s="2"/>
    </row>
    <row r="633" spans="1:24" x14ac:dyDescent="0.25">
      <c r="A633" s="2">
        <v>573</v>
      </c>
      <c r="C633" s="2" t="s">
        <v>1512</v>
      </c>
      <c r="D633" s="4" t="s">
        <v>572</v>
      </c>
      <c r="E633" s="5">
        <v>0.15</v>
      </c>
      <c r="F633" s="3" t="s">
        <v>805</v>
      </c>
      <c r="G633" s="1"/>
      <c r="H633" s="10"/>
      <c r="I633" s="2">
        <f>1.1*1000</f>
        <v>1100</v>
      </c>
      <c r="J633" s="6">
        <v>2.5000000000000001E-3</v>
      </c>
      <c r="K633" s="7" t="s">
        <v>764</v>
      </c>
      <c r="L633" s="2"/>
      <c r="M633" s="2"/>
      <c r="N633" s="2"/>
      <c r="O633" s="2"/>
      <c r="P633" s="2"/>
      <c r="Q633" s="2"/>
      <c r="R633" s="2"/>
      <c r="S633" s="2"/>
      <c r="T633" s="2"/>
      <c r="U633" s="2"/>
      <c r="V633" s="2"/>
      <c r="W633" s="2"/>
      <c r="X633" s="2"/>
    </row>
    <row r="634" spans="1:24" x14ac:dyDescent="0.25">
      <c r="A634" s="2">
        <v>574</v>
      </c>
      <c r="C634" s="2" t="s">
        <v>1513</v>
      </c>
      <c r="D634" s="4" t="s">
        <v>573</v>
      </c>
      <c r="E634" s="8">
        <v>1.7076388888888889</v>
      </c>
      <c r="F634" s="3" t="s">
        <v>796</v>
      </c>
      <c r="G634" s="1"/>
      <c r="H634" s="10"/>
      <c r="I634" s="2">
        <f>14*1000</f>
        <v>14000</v>
      </c>
      <c r="J634" s="6">
        <v>2.8460648148148148E-2</v>
      </c>
      <c r="K634" s="7" t="s">
        <v>765</v>
      </c>
      <c r="L634" s="2"/>
      <c r="M634" s="2"/>
      <c r="N634" s="2"/>
      <c r="O634" s="2"/>
      <c r="P634" s="2"/>
      <c r="Q634" s="2"/>
      <c r="R634" s="2"/>
      <c r="S634" s="2"/>
      <c r="T634" s="2"/>
      <c r="U634" s="2"/>
      <c r="V634" s="2"/>
      <c r="W634" s="2"/>
      <c r="X634" s="2"/>
    </row>
    <row r="635" spans="1:24" x14ac:dyDescent="0.25">
      <c r="A635" s="2">
        <v>575</v>
      </c>
      <c r="C635" s="2" t="s">
        <v>1514</v>
      </c>
      <c r="D635" s="4" t="s">
        <v>574</v>
      </c>
      <c r="E635" s="5">
        <v>0.79722222222222217</v>
      </c>
      <c r="F635" s="3" t="s">
        <v>832</v>
      </c>
      <c r="G635" s="1"/>
      <c r="H635" s="10"/>
      <c r="I635" s="2">
        <f>2.7*1000</f>
        <v>2700</v>
      </c>
      <c r="J635" s="6">
        <v>1.3287037037037036E-2</v>
      </c>
      <c r="K635" s="7" t="s">
        <v>765</v>
      </c>
      <c r="L635" s="2"/>
      <c r="M635" s="2"/>
      <c r="N635" s="2"/>
      <c r="O635" s="2"/>
      <c r="P635" s="2"/>
      <c r="Q635" s="2"/>
      <c r="R635" s="2"/>
      <c r="S635" s="2"/>
      <c r="T635" s="2"/>
      <c r="U635" s="2"/>
      <c r="V635" s="2"/>
      <c r="W635" s="2"/>
      <c r="X635" s="2"/>
    </row>
    <row r="636" spans="1:24" x14ac:dyDescent="0.25">
      <c r="A636" s="2">
        <v>576</v>
      </c>
      <c r="C636" s="2" t="s">
        <v>1515</v>
      </c>
      <c r="D636" s="4" t="s">
        <v>575</v>
      </c>
      <c r="E636" s="8">
        <v>1.3145833333333334</v>
      </c>
      <c r="F636" s="3" t="s">
        <v>794</v>
      </c>
      <c r="G636" s="1"/>
      <c r="H636" s="10"/>
      <c r="I636" s="2">
        <f>2.4*1000</f>
        <v>2400</v>
      </c>
      <c r="J636" s="6">
        <v>2.1909722222222223E-2</v>
      </c>
      <c r="K636" s="7" t="s">
        <v>765</v>
      </c>
      <c r="L636" s="2"/>
      <c r="M636" s="2"/>
      <c r="N636" s="2"/>
      <c r="O636" s="2"/>
      <c r="P636" s="2"/>
      <c r="Q636" s="2"/>
      <c r="R636" s="2"/>
      <c r="S636" s="2"/>
      <c r="T636" s="2"/>
      <c r="U636" s="2"/>
      <c r="V636" s="2"/>
      <c r="W636" s="2"/>
      <c r="X636" s="2"/>
    </row>
    <row r="637" spans="1:24" x14ac:dyDescent="0.25">
      <c r="A637" s="2">
        <v>577</v>
      </c>
      <c r="C637" s="2" t="s">
        <v>1516</v>
      </c>
      <c r="D637" s="4" t="s">
        <v>576</v>
      </c>
      <c r="E637" s="5">
        <v>0.14722222222222223</v>
      </c>
      <c r="F637" s="3" t="s">
        <v>804</v>
      </c>
      <c r="G637" s="1"/>
      <c r="H637" s="10"/>
      <c r="I637" s="2">
        <f>1.3*1000</f>
        <v>1300</v>
      </c>
      <c r="J637" s="6">
        <v>2.4537037037037036E-3</v>
      </c>
      <c r="K637" s="7" t="s">
        <v>765</v>
      </c>
      <c r="L637" s="2"/>
      <c r="M637" s="2"/>
      <c r="N637" s="2"/>
      <c r="O637" s="2"/>
      <c r="P637" s="2"/>
      <c r="Q637" s="2"/>
      <c r="R637" s="2"/>
      <c r="S637" s="2"/>
      <c r="T637" s="2"/>
      <c r="U637" s="2"/>
      <c r="V637" s="2"/>
      <c r="W637" s="2"/>
      <c r="X637" s="2"/>
    </row>
    <row r="638" spans="1:24" x14ac:dyDescent="0.25">
      <c r="A638" s="2">
        <v>578</v>
      </c>
      <c r="C638" s="2" t="s">
        <v>1517</v>
      </c>
      <c r="D638" s="4" t="s">
        <v>577</v>
      </c>
      <c r="E638" s="8">
        <v>1.6791666666666665</v>
      </c>
      <c r="F638" s="3" t="s">
        <v>881</v>
      </c>
      <c r="G638" s="1"/>
      <c r="H638" s="10"/>
      <c r="I638" s="2">
        <f>6.5*1000</f>
        <v>6500</v>
      </c>
      <c r="J638" s="6">
        <v>2.7986111111111111E-2</v>
      </c>
      <c r="K638" s="7" t="s">
        <v>765</v>
      </c>
      <c r="L638" s="2"/>
      <c r="M638" s="2"/>
      <c r="N638" s="2"/>
      <c r="O638" s="2"/>
      <c r="P638" s="2"/>
      <c r="Q638" s="2"/>
      <c r="R638" s="2"/>
      <c r="S638" s="2"/>
      <c r="T638" s="2"/>
      <c r="U638" s="2"/>
      <c r="V638" s="2"/>
      <c r="W638" s="2"/>
      <c r="X638" s="2"/>
    </row>
    <row r="639" spans="1:24" x14ac:dyDescent="0.25">
      <c r="A639" s="2">
        <v>579</v>
      </c>
      <c r="C639" s="2" t="s">
        <v>1518</v>
      </c>
      <c r="D639" s="4" t="s">
        <v>578</v>
      </c>
      <c r="E639" s="9">
        <v>4.5439814814814815E-2</v>
      </c>
      <c r="F639" s="3" t="s">
        <v>814</v>
      </c>
      <c r="G639" s="1"/>
      <c r="H639" s="10"/>
      <c r="I639" s="2">
        <f>7.9*1000</f>
        <v>7900</v>
      </c>
      <c r="J639" s="6">
        <v>4.5439814814814815E-2</v>
      </c>
      <c r="K639" s="7" t="s">
        <v>765</v>
      </c>
      <c r="L639" s="2"/>
      <c r="M639" s="2"/>
      <c r="N639" s="2"/>
      <c r="O639" s="2"/>
      <c r="P639" s="2"/>
      <c r="Q639" s="2"/>
      <c r="R639" s="2"/>
      <c r="S639" s="2"/>
      <c r="T639" s="2"/>
      <c r="U639" s="2"/>
      <c r="V639" s="2"/>
      <c r="W639" s="2"/>
      <c r="X639" s="2"/>
    </row>
    <row r="640" spans="1:24" x14ac:dyDescent="0.25">
      <c r="A640" s="2">
        <v>580</v>
      </c>
      <c r="C640" s="2" t="s">
        <v>1519</v>
      </c>
      <c r="D640" s="4" t="s">
        <v>579</v>
      </c>
      <c r="E640" s="5">
        <v>8.1250000000000003E-2</v>
      </c>
      <c r="F640" s="3">
        <v>520</v>
      </c>
      <c r="G640" s="1"/>
      <c r="H640" s="10"/>
      <c r="I640" s="2">
        <f>520</f>
        <v>520</v>
      </c>
      <c r="J640" s="6">
        <v>1.3541666666666667E-3</v>
      </c>
      <c r="K640" s="7" t="s">
        <v>765</v>
      </c>
      <c r="L640" s="2"/>
      <c r="M640" s="2"/>
      <c r="N640" s="2"/>
      <c r="O640" s="2"/>
      <c r="P640" s="2"/>
      <c r="Q640" s="2"/>
      <c r="R640" s="2"/>
      <c r="S640" s="2"/>
      <c r="T640" s="2"/>
      <c r="U640" s="2"/>
      <c r="V640" s="2"/>
      <c r="W640" s="2"/>
      <c r="X640" s="2"/>
    </row>
    <row r="641" spans="1:24" x14ac:dyDescent="0.25">
      <c r="A641" s="2">
        <v>581</v>
      </c>
      <c r="C641" s="2" t="s">
        <v>1520</v>
      </c>
      <c r="D641" s="4" t="s">
        <v>580</v>
      </c>
      <c r="E641" s="5">
        <v>0.23194444444444443</v>
      </c>
      <c r="F641" s="3">
        <v>658</v>
      </c>
      <c r="G641" s="1"/>
      <c r="H641" s="10"/>
      <c r="I641" s="2">
        <f>658</f>
        <v>658</v>
      </c>
      <c r="J641" s="6">
        <v>3.8657407407407408E-3</v>
      </c>
      <c r="K641" s="7" t="s">
        <v>765</v>
      </c>
      <c r="L641" s="2"/>
      <c r="M641" s="2"/>
      <c r="N641" s="2"/>
      <c r="O641" s="2"/>
      <c r="P641" s="2"/>
      <c r="Q641" s="2"/>
      <c r="R641" s="2"/>
      <c r="S641" s="2"/>
      <c r="T641" s="2"/>
      <c r="U641" s="2"/>
      <c r="V641" s="2"/>
      <c r="W641" s="2"/>
      <c r="X641" s="2"/>
    </row>
    <row r="642" spans="1:24" x14ac:dyDescent="0.25">
      <c r="A642" s="2">
        <v>582</v>
      </c>
      <c r="C642" s="2" t="s">
        <v>1521</v>
      </c>
      <c r="D642" s="4" t="s">
        <v>581</v>
      </c>
      <c r="E642" s="5">
        <v>0.16111111111111112</v>
      </c>
      <c r="F642" s="3">
        <v>457</v>
      </c>
      <c r="G642" s="1"/>
      <c r="H642" s="10"/>
      <c r="I642" s="2">
        <f>457</f>
        <v>457</v>
      </c>
      <c r="J642" s="6">
        <v>2.685185185185185E-3</v>
      </c>
      <c r="K642" s="7" t="s">
        <v>765</v>
      </c>
      <c r="L642" s="2"/>
      <c r="M642" s="2"/>
      <c r="N642" s="2"/>
      <c r="O642" s="2"/>
      <c r="P642" s="2"/>
      <c r="Q642" s="2"/>
      <c r="R642" s="2"/>
      <c r="S642" s="2"/>
      <c r="T642" s="2"/>
      <c r="U642" s="2"/>
      <c r="V642" s="2"/>
      <c r="W642" s="2"/>
      <c r="X642" s="2"/>
    </row>
    <row r="643" spans="1:24" x14ac:dyDescent="0.25">
      <c r="A643" s="2">
        <v>583</v>
      </c>
      <c r="C643" s="2" t="s">
        <v>1522</v>
      </c>
      <c r="D643" s="4" t="s">
        <v>582</v>
      </c>
      <c r="E643" s="5">
        <v>8.7500000000000008E-2</v>
      </c>
      <c r="F643" s="3">
        <v>689</v>
      </c>
      <c r="G643" s="1"/>
      <c r="H643" s="10"/>
      <c r="I643" s="2">
        <f>689</f>
        <v>689</v>
      </c>
      <c r="J643" s="6">
        <v>1.4583333333333334E-3</v>
      </c>
      <c r="K643" s="7" t="s">
        <v>765</v>
      </c>
      <c r="L643" s="2"/>
      <c r="M643" s="2"/>
      <c r="N643" s="2"/>
      <c r="O643" s="2"/>
      <c r="P643" s="2"/>
      <c r="Q643" s="2"/>
      <c r="R643" s="2"/>
      <c r="S643" s="2"/>
      <c r="T643" s="2"/>
      <c r="U643" s="2"/>
      <c r="V643" s="2"/>
      <c r="W643" s="2"/>
      <c r="X643" s="2"/>
    </row>
    <row r="644" spans="1:24" x14ac:dyDescent="0.25">
      <c r="A644" s="2">
        <v>584</v>
      </c>
      <c r="C644" s="2" t="s">
        <v>1523</v>
      </c>
      <c r="D644" s="4" t="s">
        <v>583</v>
      </c>
      <c r="E644" s="5">
        <v>0.15763888888888888</v>
      </c>
      <c r="F644" s="3">
        <v>422</v>
      </c>
      <c r="G644" s="1"/>
      <c r="H644" s="10"/>
      <c r="I644" s="2">
        <f>422</f>
        <v>422</v>
      </c>
      <c r="J644" s="6">
        <v>2.627314814814815E-3</v>
      </c>
      <c r="K644" s="7" t="s">
        <v>765</v>
      </c>
      <c r="L644" s="2"/>
      <c r="M644" s="2"/>
      <c r="N644" s="2"/>
      <c r="O644" s="2"/>
      <c r="P644" s="2"/>
      <c r="Q644" s="2"/>
      <c r="R644" s="2"/>
      <c r="S644" s="2"/>
      <c r="T644" s="2"/>
      <c r="U644" s="2"/>
      <c r="V644" s="2"/>
      <c r="W644" s="2"/>
      <c r="X644" s="2"/>
    </row>
    <row r="645" spans="1:24" x14ac:dyDescent="0.25">
      <c r="A645" s="2">
        <v>585</v>
      </c>
      <c r="C645" s="2" t="s">
        <v>1524</v>
      </c>
      <c r="D645" s="4" t="s">
        <v>584</v>
      </c>
      <c r="E645" s="5">
        <v>0.12291666666666667</v>
      </c>
      <c r="F645" s="3">
        <v>393</v>
      </c>
      <c r="G645" s="1"/>
      <c r="H645" s="10"/>
      <c r="I645" s="2">
        <f>393</f>
        <v>393</v>
      </c>
      <c r="J645" s="6">
        <v>2.0486111111111113E-3</v>
      </c>
      <c r="K645" s="7" t="s">
        <v>765</v>
      </c>
      <c r="L645" s="2"/>
      <c r="M645" s="2"/>
      <c r="N645" s="2"/>
      <c r="O645" s="2"/>
      <c r="P645" s="2"/>
      <c r="Q645" s="2"/>
      <c r="R645" s="2"/>
      <c r="S645" s="2"/>
      <c r="T645" s="2"/>
      <c r="U645" s="2"/>
      <c r="V645" s="2"/>
      <c r="W645" s="2"/>
      <c r="X645" s="2"/>
    </row>
    <row r="646" spans="1:24" x14ac:dyDescent="0.25">
      <c r="A646" s="2">
        <v>586</v>
      </c>
      <c r="C646" s="2" t="s">
        <v>1525</v>
      </c>
      <c r="D646" s="4" t="s">
        <v>585</v>
      </c>
      <c r="E646" s="5">
        <v>0.12083333333333333</v>
      </c>
      <c r="F646" s="3">
        <v>397</v>
      </c>
      <c r="G646" s="1"/>
      <c r="H646" s="10"/>
      <c r="I646" s="2">
        <f>397</f>
        <v>397</v>
      </c>
      <c r="J646" s="6">
        <v>2.0138888888888888E-3</v>
      </c>
      <c r="K646" s="7" t="s">
        <v>765</v>
      </c>
      <c r="L646" s="2"/>
      <c r="M646" s="2"/>
      <c r="N646" s="2"/>
      <c r="O646" s="2"/>
      <c r="P646" s="2"/>
      <c r="Q646" s="2"/>
      <c r="R646" s="2"/>
      <c r="S646" s="2"/>
      <c r="T646" s="2"/>
      <c r="U646" s="2"/>
      <c r="V646" s="2"/>
      <c r="W646" s="2"/>
      <c r="X646" s="2"/>
    </row>
    <row r="647" spans="1:24" x14ac:dyDescent="0.25">
      <c r="A647" s="2">
        <v>587</v>
      </c>
      <c r="C647" s="2" t="s">
        <v>1526</v>
      </c>
      <c r="D647" s="4" t="s">
        <v>586</v>
      </c>
      <c r="E647" s="5">
        <v>9.9999999999999992E-2</v>
      </c>
      <c r="F647" s="3" t="s">
        <v>789</v>
      </c>
      <c r="G647" s="1"/>
      <c r="H647" s="10"/>
      <c r="I647" s="2">
        <f>1*1000</f>
        <v>1000</v>
      </c>
      <c r="J647" s="6">
        <v>1.6666666666666668E-3</v>
      </c>
      <c r="K647" s="7" t="s">
        <v>765</v>
      </c>
      <c r="L647" s="2"/>
      <c r="M647" s="2"/>
      <c r="N647" s="2"/>
      <c r="O647" s="2"/>
      <c r="P647" s="2"/>
      <c r="Q647" s="2"/>
      <c r="R647" s="2"/>
      <c r="S647" s="2"/>
      <c r="T647" s="2"/>
      <c r="U647" s="2"/>
      <c r="V647" s="2"/>
      <c r="W647" s="2"/>
      <c r="X647" s="2"/>
    </row>
    <row r="648" spans="1:24" x14ac:dyDescent="0.25">
      <c r="A648" s="2">
        <v>588</v>
      </c>
      <c r="C648" s="2" t="s">
        <v>1527</v>
      </c>
      <c r="D648" s="4" t="s">
        <v>587</v>
      </c>
      <c r="E648" s="5">
        <v>0.17500000000000002</v>
      </c>
      <c r="F648" s="3">
        <v>506</v>
      </c>
      <c r="G648" s="1"/>
      <c r="H648" s="10"/>
      <c r="I648" s="2">
        <f>506</f>
        <v>506</v>
      </c>
      <c r="J648" s="6">
        <v>2.9166666666666668E-3</v>
      </c>
      <c r="K648" s="7" t="s">
        <v>765</v>
      </c>
      <c r="L648" s="2"/>
      <c r="M648" s="2"/>
      <c r="N648" s="2"/>
      <c r="O648" s="2"/>
      <c r="P648" s="2"/>
      <c r="Q648" s="2"/>
      <c r="R648" s="2"/>
      <c r="S648" s="2"/>
      <c r="T648" s="2"/>
      <c r="U648" s="2"/>
      <c r="V648" s="2"/>
      <c r="W648" s="2"/>
      <c r="X648" s="2"/>
    </row>
    <row r="649" spans="1:24" x14ac:dyDescent="0.25">
      <c r="A649" s="2">
        <v>589</v>
      </c>
      <c r="C649" s="2" t="s">
        <v>1528</v>
      </c>
      <c r="D649" s="4" t="s">
        <v>588</v>
      </c>
      <c r="E649" s="9">
        <v>6.9039351851851852E-2</v>
      </c>
      <c r="F649" s="3" t="s">
        <v>878</v>
      </c>
      <c r="G649" s="1"/>
      <c r="H649" s="10"/>
      <c r="I649" s="2">
        <f>25*1000</f>
        <v>25000</v>
      </c>
      <c r="J649" s="6">
        <v>6.9039351851851852E-2</v>
      </c>
      <c r="K649" s="7" t="s">
        <v>765</v>
      </c>
      <c r="L649" s="2"/>
      <c r="M649" s="2"/>
      <c r="N649" s="2"/>
      <c r="O649" s="2"/>
      <c r="P649" s="2"/>
      <c r="Q649" s="2"/>
      <c r="R649" s="2"/>
      <c r="S649" s="2"/>
      <c r="T649" s="2"/>
      <c r="U649" s="2"/>
      <c r="V649" s="2"/>
      <c r="W649" s="2"/>
      <c r="X649" s="2"/>
    </row>
    <row r="650" spans="1:24" x14ac:dyDescent="0.25">
      <c r="A650" s="2">
        <v>590</v>
      </c>
      <c r="C650" s="2" t="s">
        <v>1529</v>
      </c>
      <c r="D650" s="4" t="s">
        <v>589</v>
      </c>
      <c r="E650" s="5">
        <v>0.22777777777777777</v>
      </c>
      <c r="F650" s="3">
        <v>922</v>
      </c>
      <c r="G650" s="1"/>
      <c r="H650" s="10"/>
      <c r="I650" s="2">
        <f>922</f>
        <v>922</v>
      </c>
      <c r="J650" s="6">
        <v>3.7962962962962963E-3</v>
      </c>
      <c r="K650" s="7" t="s">
        <v>765</v>
      </c>
      <c r="L650" s="2"/>
      <c r="M650" s="2"/>
      <c r="N650" s="2"/>
      <c r="O650" s="2"/>
      <c r="P650" s="2"/>
      <c r="Q650" s="2"/>
      <c r="R650" s="2"/>
      <c r="S650" s="2"/>
      <c r="T650" s="2"/>
      <c r="U650" s="2"/>
      <c r="V650" s="2"/>
      <c r="W650" s="2"/>
      <c r="X650" s="2"/>
    </row>
    <row r="651" spans="1:24" x14ac:dyDescent="0.25">
      <c r="A651" s="2">
        <v>591</v>
      </c>
      <c r="C651" s="2" t="s">
        <v>1530</v>
      </c>
      <c r="D651" s="4" t="s">
        <v>590</v>
      </c>
      <c r="E651" s="5">
        <v>0.22291666666666665</v>
      </c>
      <c r="F651" s="3">
        <v>931</v>
      </c>
      <c r="G651" s="1"/>
      <c r="H651" s="10"/>
      <c r="I651" s="2">
        <f>931</f>
        <v>931</v>
      </c>
      <c r="J651" s="6">
        <v>3.7152777777777774E-3</v>
      </c>
      <c r="K651" s="7" t="s">
        <v>766</v>
      </c>
      <c r="L651" s="2"/>
      <c r="M651" s="2"/>
      <c r="N651" s="2"/>
      <c r="O651" s="2"/>
      <c r="P651" s="2"/>
      <c r="Q651" s="2"/>
      <c r="R651" s="2"/>
      <c r="S651" s="2"/>
      <c r="T651" s="2"/>
      <c r="U651" s="2"/>
      <c r="V651" s="2"/>
      <c r="W651" s="2"/>
      <c r="X651" s="2"/>
    </row>
    <row r="652" spans="1:24" x14ac:dyDescent="0.25">
      <c r="A652" s="2">
        <v>592</v>
      </c>
      <c r="C652" s="2" t="s">
        <v>1531</v>
      </c>
      <c r="D652" s="4" t="s">
        <v>591</v>
      </c>
      <c r="E652" s="5">
        <v>0.16666666666666666</v>
      </c>
      <c r="F652" s="3">
        <v>799</v>
      </c>
      <c r="G652" s="1"/>
      <c r="H652" s="10"/>
      <c r="I652" s="2">
        <f>799</f>
        <v>799</v>
      </c>
      <c r="J652" s="6">
        <v>2.7777777777777779E-3</v>
      </c>
      <c r="K652" s="7" t="s">
        <v>766</v>
      </c>
      <c r="L652" s="2"/>
      <c r="M652" s="2"/>
      <c r="N652" s="2"/>
      <c r="O652" s="2"/>
      <c r="P652" s="2"/>
      <c r="Q652" s="2"/>
      <c r="R652" s="2"/>
      <c r="S652" s="2"/>
      <c r="T652" s="2"/>
      <c r="U652" s="2"/>
      <c r="V652" s="2"/>
      <c r="W652" s="2"/>
      <c r="X652" s="2"/>
    </row>
    <row r="653" spans="1:24" x14ac:dyDescent="0.25">
      <c r="A653" s="2">
        <v>593</v>
      </c>
      <c r="C653" s="2" t="s">
        <v>1532</v>
      </c>
      <c r="D653" s="4" t="s">
        <v>592</v>
      </c>
      <c r="E653" s="5">
        <v>0.22361111111111109</v>
      </c>
      <c r="F653" s="3">
        <v>783</v>
      </c>
      <c r="G653" s="1"/>
      <c r="H653" s="10"/>
      <c r="I653" s="2">
        <f>783</f>
        <v>783</v>
      </c>
      <c r="J653" s="6">
        <v>3.7268518518518514E-3</v>
      </c>
      <c r="K653" s="7" t="s">
        <v>766</v>
      </c>
      <c r="L653" s="2"/>
      <c r="M653" s="2"/>
      <c r="N653" s="2"/>
      <c r="O653" s="2"/>
      <c r="P653" s="2"/>
      <c r="Q653" s="2"/>
      <c r="R653" s="2"/>
      <c r="S653" s="2"/>
      <c r="T653" s="2"/>
      <c r="U653" s="2"/>
      <c r="V653" s="2"/>
      <c r="W653" s="2"/>
      <c r="X653" s="2"/>
    </row>
    <row r="654" spans="1:24" x14ac:dyDescent="0.25">
      <c r="A654" s="2">
        <v>594</v>
      </c>
      <c r="C654" s="2" t="s">
        <v>1533</v>
      </c>
      <c r="D654" s="4" t="s">
        <v>593</v>
      </c>
      <c r="E654" s="5">
        <v>0.65347222222222223</v>
      </c>
      <c r="F654" s="3" t="s">
        <v>789</v>
      </c>
      <c r="G654" s="1"/>
      <c r="H654" s="10"/>
      <c r="I654" s="2">
        <f>1*1000</f>
        <v>1000</v>
      </c>
      <c r="J654" s="6">
        <v>1.0891203703703703E-2</v>
      </c>
      <c r="K654" s="7" t="s">
        <v>766</v>
      </c>
      <c r="L654" s="2"/>
      <c r="M654" s="2"/>
      <c r="N654" s="2"/>
      <c r="O654" s="2"/>
      <c r="P654" s="2"/>
      <c r="Q654" s="2"/>
      <c r="R654" s="2"/>
      <c r="S654" s="2"/>
      <c r="T654" s="2"/>
      <c r="U654" s="2"/>
      <c r="V654" s="2"/>
      <c r="W654" s="2"/>
      <c r="X654" s="2"/>
    </row>
    <row r="655" spans="1:24" x14ac:dyDescent="0.25">
      <c r="A655" s="2">
        <v>595</v>
      </c>
      <c r="C655" s="2" t="s">
        <v>1534</v>
      </c>
      <c r="D655" s="4" t="s">
        <v>594</v>
      </c>
      <c r="E655" s="5">
        <v>0.77638888888888891</v>
      </c>
      <c r="F655" s="3" t="s">
        <v>867</v>
      </c>
      <c r="G655" s="1"/>
      <c r="H655" s="10"/>
      <c r="I655" s="2">
        <f>13*1000</f>
        <v>13000</v>
      </c>
      <c r="J655" s="6">
        <v>1.2939814814814814E-2</v>
      </c>
      <c r="K655" s="7" t="s">
        <v>766</v>
      </c>
      <c r="L655" s="2"/>
      <c r="M655" s="2"/>
      <c r="N655" s="2"/>
      <c r="O655" s="2"/>
      <c r="P655" s="2"/>
      <c r="Q655" s="2"/>
      <c r="R655" s="2"/>
      <c r="S655" s="2"/>
      <c r="T655" s="2"/>
      <c r="U655" s="2"/>
      <c r="V655" s="2"/>
      <c r="W655" s="2"/>
      <c r="X655" s="2"/>
    </row>
    <row r="656" spans="1:24" x14ac:dyDescent="0.25">
      <c r="A656" s="2">
        <v>596</v>
      </c>
      <c r="C656" s="2" t="s">
        <v>1535</v>
      </c>
      <c r="D656" s="4" t="s">
        <v>595</v>
      </c>
      <c r="E656" s="8">
        <v>1.79375</v>
      </c>
      <c r="F656" s="3" t="s">
        <v>855</v>
      </c>
      <c r="G656" s="1"/>
      <c r="H656" s="10"/>
      <c r="I656" s="2">
        <f>20*1000</f>
        <v>20000</v>
      </c>
      <c r="J656" s="6">
        <v>2.989583333333333E-2</v>
      </c>
      <c r="K656" s="7" t="s">
        <v>766</v>
      </c>
      <c r="L656" s="2"/>
      <c r="M656" s="2"/>
      <c r="N656" s="2"/>
      <c r="O656" s="2"/>
      <c r="P656" s="2"/>
      <c r="Q656" s="2"/>
      <c r="R656" s="2"/>
      <c r="S656" s="2"/>
      <c r="T656" s="2"/>
      <c r="U656" s="2"/>
      <c r="V656" s="2"/>
      <c r="W656" s="2"/>
      <c r="X656" s="2"/>
    </row>
    <row r="657" spans="1:24" x14ac:dyDescent="0.25">
      <c r="A657" s="2">
        <v>597</v>
      </c>
      <c r="C657" s="2" t="s">
        <v>1536</v>
      </c>
      <c r="D657" s="4" t="s">
        <v>596</v>
      </c>
      <c r="E657" s="8">
        <v>1.0409722222222222</v>
      </c>
      <c r="F657" s="3" t="s">
        <v>831</v>
      </c>
      <c r="G657" s="1"/>
      <c r="H657" s="10"/>
      <c r="I657" s="2">
        <f>5.6*1000</f>
        <v>5600</v>
      </c>
      <c r="J657" s="6">
        <v>1.7349537037037038E-2</v>
      </c>
      <c r="K657" s="7" t="s">
        <v>766</v>
      </c>
      <c r="L657" s="2"/>
      <c r="M657" s="2"/>
      <c r="N657" s="2"/>
      <c r="O657" s="2"/>
      <c r="P657" s="2"/>
      <c r="Q657" s="2"/>
      <c r="R657" s="2"/>
      <c r="S657" s="2"/>
      <c r="T657" s="2"/>
      <c r="U657" s="2"/>
      <c r="V657" s="2"/>
      <c r="W657" s="2"/>
      <c r="X657" s="2"/>
    </row>
    <row r="658" spans="1:24" x14ac:dyDescent="0.25">
      <c r="A658" s="2">
        <v>598</v>
      </c>
      <c r="C658" s="2" t="s">
        <v>1537</v>
      </c>
      <c r="D658" s="4" t="s">
        <v>597</v>
      </c>
      <c r="E658" s="5">
        <v>0.29583333333333334</v>
      </c>
      <c r="F658" s="3">
        <v>909</v>
      </c>
      <c r="G658" s="1"/>
      <c r="H658" s="10"/>
      <c r="I658" s="2">
        <f>909</f>
        <v>909</v>
      </c>
      <c r="J658" s="6">
        <v>4.9305555555555552E-3</v>
      </c>
      <c r="K658" s="7" t="s">
        <v>766</v>
      </c>
      <c r="L658" s="2"/>
      <c r="M658" s="2"/>
      <c r="N658" s="2"/>
      <c r="O658" s="2"/>
      <c r="P658" s="2"/>
      <c r="Q658" s="2"/>
      <c r="R658" s="2"/>
      <c r="S658" s="2"/>
      <c r="T658" s="2"/>
      <c r="U658" s="2"/>
      <c r="V658" s="2"/>
      <c r="W658" s="2"/>
      <c r="X658" s="2"/>
    </row>
    <row r="659" spans="1:24" x14ac:dyDescent="0.25">
      <c r="A659" s="2">
        <v>599</v>
      </c>
      <c r="C659" s="2" t="s">
        <v>1538</v>
      </c>
      <c r="D659" s="4" t="s">
        <v>598</v>
      </c>
      <c r="E659" s="5">
        <v>0.23819444444444446</v>
      </c>
      <c r="F659" s="3">
        <v>366</v>
      </c>
      <c r="G659" s="1"/>
      <c r="H659" s="10"/>
      <c r="I659" s="2">
        <f>366</f>
        <v>366</v>
      </c>
      <c r="J659" s="6">
        <v>3.9699074074074072E-3</v>
      </c>
      <c r="K659" s="7" t="s">
        <v>766</v>
      </c>
      <c r="L659" s="2"/>
      <c r="M659" s="2"/>
      <c r="N659" s="2"/>
      <c r="O659" s="2"/>
      <c r="P659" s="2"/>
      <c r="Q659" s="2"/>
      <c r="R659" s="2"/>
      <c r="S659" s="2"/>
      <c r="T659" s="2"/>
      <c r="U659" s="2"/>
      <c r="V659" s="2"/>
      <c r="W659" s="2"/>
      <c r="X659" s="2"/>
    </row>
    <row r="660" spans="1:24" x14ac:dyDescent="0.25">
      <c r="A660" s="2">
        <v>600</v>
      </c>
      <c r="C660" s="2" t="s">
        <v>1539</v>
      </c>
      <c r="D660" s="4" t="s">
        <v>599</v>
      </c>
      <c r="E660" s="5">
        <v>0.10972222222222222</v>
      </c>
      <c r="F660" s="3">
        <v>559</v>
      </c>
      <c r="G660" s="1"/>
      <c r="H660" s="10"/>
      <c r="I660" s="2">
        <f>559</f>
        <v>559</v>
      </c>
      <c r="J660" s="6">
        <v>1.8287037037037037E-3</v>
      </c>
      <c r="K660" s="7" t="s">
        <v>766</v>
      </c>
      <c r="L660" s="2"/>
      <c r="M660" s="2"/>
      <c r="N660" s="2"/>
      <c r="O660" s="2"/>
      <c r="P660" s="2"/>
      <c r="Q660" s="2"/>
      <c r="R660" s="2"/>
      <c r="S660" s="2"/>
      <c r="T660" s="2"/>
      <c r="U660" s="2"/>
      <c r="V660" s="2"/>
      <c r="W660" s="2"/>
      <c r="X660" s="2"/>
    </row>
    <row r="661" spans="1:24" x14ac:dyDescent="0.25">
      <c r="A661" s="2">
        <v>601</v>
      </c>
      <c r="C661" s="2" t="s">
        <v>1540</v>
      </c>
      <c r="D661" s="4" t="s">
        <v>600</v>
      </c>
      <c r="E661" s="5">
        <v>0.10694444444444444</v>
      </c>
      <c r="F661" s="3">
        <v>511</v>
      </c>
      <c r="G661" s="1"/>
      <c r="H661" s="10"/>
      <c r="I661" s="2">
        <f>511</f>
        <v>511</v>
      </c>
      <c r="J661" s="6">
        <v>1.7824074074074072E-3</v>
      </c>
      <c r="K661" s="7" t="s">
        <v>766</v>
      </c>
      <c r="L661" s="2"/>
      <c r="M661" s="2"/>
      <c r="N661" s="2"/>
      <c r="O661" s="2"/>
      <c r="P661" s="2"/>
      <c r="Q661" s="2"/>
      <c r="R661" s="2"/>
      <c r="S661" s="2"/>
      <c r="T661" s="2"/>
      <c r="U661" s="2"/>
      <c r="V661" s="2"/>
      <c r="W661" s="2"/>
      <c r="X661" s="2"/>
    </row>
    <row r="662" spans="1:24" x14ac:dyDescent="0.25">
      <c r="A662" s="2">
        <v>602</v>
      </c>
      <c r="C662" s="2" t="s">
        <v>1541</v>
      </c>
      <c r="D662" s="4" t="s">
        <v>601</v>
      </c>
      <c r="E662" s="5">
        <v>0.33888888888888885</v>
      </c>
      <c r="F662" s="3" t="s">
        <v>789</v>
      </c>
      <c r="G662" s="1"/>
      <c r="H662" s="10"/>
      <c r="I662" s="2">
        <f>1*1000</f>
        <v>1000</v>
      </c>
      <c r="J662" s="6">
        <v>5.6481481481481478E-3</v>
      </c>
      <c r="K662" s="7" t="s">
        <v>766</v>
      </c>
      <c r="L662" s="2"/>
      <c r="M662" s="2"/>
      <c r="N662" s="2"/>
      <c r="O662" s="2"/>
      <c r="P662" s="2"/>
      <c r="Q662" s="2"/>
      <c r="R662" s="2"/>
      <c r="S662" s="2"/>
      <c r="T662" s="2"/>
      <c r="U662" s="2"/>
      <c r="V662" s="2"/>
      <c r="W662" s="2"/>
      <c r="X662" s="2"/>
    </row>
    <row r="663" spans="1:24" x14ac:dyDescent="0.25">
      <c r="A663" s="2">
        <v>603</v>
      </c>
      <c r="C663" s="2" t="s">
        <v>1542</v>
      </c>
      <c r="D663" s="4" t="s">
        <v>602</v>
      </c>
      <c r="E663" s="5">
        <v>0.11875000000000001</v>
      </c>
      <c r="F663" s="3" t="s">
        <v>789</v>
      </c>
      <c r="G663" s="1"/>
      <c r="H663" s="10"/>
      <c r="I663" s="2">
        <f>1*1000</f>
        <v>1000</v>
      </c>
      <c r="J663" s="6">
        <v>1.9791666666666668E-3</v>
      </c>
      <c r="K663" s="7" t="s">
        <v>766</v>
      </c>
      <c r="L663" s="2"/>
      <c r="M663" s="2"/>
      <c r="N663" s="2"/>
      <c r="O663" s="2"/>
      <c r="P663" s="2"/>
      <c r="Q663" s="2"/>
      <c r="R663" s="2"/>
      <c r="S663" s="2"/>
      <c r="T663" s="2"/>
      <c r="U663" s="2"/>
      <c r="V663" s="2"/>
      <c r="W663" s="2"/>
      <c r="X663" s="2"/>
    </row>
    <row r="664" spans="1:24" x14ac:dyDescent="0.25">
      <c r="A664" s="2">
        <v>604</v>
      </c>
      <c r="C664" s="2" t="s">
        <v>1543</v>
      </c>
      <c r="D664" s="4" t="s">
        <v>603</v>
      </c>
      <c r="E664" s="5">
        <v>0.23611111111111113</v>
      </c>
      <c r="F664" s="3" t="s">
        <v>785</v>
      </c>
      <c r="G664" s="1"/>
      <c r="H664" s="10"/>
      <c r="I664" s="2">
        <f>1.7*1000</f>
        <v>1700</v>
      </c>
      <c r="J664" s="6">
        <v>3.9351851851851857E-3</v>
      </c>
      <c r="K664" s="7" t="s">
        <v>766</v>
      </c>
      <c r="L664" s="2"/>
      <c r="M664" s="2"/>
      <c r="N664" s="2"/>
      <c r="O664" s="2"/>
      <c r="P664" s="2"/>
      <c r="Q664" s="2"/>
      <c r="R664" s="2"/>
      <c r="S664" s="2"/>
      <c r="T664" s="2"/>
      <c r="U664" s="2"/>
      <c r="V664" s="2"/>
      <c r="W664" s="2"/>
      <c r="X664" s="2"/>
    </row>
    <row r="665" spans="1:24" x14ac:dyDescent="0.25">
      <c r="A665" s="2">
        <v>605</v>
      </c>
      <c r="C665" s="2" t="s">
        <v>1544</v>
      </c>
      <c r="D665" s="4" t="s">
        <v>604</v>
      </c>
      <c r="E665" s="5">
        <v>9.5833333333333326E-2</v>
      </c>
      <c r="F665" s="3">
        <v>429</v>
      </c>
      <c r="G665" s="1"/>
      <c r="H665" s="10"/>
      <c r="I665" s="2">
        <f>429</f>
        <v>429</v>
      </c>
      <c r="J665" s="6">
        <v>1.5972222222222221E-3</v>
      </c>
      <c r="K665" s="7" t="s">
        <v>766</v>
      </c>
      <c r="L665" s="2"/>
      <c r="M665" s="2"/>
      <c r="N665" s="2"/>
      <c r="O665" s="2"/>
      <c r="P665" s="2"/>
      <c r="Q665" s="2"/>
      <c r="R665" s="2"/>
      <c r="S665" s="2"/>
      <c r="T665" s="2"/>
      <c r="U665" s="2"/>
      <c r="V665" s="2"/>
      <c r="W665" s="2"/>
      <c r="X665" s="2"/>
    </row>
    <row r="666" spans="1:24" x14ac:dyDescent="0.25">
      <c r="A666" s="2">
        <v>606</v>
      </c>
      <c r="C666" s="2" t="s">
        <v>1545</v>
      </c>
      <c r="D666" s="4" t="s">
        <v>605</v>
      </c>
      <c r="E666" s="5">
        <v>0.11875000000000001</v>
      </c>
      <c r="F666" s="3" t="s">
        <v>795</v>
      </c>
      <c r="G666" s="1"/>
      <c r="H666" s="10"/>
      <c r="I666" s="2">
        <f>2.1*1000</f>
        <v>2100</v>
      </c>
      <c r="J666" s="6">
        <v>1.9791666666666668E-3</v>
      </c>
      <c r="K666" s="7" t="s">
        <v>766</v>
      </c>
      <c r="L666" s="2"/>
      <c r="M666" s="2"/>
      <c r="N666" s="2"/>
      <c r="O666" s="2"/>
      <c r="P666" s="2"/>
      <c r="Q666" s="2"/>
      <c r="R666" s="2"/>
      <c r="S666" s="2"/>
      <c r="T666" s="2"/>
      <c r="U666" s="2"/>
      <c r="V666" s="2"/>
      <c r="W666" s="2"/>
      <c r="X666" s="2"/>
    </row>
    <row r="667" spans="1:24" x14ac:dyDescent="0.25">
      <c r="A667" s="2">
        <v>607</v>
      </c>
      <c r="C667" s="2" t="s">
        <v>1546</v>
      </c>
      <c r="D667" s="4" t="s">
        <v>606</v>
      </c>
      <c r="E667" s="5">
        <v>5.2777777777777778E-2</v>
      </c>
      <c r="F667" s="3">
        <v>468</v>
      </c>
      <c r="G667" s="1"/>
      <c r="H667" s="10"/>
      <c r="I667" s="2">
        <f>468</f>
        <v>468</v>
      </c>
      <c r="J667" s="6">
        <v>8.7962962962962962E-4</v>
      </c>
      <c r="K667" s="7" t="s">
        <v>766</v>
      </c>
      <c r="L667" s="2"/>
      <c r="M667" s="2"/>
      <c r="N667" s="2"/>
      <c r="O667" s="2"/>
      <c r="P667" s="2"/>
      <c r="Q667" s="2"/>
      <c r="R667" s="2"/>
      <c r="S667" s="2"/>
      <c r="T667" s="2"/>
      <c r="U667" s="2"/>
      <c r="V667" s="2"/>
      <c r="W667" s="2"/>
      <c r="X667" s="2"/>
    </row>
    <row r="668" spans="1:24" x14ac:dyDescent="0.25">
      <c r="A668" s="2">
        <v>608</v>
      </c>
      <c r="C668" s="2" t="s">
        <v>1547</v>
      </c>
      <c r="D668" s="4" t="s">
        <v>607</v>
      </c>
      <c r="E668" s="5">
        <v>0.11944444444444445</v>
      </c>
      <c r="F668" s="3">
        <v>833</v>
      </c>
      <c r="G668" s="1"/>
      <c r="H668" s="10"/>
      <c r="I668" s="2">
        <f>833</f>
        <v>833</v>
      </c>
      <c r="J668" s="6">
        <v>1.9907407407407408E-3</v>
      </c>
      <c r="K668" s="7" t="s">
        <v>766</v>
      </c>
      <c r="L668" s="2"/>
      <c r="M668" s="2"/>
      <c r="N668" s="2"/>
      <c r="O668" s="2"/>
      <c r="P668" s="2"/>
      <c r="Q668" s="2"/>
      <c r="R668" s="2"/>
      <c r="S668" s="2"/>
      <c r="T668" s="2"/>
      <c r="U668" s="2"/>
      <c r="V668" s="2"/>
      <c r="W668" s="2"/>
      <c r="X668" s="2"/>
    </row>
    <row r="669" spans="1:24" x14ac:dyDescent="0.25">
      <c r="A669" s="2">
        <v>609</v>
      </c>
      <c r="C669" s="2" t="s">
        <v>1548</v>
      </c>
      <c r="D669" s="4" t="s">
        <v>608</v>
      </c>
      <c r="E669" s="8">
        <v>2.3340277777777776</v>
      </c>
      <c r="F669" s="3" t="s">
        <v>882</v>
      </c>
      <c r="G669" s="1"/>
      <c r="H669" s="10"/>
      <c r="I669" s="2">
        <f>32*1000</f>
        <v>32000</v>
      </c>
      <c r="J669" s="6">
        <v>3.8900462962962963E-2</v>
      </c>
      <c r="K669" s="7" t="s">
        <v>766</v>
      </c>
      <c r="L669" s="2"/>
      <c r="M669" s="2"/>
      <c r="N669" s="2"/>
      <c r="O669" s="2"/>
      <c r="P669" s="2"/>
      <c r="Q669" s="2"/>
      <c r="R669" s="2"/>
      <c r="S669" s="2"/>
      <c r="T669" s="2"/>
      <c r="U669" s="2"/>
      <c r="V669" s="2"/>
      <c r="W669" s="2"/>
      <c r="X669" s="2"/>
    </row>
    <row r="670" spans="1:24" x14ac:dyDescent="0.25">
      <c r="A670" s="2">
        <v>610</v>
      </c>
      <c r="C670" s="2" t="s">
        <v>1549</v>
      </c>
      <c r="D670" s="4" t="s">
        <v>609</v>
      </c>
      <c r="E670" s="5">
        <v>0.68541666666666667</v>
      </c>
      <c r="F670" s="3" t="s">
        <v>796</v>
      </c>
      <c r="G670" s="1"/>
      <c r="H670" s="10"/>
      <c r="I670" s="2">
        <f>14*1000</f>
        <v>14000</v>
      </c>
      <c r="J670" s="6">
        <v>1.1423611111111112E-2</v>
      </c>
      <c r="K670" s="7" t="s">
        <v>766</v>
      </c>
      <c r="L670" s="2"/>
      <c r="M670" s="2"/>
      <c r="N670" s="2"/>
      <c r="O670" s="2"/>
      <c r="P670" s="2"/>
      <c r="Q670" s="2"/>
      <c r="R670" s="2"/>
      <c r="S670" s="2"/>
      <c r="T670" s="2"/>
      <c r="U670" s="2"/>
      <c r="V670" s="2"/>
      <c r="W670" s="2"/>
      <c r="X670" s="2"/>
    </row>
    <row r="671" spans="1:24" x14ac:dyDescent="0.25">
      <c r="A671" s="2">
        <v>611</v>
      </c>
      <c r="C671" s="2" t="s">
        <v>1550</v>
      </c>
      <c r="D671" s="4" t="s">
        <v>610</v>
      </c>
      <c r="E671" s="5">
        <v>0.33888888888888885</v>
      </c>
      <c r="F671" s="3">
        <v>617</v>
      </c>
      <c r="G671" s="1"/>
      <c r="H671" s="10"/>
      <c r="I671" s="2">
        <f>617</f>
        <v>617</v>
      </c>
      <c r="J671" s="6">
        <v>5.6481481481481478E-3</v>
      </c>
      <c r="K671" s="7" t="s">
        <v>766</v>
      </c>
      <c r="L671" s="2"/>
      <c r="M671" s="2"/>
      <c r="N671" s="2"/>
      <c r="O671" s="2"/>
      <c r="P671" s="2"/>
      <c r="Q671" s="2"/>
      <c r="R671" s="2"/>
      <c r="S671" s="2"/>
      <c r="T671" s="2"/>
      <c r="U671" s="2"/>
      <c r="V671" s="2"/>
      <c r="W671" s="2"/>
      <c r="X671" s="2"/>
    </row>
    <row r="672" spans="1:24" x14ac:dyDescent="0.25">
      <c r="A672" s="2">
        <v>612</v>
      </c>
      <c r="C672" s="2" t="s">
        <v>1551</v>
      </c>
      <c r="D672" s="4" t="s">
        <v>611</v>
      </c>
      <c r="E672" s="9">
        <v>4.3622685185185188E-2</v>
      </c>
      <c r="F672" s="3" t="s">
        <v>883</v>
      </c>
      <c r="G672" s="1"/>
      <c r="H672" s="10"/>
      <c r="I672" s="2">
        <f>8.2*1000</f>
        <v>8200</v>
      </c>
      <c r="J672" s="6">
        <v>4.3622685185185188E-2</v>
      </c>
      <c r="K672" s="7" t="s">
        <v>766</v>
      </c>
      <c r="L672" s="2"/>
      <c r="M672" s="2"/>
      <c r="N672" s="2"/>
      <c r="O672" s="2"/>
      <c r="P672" s="2"/>
      <c r="Q672" s="2"/>
      <c r="R672" s="2"/>
      <c r="S672" s="2"/>
      <c r="T672" s="2"/>
      <c r="U672" s="2"/>
      <c r="V672" s="2"/>
      <c r="W672" s="2"/>
      <c r="X672" s="2"/>
    </row>
    <row r="673" spans="1:24" x14ac:dyDescent="0.25">
      <c r="A673" s="2">
        <v>613</v>
      </c>
      <c r="C673" s="2" t="s">
        <v>1552</v>
      </c>
      <c r="D673" s="4" t="s">
        <v>612</v>
      </c>
      <c r="E673" s="5">
        <v>0.19722222222222222</v>
      </c>
      <c r="F673" s="3">
        <v>878</v>
      </c>
      <c r="G673" s="1"/>
      <c r="H673" s="10"/>
      <c r="I673" s="2">
        <f>878</f>
        <v>878</v>
      </c>
      <c r="J673" s="6">
        <v>3.2870370370370367E-3</v>
      </c>
      <c r="K673" s="7" t="s">
        <v>766</v>
      </c>
      <c r="L673" s="2"/>
      <c r="M673" s="2"/>
      <c r="N673" s="2"/>
      <c r="O673" s="2"/>
      <c r="P673" s="2"/>
      <c r="Q673" s="2"/>
      <c r="R673" s="2"/>
      <c r="S673" s="2"/>
      <c r="T673" s="2"/>
      <c r="U673" s="2"/>
      <c r="V673" s="2"/>
      <c r="W673" s="2"/>
      <c r="X673" s="2"/>
    </row>
    <row r="674" spans="1:24" x14ac:dyDescent="0.25">
      <c r="A674" s="2">
        <v>614</v>
      </c>
      <c r="C674" s="2" t="s">
        <v>1553</v>
      </c>
      <c r="D674" s="4" t="s">
        <v>613</v>
      </c>
      <c r="E674" s="5">
        <v>0.20902777777777778</v>
      </c>
      <c r="F674" s="3" t="s">
        <v>832</v>
      </c>
      <c r="G674" s="1"/>
      <c r="H674" s="10"/>
      <c r="I674" s="2">
        <f>2.7*1000</f>
        <v>2700</v>
      </c>
      <c r="J674" s="6">
        <v>3.483796296296296E-3</v>
      </c>
      <c r="K674" s="7" t="s">
        <v>766</v>
      </c>
      <c r="L674" s="2"/>
      <c r="M674" s="2"/>
      <c r="N674" s="2"/>
      <c r="O674" s="2"/>
      <c r="P674" s="2"/>
      <c r="Q674" s="2"/>
      <c r="R674" s="2"/>
      <c r="S674" s="2"/>
      <c r="T674" s="2"/>
      <c r="U674" s="2"/>
      <c r="V674" s="2"/>
      <c r="W674" s="2"/>
      <c r="X674" s="2"/>
    </row>
    <row r="675" spans="1:24" x14ac:dyDescent="0.25">
      <c r="A675" s="2">
        <v>615</v>
      </c>
      <c r="C675" s="2" t="s">
        <v>1554</v>
      </c>
      <c r="D675" s="4" t="s">
        <v>614</v>
      </c>
      <c r="E675" s="9">
        <v>5.004629629629629E-2</v>
      </c>
      <c r="F675" s="3" t="s">
        <v>862</v>
      </c>
      <c r="G675" s="1"/>
      <c r="H675" s="10"/>
      <c r="I675" s="2">
        <f>4.3*1000</f>
        <v>4300</v>
      </c>
      <c r="J675" s="6">
        <v>5.004629629629629E-2</v>
      </c>
      <c r="K675" s="7" t="s">
        <v>766</v>
      </c>
      <c r="L675" s="2"/>
      <c r="M675" s="2"/>
      <c r="N675" s="2"/>
      <c r="O675" s="2"/>
      <c r="P675" s="2"/>
      <c r="Q675" s="2"/>
      <c r="R675" s="2"/>
      <c r="S675" s="2"/>
      <c r="T675" s="2"/>
      <c r="U675" s="2"/>
      <c r="V675" s="2"/>
      <c r="W675" s="2"/>
      <c r="X675" s="2"/>
    </row>
    <row r="676" spans="1:24" x14ac:dyDescent="0.25">
      <c r="A676" s="2">
        <v>616</v>
      </c>
      <c r="C676" s="2" t="s">
        <v>1555</v>
      </c>
      <c r="D676" s="4" t="s">
        <v>615</v>
      </c>
      <c r="E676" s="8">
        <v>2.3291666666666666</v>
      </c>
      <c r="F676" s="3" t="s">
        <v>884</v>
      </c>
      <c r="G676" s="1"/>
      <c r="H676" s="10"/>
      <c r="I676" s="2">
        <f>8.9*1000</f>
        <v>8900</v>
      </c>
      <c r="J676" s="6">
        <v>3.8819444444444441E-2</v>
      </c>
      <c r="K676" s="7" t="s">
        <v>767</v>
      </c>
      <c r="L676" s="2"/>
      <c r="M676" s="2"/>
      <c r="N676" s="2"/>
      <c r="O676" s="2"/>
      <c r="P676" s="2"/>
      <c r="Q676" s="2"/>
      <c r="R676" s="2"/>
      <c r="S676" s="2"/>
      <c r="T676" s="2"/>
      <c r="U676" s="2"/>
      <c r="V676" s="2"/>
      <c r="W676" s="2"/>
      <c r="X676" s="2"/>
    </row>
    <row r="677" spans="1:24" x14ac:dyDescent="0.25">
      <c r="A677" s="2">
        <v>617</v>
      </c>
      <c r="C677" s="2" t="s">
        <v>1556</v>
      </c>
      <c r="D677" s="4" t="s">
        <v>616</v>
      </c>
      <c r="E677" s="9">
        <v>0.11864583333333334</v>
      </c>
      <c r="F677" s="3" t="s">
        <v>885</v>
      </c>
      <c r="G677" s="1"/>
      <c r="H677" s="10"/>
      <c r="I677" s="2">
        <f>72*1000</f>
        <v>72000</v>
      </c>
      <c r="J677" s="6">
        <v>0.11864583333333334</v>
      </c>
      <c r="K677" s="7" t="s">
        <v>767</v>
      </c>
      <c r="L677" s="2"/>
      <c r="M677" s="2"/>
      <c r="N677" s="2"/>
      <c r="O677" s="2"/>
      <c r="P677" s="2"/>
      <c r="Q677" s="2"/>
      <c r="R677" s="2"/>
      <c r="S677" s="2"/>
      <c r="T677" s="2"/>
      <c r="U677" s="2"/>
      <c r="V677" s="2"/>
      <c r="W677" s="2"/>
      <c r="X677" s="2"/>
    </row>
    <row r="678" spans="1:24" x14ac:dyDescent="0.25">
      <c r="A678" s="2">
        <v>618</v>
      </c>
      <c r="C678" s="2" t="s">
        <v>1557</v>
      </c>
      <c r="D678" s="4" t="s">
        <v>617</v>
      </c>
      <c r="E678" s="8">
        <v>1.9625000000000001</v>
      </c>
      <c r="F678" s="3" t="s">
        <v>839</v>
      </c>
      <c r="G678" s="1"/>
      <c r="H678" s="10"/>
      <c r="I678" s="2">
        <f>12*1000</f>
        <v>12000</v>
      </c>
      <c r="J678" s="6">
        <v>3.2708333333333332E-2</v>
      </c>
      <c r="K678" s="7" t="s">
        <v>767</v>
      </c>
      <c r="L678" s="2"/>
      <c r="M678" s="2"/>
      <c r="N678" s="2"/>
      <c r="O678" s="2"/>
      <c r="P678" s="2"/>
      <c r="Q678" s="2"/>
      <c r="R678" s="2"/>
      <c r="S678" s="2"/>
      <c r="T678" s="2"/>
      <c r="U678" s="2"/>
      <c r="V678" s="2"/>
      <c r="W678" s="2"/>
      <c r="X678" s="2"/>
    </row>
    <row r="679" spans="1:24" x14ac:dyDescent="0.25">
      <c r="A679" s="2">
        <v>619</v>
      </c>
      <c r="C679" s="2" t="s">
        <v>1558</v>
      </c>
      <c r="D679" s="4" t="s">
        <v>618</v>
      </c>
      <c r="E679" s="5">
        <v>0.22708333333333333</v>
      </c>
      <c r="F679" s="3">
        <v>657</v>
      </c>
      <c r="G679" s="1"/>
      <c r="H679" s="10"/>
      <c r="I679" s="2">
        <f>657</f>
        <v>657</v>
      </c>
      <c r="J679" s="6">
        <v>3.7847222222222223E-3</v>
      </c>
      <c r="K679" s="7" t="s">
        <v>767</v>
      </c>
      <c r="L679" s="2"/>
      <c r="M679" s="2"/>
      <c r="N679" s="2"/>
      <c r="O679" s="2"/>
      <c r="P679" s="2"/>
      <c r="Q679" s="2"/>
      <c r="R679" s="2"/>
      <c r="S679" s="2"/>
      <c r="T679" s="2"/>
      <c r="U679" s="2"/>
      <c r="V679" s="2"/>
      <c r="W679" s="2"/>
      <c r="X679" s="2"/>
    </row>
    <row r="680" spans="1:24" x14ac:dyDescent="0.25">
      <c r="A680" s="2">
        <v>620</v>
      </c>
      <c r="C680" s="2" t="s">
        <v>1559</v>
      </c>
      <c r="D680" s="4" t="s">
        <v>619</v>
      </c>
      <c r="E680" s="5">
        <v>3.7499999999999999E-2</v>
      </c>
      <c r="F680" s="3">
        <v>624</v>
      </c>
      <c r="G680" s="1"/>
      <c r="H680" s="10"/>
      <c r="I680" s="2">
        <f>624</f>
        <v>624</v>
      </c>
      <c r="J680" s="6">
        <v>6.2500000000000001E-4</v>
      </c>
      <c r="K680" s="7" t="s">
        <v>767</v>
      </c>
      <c r="L680" s="2"/>
      <c r="M680" s="2"/>
      <c r="N680" s="2"/>
      <c r="O680" s="2"/>
      <c r="P680" s="2"/>
      <c r="Q680" s="2"/>
      <c r="R680" s="2"/>
      <c r="S680" s="2"/>
      <c r="T680" s="2"/>
      <c r="U680" s="2"/>
      <c r="V680" s="2"/>
      <c r="W680" s="2"/>
      <c r="X680" s="2"/>
    </row>
    <row r="681" spans="1:24" x14ac:dyDescent="0.25">
      <c r="A681" s="2">
        <v>621</v>
      </c>
      <c r="C681" s="2" t="s">
        <v>1560</v>
      </c>
      <c r="D681" s="4" t="s">
        <v>620</v>
      </c>
      <c r="E681" s="5">
        <v>7.8472222222222221E-2</v>
      </c>
      <c r="F681" s="3">
        <v>461</v>
      </c>
      <c r="G681" s="1"/>
      <c r="H681" s="10"/>
      <c r="I681" s="2">
        <f>461</f>
        <v>461</v>
      </c>
      <c r="J681" s="6">
        <v>1.3078703703703705E-3</v>
      </c>
      <c r="K681" s="7" t="s">
        <v>767</v>
      </c>
      <c r="L681" s="2"/>
      <c r="M681" s="2"/>
      <c r="N681" s="2"/>
      <c r="O681" s="2"/>
      <c r="P681" s="2"/>
      <c r="Q681" s="2"/>
      <c r="R681" s="2"/>
      <c r="S681" s="2"/>
      <c r="T681" s="2"/>
      <c r="U681" s="2"/>
      <c r="V681" s="2"/>
      <c r="W681" s="2"/>
      <c r="X681" s="2"/>
    </row>
    <row r="682" spans="1:24" x14ac:dyDescent="0.25">
      <c r="A682" s="2">
        <v>622</v>
      </c>
      <c r="C682" s="2" t="s">
        <v>1561</v>
      </c>
      <c r="D682" s="4" t="s">
        <v>621</v>
      </c>
      <c r="E682" s="5">
        <v>0.15277777777777776</v>
      </c>
      <c r="F682" s="3">
        <v>369</v>
      </c>
      <c r="G682" s="1"/>
      <c r="H682" s="10"/>
      <c r="I682" s="2">
        <f>369</f>
        <v>369</v>
      </c>
      <c r="J682" s="6">
        <v>2.5462962962962961E-3</v>
      </c>
      <c r="K682" s="7" t="s">
        <v>767</v>
      </c>
      <c r="L682" s="2"/>
      <c r="M682" s="2"/>
      <c r="N682" s="2"/>
      <c r="O682" s="2"/>
      <c r="P682" s="2"/>
      <c r="Q682" s="2"/>
      <c r="R682" s="2"/>
      <c r="S682" s="2"/>
      <c r="T682" s="2"/>
      <c r="U682" s="2"/>
      <c r="V682" s="2"/>
      <c r="W682" s="2"/>
      <c r="X682" s="2"/>
    </row>
    <row r="683" spans="1:24" x14ac:dyDescent="0.25">
      <c r="A683" s="2">
        <v>623</v>
      </c>
      <c r="C683" s="2" t="s">
        <v>1562</v>
      </c>
      <c r="D683" s="4" t="s">
        <v>622</v>
      </c>
      <c r="E683" s="5">
        <v>0.31875000000000003</v>
      </c>
      <c r="F683" s="3">
        <v>554</v>
      </c>
      <c r="G683" s="1"/>
      <c r="H683" s="10"/>
      <c r="I683" s="2">
        <f>554</f>
        <v>554</v>
      </c>
      <c r="J683" s="6">
        <v>5.3125000000000004E-3</v>
      </c>
      <c r="K683" s="7" t="s">
        <v>767</v>
      </c>
      <c r="L683" s="2"/>
      <c r="M683" s="2"/>
      <c r="N683" s="2"/>
      <c r="O683" s="2"/>
      <c r="P683" s="2"/>
      <c r="Q683" s="2"/>
      <c r="R683" s="2"/>
      <c r="S683" s="2"/>
      <c r="T683" s="2"/>
      <c r="U683" s="2"/>
      <c r="V683" s="2"/>
      <c r="W683" s="2"/>
      <c r="X683" s="2"/>
    </row>
    <row r="684" spans="1:24" x14ac:dyDescent="0.25">
      <c r="A684" s="2">
        <v>624</v>
      </c>
      <c r="C684" s="2" t="s">
        <v>1563</v>
      </c>
      <c r="D684" s="4" t="s">
        <v>623</v>
      </c>
      <c r="E684" s="9">
        <v>5.7048611111111112E-2</v>
      </c>
      <c r="F684" s="3" t="s">
        <v>790</v>
      </c>
      <c r="G684" s="1"/>
      <c r="H684" s="10"/>
      <c r="I684" s="2">
        <f>8.5*1000</f>
        <v>8500</v>
      </c>
      <c r="J684" s="6">
        <v>5.7048611111111112E-2</v>
      </c>
      <c r="K684" s="7" t="s">
        <v>767</v>
      </c>
      <c r="L684" s="2"/>
      <c r="M684" s="2"/>
      <c r="N684" s="2"/>
      <c r="O684" s="2"/>
      <c r="P684" s="2"/>
      <c r="Q684" s="2"/>
      <c r="R684" s="2"/>
      <c r="S684" s="2"/>
      <c r="T684" s="2"/>
      <c r="U684" s="2"/>
      <c r="V684" s="2"/>
      <c r="W684" s="2"/>
      <c r="X684" s="2"/>
    </row>
    <row r="685" spans="1:24" x14ac:dyDescent="0.25">
      <c r="A685" s="2">
        <v>625</v>
      </c>
      <c r="C685" s="2" t="s">
        <v>1564</v>
      </c>
      <c r="D685" s="4" t="s">
        <v>624</v>
      </c>
      <c r="E685" s="5">
        <v>4.9999999999999996E-2</v>
      </c>
      <c r="F685" s="3">
        <v>686</v>
      </c>
      <c r="G685" s="1"/>
      <c r="H685" s="10"/>
      <c r="I685" s="2">
        <f>686</f>
        <v>686</v>
      </c>
      <c r="J685" s="6">
        <v>8.3333333333333339E-4</v>
      </c>
      <c r="K685" s="7" t="s">
        <v>767</v>
      </c>
      <c r="L685" s="2"/>
      <c r="M685" s="2"/>
      <c r="N685" s="2"/>
      <c r="O685" s="2"/>
      <c r="P685" s="2"/>
      <c r="Q685" s="2"/>
      <c r="R685" s="2"/>
      <c r="S685" s="2"/>
      <c r="T685" s="2"/>
      <c r="U685" s="2"/>
      <c r="V685" s="2"/>
      <c r="W685" s="2"/>
      <c r="X685" s="2"/>
    </row>
    <row r="686" spans="1:24" x14ac:dyDescent="0.25">
      <c r="A686" s="2">
        <v>626</v>
      </c>
      <c r="C686" s="2" t="s">
        <v>1565</v>
      </c>
      <c r="D686" s="4" t="s">
        <v>625</v>
      </c>
      <c r="E686" s="9">
        <v>4.221064814814815E-2</v>
      </c>
      <c r="F686" s="3" t="s">
        <v>886</v>
      </c>
      <c r="G686" s="1"/>
      <c r="H686" s="10"/>
      <c r="I686" s="2">
        <f>7.1*1000</f>
        <v>7100</v>
      </c>
      <c r="J686" s="6">
        <v>4.221064814814815E-2</v>
      </c>
      <c r="K686" s="7" t="s">
        <v>767</v>
      </c>
      <c r="L686" s="2"/>
      <c r="M686" s="2"/>
      <c r="N686" s="2"/>
      <c r="O686" s="2"/>
      <c r="P686" s="2"/>
      <c r="Q686" s="2"/>
      <c r="R686" s="2"/>
      <c r="S686" s="2"/>
      <c r="T686" s="2"/>
      <c r="U686" s="2"/>
      <c r="V686" s="2"/>
      <c r="W686" s="2"/>
      <c r="X686" s="2"/>
    </row>
    <row r="687" spans="1:24" x14ac:dyDescent="0.25">
      <c r="A687" s="2">
        <v>627</v>
      </c>
      <c r="C687" s="2" t="s">
        <v>1566</v>
      </c>
      <c r="D687" s="4" t="s">
        <v>626</v>
      </c>
      <c r="E687" s="5">
        <v>7.7083333333333337E-2</v>
      </c>
      <c r="F687" s="3">
        <v>265</v>
      </c>
      <c r="G687" s="1"/>
      <c r="H687" s="10"/>
      <c r="I687" s="2">
        <f>265</f>
        <v>265</v>
      </c>
      <c r="J687" s="6">
        <v>1.2847222222222223E-3</v>
      </c>
      <c r="K687" s="7" t="s">
        <v>767</v>
      </c>
      <c r="L687" s="2"/>
      <c r="M687" s="2"/>
      <c r="N687" s="2"/>
      <c r="O687" s="2"/>
      <c r="P687" s="2"/>
      <c r="Q687" s="2"/>
      <c r="R687" s="2"/>
      <c r="S687" s="2"/>
      <c r="T687" s="2"/>
      <c r="U687" s="2"/>
      <c r="V687" s="2"/>
      <c r="W687" s="2"/>
      <c r="X687" s="2"/>
    </row>
    <row r="688" spans="1:24" x14ac:dyDescent="0.25">
      <c r="A688" s="2">
        <v>628</v>
      </c>
      <c r="C688" s="2" t="s">
        <v>1567</v>
      </c>
      <c r="D688" s="4" t="s">
        <v>627</v>
      </c>
      <c r="E688" s="5">
        <v>0.12638888888888888</v>
      </c>
      <c r="F688" s="3">
        <v>476</v>
      </c>
      <c r="G688" s="1"/>
      <c r="H688" s="10"/>
      <c r="I688" s="2">
        <f>476</f>
        <v>476</v>
      </c>
      <c r="J688" s="6">
        <v>2.1064814814814813E-3</v>
      </c>
      <c r="K688" s="7" t="s">
        <v>767</v>
      </c>
      <c r="L688" s="2"/>
      <c r="M688" s="2"/>
      <c r="N688" s="2"/>
      <c r="O688" s="2"/>
      <c r="P688" s="2"/>
      <c r="Q688" s="2"/>
      <c r="R688" s="2"/>
      <c r="S688" s="2"/>
      <c r="T688" s="2"/>
      <c r="U688" s="2"/>
      <c r="V688" s="2"/>
      <c r="W688" s="2"/>
      <c r="X688" s="2"/>
    </row>
    <row r="689" spans="1:24" x14ac:dyDescent="0.25">
      <c r="A689" s="2">
        <v>629</v>
      </c>
      <c r="C689" s="2" t="s">
        <v>1568</v>
      </c>
      <c r="D689" s="4" t="s">
        <v>628</v>
      </c>
      <c r="E689" s="5">
        <v>0.15069444444444444</v>
      </c>
      <c r="F689" s="3">
        <v>359</v>
      </c>
      <c r="G689" s="1"/>
      <c r="H689" s="10"/>
      <c r="I689" s="2">
        <f>359</f>
        <v>359</v>
      </c>
      <c r="J689" s="6">
        <v>2.5115740740740741E-3</v>
      </c>
      <c r="K689" s="7" t="s">
        <v>767</v>
      </c>
      <c r="L689" s="2"/>
      <c r="M689" s="2"/>
      <c r="N689" s="2"/>
      <c r="O689" s="2"/>
      <c r="P689" s="2"/>
      <c r="Q689" s="2"/>
      <c r="R689" s="2"/>
      <c r="S689" s="2"/>
      <c r="T689" s="2"/>
      <c r="U689" s="2"/>
      <c r="V689" s="2"/>
      <c r="W689" s="2"/>
      <c r="X689" s="2"/>
    </row>
    <row r="690" spans="1:24" x14ac:dyDescent="0.25">
      <c r="A690" s="2">
        <v>630</v>
      </c>
      <c r="C690" s="2" t="s">
        <v>1569</v>
      </c>
      <c r="D690" s="4" t="s">
        <v>629</v>
      </c>
      <c r="E690" s="5">
        <v>0.1125</v>
      </c>
      <c r="F690" s="3">
        <v>522</v>
      </c>
      <c r="G690" s="1"/>
      <c r="H690" s="10"/>
      <c r="I690" s="2">
        <f>522</f>
        <v>522</v>
      </c>
      <c r="J690" s="6">
        <v>1.8750000000000001E-3</v>
      </c>
      <c r="K690" s="7" t="s">
        <v>767</v>
      </c>
      <c r="L690" s="2"/>
      <c r="M690" s="2"/>
      <c r="N690" s="2"/>
      <c r="O690" s="2"/>
      <c r="P690" s="2"/>
      <c r="Q690" s="2"/>
      <c r="R690" s="2"/>
      <c r="S690" s="2"/>
      <c r="T690" s="2"/>
      <c r="U690" s="2"/>
      <c r="V690" s="2"/>
      <c r="W690" s="2"/>
      <c r="X690" s="2"/>
    </row>
    <row r="691" spans="1:24" x14ac:dyDescent="0.25">
      <c r="A691" s="2">
        <v>631</v>
      </c>
      <c r="C691" s="2" t="s">
        <v>1570</v>
      </c>
      <c r="D691" s="4" t="s">
        <v>630</v>
      </c>
      <c r="E691" s="5">
        <v>7.0833333333333331E-2</v>
      </c>
      <c r="F691" s="3">
        <v>403</v>
      </c>
      <c r="G691" s="1"/>
      <c r="H691" s="10"/>
      <c r="I691" s="2">
        <f>403</f>
        <v>403</v>
      </c>
      <c r="J691" s="6">
        <v>1.1805555555555556E-3</v>
      </c>
      <c r="K691" s="7" t="s">
        <v>767</v>
      </c>
      <c r="L691" s="2"/>
      <c r="M691" s="2"/>
      <c r="N691" s="2"/>
      <c r="O691" s="2"/>
      <c r="P691" s="2"/>
      <c r="Q691" s="2"/>
      <c r="R691" s="2"/>
      <c r="S691" s="2"/>
      <c r="T691" s="2"/>
      <c r="U691" s="2"/>
      <c r="V691" s="2"/>
      <c r="W691" s="2"/>
      <c r="X691" s="2"/>
    </row>
    <row r="692" spans="1:24" x14ac:dyDescent="0.25">
      <c r="A692" s="2">
        <v>632</v>
      </c>
      <c r="C692" s="2" t="s">
        <v>1571</v>
      </c>
      <c r="D692" s="4" t="s">
        <v>631</v>
      </c>
      <c r="E692" s="5">
        <v>8.4027777777777771E-2</v>
      </c>
      <c r="F692" s="3">
        <v>499</v>
      </c>
      <c r="G692" s="1"/>
      <c r="H692" s="10"/>
      <c r="I692" s="2">
        <f>499</f>
        <v>499</v>
      </c>
      <c r="J692" s="6">
        <v>1.4004629629629629E-3</v>
      </c>
      <c r="K692" s="7" t="s">
        <v>767</v>
      </c>
      <c r="L692" s="2"/>
      <c r="M692" s="2"/>
      <c r="N692" s="2"/>
      <c r="O692" s="2"/>
      <c r="P692" s="2"/>
      <c r="Q692" s="2"/>
      <c r="R692" s="2"/>
      <c r="S692" s="2"/>
      <c r="T692" s="2"/>
      <c r="U692" s="2"/>
      <c r="V692" s="2"/>
      <c r="W692" s="2"/>
      <c r="X692" s="2"/>
    </row>
    <row r="693" spans="1:24" x14ac:dyDescent="0.25">
      <c r="A693" s="2">
        <v>633</v>
      </c>
      <c r="C693" s="2" t="s">
        <v>1572</v>
      </c>
      <c r="D693" s="4" t="s">
        <v>632</v>
      </c>
      <c r="E693" s="5">
        <v>9.9999999999999992E-2</v>
      </c>
      <c r="F693" s="3">
        <v>390</v>
      </c>
      <c r="G693" s="1"/>
      <c r="H693" s="10"/>
      <c r="I693" s="2">
        <f>390</f>
        <v>390</v>
      </c>
      <c r="J693" s="6">
        <v>1.6666666666666668E-3</v>
      </c>
      <c r="K693" s="7" t="s">
        <v>767</v>
      </c>
      <c r="L693" s="2"/>
      <c r="M693" s="2"/>
      <c r="N693" s="2"/>
      <c r="O693" s="2"/>
      <c r="P693" s="2"/>
      <c r="Q693" s="2"/>
      <c r="R693" s="2"/>
      <c r="S693" s="2"/>
      <c r="T693" s="2"/>
      <c r="U693" s="2"/>
      <c r="V693" s="2"/>
      <c r="W693" s="2"/>
      <c r="X693" s="2"/>
    </row>
    <row r="694" spans="1:24" x14ac:dyDescent="0.25">
      <c r="A694" s="2">
        <v>634</v>
      </c>
      <c r="C694" s="2" t="s">
        <v>1573</v>
      </c>
      <c r="D694" s="4" t="s">
        <v>633</v>
      </c>
      <c r="E694" s="5">
        <v>6.8749999999999992E-2</v>
      </c>
      <c r="F694" s="3">
        <v>275</v>
      </c>
      <c r="G694" s="1"/>
      <c r="H694" s="10"/>
      <c r="I694" s="2">
        <f>275</f>
        <v>275</v>
      </c>
      <c r="J694" s="6">
        <v>1.1458333333333333E-3</v>
      </c>
      <c r="K694" s="7" t="s">
        <v>767</v>
      </c>
      <c r="L694" s="2"/>
      <c r="M694" s="2"/>
      <c r="N694" s="2"/>
      <c r="O694" s="2"/>
      <c r="P694" s="2"/>
      <c r="Q694" s="2"/>
      <c r="R694" s="2"/>
      <c r="S694" s="2"/>
      <c r="T694" s="2"/>
      <c r="U694" s="2"/>
      <c r="V694" s="2"/>
      <c r="W694" s="2"/>
      <c r="X694" s="2"/>
    </row>
    <row r="695" spans="1:24" x14ac:dyDescent="0.25">
      <c r="A695" s="2">
        <v>635</v>
      </c>
      <c r="C695" s="2" t="s">
        <v>1574</v>
      </c>
      <c r="D695" s="4" t="s">
        <v>634</v>
      </c>
      <c r="E695" s="5">
        <v>0.10833333333333334</v>
      </c>
      <c r="F695" s="3">
        <v>822</v>
      </c>
      <c r="G695" s="1"/>
      <c r="H695" s="10"/>
      <c r="I695" s="2">
        <f>822</f>
        <v>822</v>
      </c>
      <c r="J695" s="6">
        <v>1.8055555555555557E-3</v>
      </c>
      <c r="K695" s="7" t="s">
        <v>767</v>
      </c>
      <c r="L695" s="2"/>
      <c r="M695" s="2"/>
      <c r="N695" s="2"/>
      <c r="O695" s="2"/>
      <c r="P695" s="2"/>
      <c r="Q695" s="2"/>
      <c r="R695" s="2"/>
      <c r="S695" s="2"/>
      <c r="T695" s="2"/>
      <c r="U695" s="2"/>
      <c r="V695" s="2"/>
      <c r="W695" s="2"/>
      <c r="X695" s="2"/>
    </row>
    <row r="696" spans="1:24" x14ac:dyDescent="0.25">
      <c r="A696" s="2">
        <v>636</v>
      </c>
      <c r="C696" s="2" t="s">
        <v>1575</v>
      </c>
      <c r="D696" s="4" t="s">
        <v>635</v>
      </c>
      <c r="E696" s="8">
        <v>1.3534722222222222</v>
      </c>
      <c r="F696" s="3" t="s">
        <v>872</v>
      </c>
      <c r="G696" s="1"/>
      <c r="H696" s="10"/>
      <c r="I696" s="2">
        <f>2.2*1000</f>
        <v>2200</v>
      </c>
      <c r="J696" s="6">
        <v>2.255787037037037E-2</v>
      </c>
      <c r="K696" s="7" t="s">
        <v>767</v>
      </c>
      <c r="L696" s="2"/>
      <c r="M696" s="2"/>
      <c r="N696" s="2"/>
      <c r="O696" s="2"/>
      <c r="P696" s="2"/>
      <c r="Q696" s="2"/>
      <c r="R696" s="2"/>
      <c r="S696" s="2"/>
      <c r="T696" s="2"/>
      <c r="U696" s="2"/>
      <c r="V696" s="2"/>
      <c r="W696" s="2"/>
      <c r="X696" s="2"/>
    </row>
    <row r="697" spans="1:24" x14ac:dyDescent="0.25">
      <c r="A697" s="2">
        <v>637</v>
      </c>
      <c r="C697" s="2" t="s">
        <v>1576</v>
      </c>
      <c r="D697" s="4" t="s">
        <v>636</v>
      </c>
      <c r="E697" s="5">
        <v>0.25277777777777777</v>
      </c>
      <c r="F697" s="3" t="s">
        <v>804</v>
      </c>
      <c r="G697" s="1"/>
      <c r="H697" s="10"/>
      <c r="I697" s="2">
        <f>1.3*1000</f>
        <v>1300</v>
      </c>
      <c r="J697" s="6">
        <v>4.2129629629629626E-3</v>
      </c>
      <c r="K697" s="7" t="s">
        <v>767</v>
      </c>
      <c r="L697" s="2"/>
      <c r="M697" s="2"/>
      <c r="N697" s="2"/>
      <c r="O697" s="2"/>
      <c r="P697" s="2"/>
      <c r="Q697" s="2"/>
      <c r="R697" s="2"/>
      <c r="S697" s="2"/>
      <c r="T697" s="2"/>
      <c r="U697" s="2"/>
      <c r="V697" s="2"/>
      <c r="W697" s="2"/>
      <c r="X697" s="2"/>
    </row>
    <row r="698" spans="1:24" x14ac:dyDescent="0.25">
      <c r="A698" s="2">
        <v>638</v>
      </c>
      <c r="C698" s="2" t="s">
        <v>1577</v>
      </c>
      <c r="D698" s="4" t="s">
        <v>637</v>
      </c>
      <c r="E698" s="5">
        <v>0.31666666666666665</v>
      </c>
      <c r="F698" s="3">
        <v>481</v>
      </c>
      <c r="G698" s="1"/>
      <c r="H698" s="10"/>
      <c r="I698" s="2">
        <f>481</f>
        <v>481</v>
      </c>
      <c r="J698" s="6">
        <v>5.2777777777777771E-3</v>
      </c>
      <c r="K698" s="7" t="s">
        <v>767</v>
      </c>
      <c r="L698" s="2"/>
      <c r="M698" s="2"/>
      <c r="N698" s="2"/>
      <c r="O698" s="2"/>
      <c r="P698" s="2"/>
      <c r="Q698" s="2"/>
      <c r="R698" s="2"/>
      <c r="S698" s="2"/>
      <c r="T698" s="2"/>
      <c r="U698" s="2"/>
      <c r="V698" s="2"/>
      <c r="W698" s="2"/>
      <c r="X698" s="2"/>
    </row>
    <row r="699" spans="1:24" x14ac:dyDescent="0.25">
      <c r="A699" s="2">
        <v>639</v>
      </c>
      <c r="C699" s="2" t="s">
        <v>1578</v>
      </c>
      <c r="D699" s="4" t="s">
        <v>638</v>
      </c>
      <c r="E699" s="5">
        <v>3.1944444444444449E-2</v>
      </c>
      <c r="F699" s="3">
        <v>411</v>
      </c>
      <c r="G699" s="1"/>
      <c r="H699" s="10"/>
      <c r="I699" s="2">
        <f>411</f>
        <v>411</v>
      </c>
      <c r="J699" s="6">
        <v>5.3240740740740744E-4</v>
      </c>
      <c r="K699" s="7" t="s">
        <v>767</v>
      </c>
      <c r="L699" s="2"/>
      <c r="M699" s="2"/>
      <c r="N699" s="2"/>
      <c r="O699" s="2"/>
      <c r="P699" s="2"/>
      <c r="Q699" s="2"/>
      <c r="R699" s="2"/>
      <c r="S699" s="2"/>
      <c r="T699" s="2"/>
      <c r="U699" s="2"/>
      <c r="V699" s="2"/>
      <c r="W699" s="2"/>
      <c r="X699" s="2"/>
    </row>
    <row r="700" spans="1:24" x14ac:dyDescent="0.25">
      <c r="A700" s="2">
        <v>640</v>
      </c>
      <c r="C700" s="2" t="s">
        <v>1579</v>
      </c>
      <c r="D700" s="4" t="s">
        <v>639</v>
      </c>
      <c r="E700" s="5">
        <v>6.7361111111111108E-2</v>
      </c>
      <c r="F700" s="3">
        <v>301</v>
      </c>
      <c r="G700" s="1"/>
      <c r="H700" s="10"/>
      <c r="I700" s="2">
        <f>301</f>
        <v>301</v>
      </c>
      <c r="J700" s="6">
        <v>1.1226851851851851E-3</v>
      </c>
      <c r="K700" s="7" t="s">
        <v>767</v>
      </c>
      <c r="L700" s="2"/>
      <c r="M700" s="2"/>
      <c r="N700" s="2"/>
      <c r="O700" s="2"/>
      <c r="P700" s="2"/>
      <c r="Q700" s="2"/>
      <c r="R700" s="2"/>
      <c r="S700" s="2"/>
      <c r="T700" s="2"/>
      <c r="U700" s="2"/>
      <c r="V700" s="2"/>
      <c r="W700" s="2"/>
      <c r="X700" s="2"/>
    </row>
    <row r="701" spans="1:24" x14ac:dyDescent="0.25">
      <c r="A701" s="2">
        <v>641</v>
      </c>
      <c r="C701" s="2" t="s">
        <v>1580</v>
      </c>
      <c r="D701" s="4" t="s">
        <v>640</v>
      </c>
      <c r="E701" s="5">
        <v>0.10416666666666667</v>
      </c>
      <c r="F701" s="3">
        <v>343</v>
      </c>
      <c r="G701" s="1"/>
      <c r="H701" s="10"/>
      <c r="I701" s="2">
        <f>343</f>
        <v>343</v>
      </c>
      <c r="J701" s="6">
        <v>1.736111111111111E-3</v>
      </c>
      <c r="K701" s="7" t="s">
        <v>767</v>
      </c>
      <c r="L701" s="2"/>
      <c r="M701" s="2"/>
      <c r="N701" s="2"/>
      <c r="O701" s="2"/>
      <c r="P701" s="2"/>
      <c r="Q701" s="2"/>
      <c r="R701" s="2"/>
      <c r="S701" s="2"/>
      <c r="T701" s="2"/>
      <c r="U701" s="2"/>
      <c r="V701" s="2"/>
      <c r="W701" s="2"/>
      <c r="X701" s="2"/>
    </row>
    <row r="702" spans="1:24" x14ac:dyDescent="0.25">
      <c r="A702" s="2">
        <v>642</v>
      </c>
      <c r="C702" s="2" t="s">
        <v>1581</v>
      </c>
      <c r="D702" s="4" t="s">
        <v>641</v>
      </c>
      <c r="E702" s="5">
        <v>5.2777777777777778E-2</v>
      </c>
      <c r="F702" s="3">
        <v>816</v>
      </c>
      <c r="G702" s="1"/>
      <c r="H702" s="10"/>
      <c r="I702" s="2">
        <f>816</f>
        <v>816</v>
      </c>
      <c r="J702" s="6">
        <v>8.7962962962962962E-4</v>
      </c>
      <c r="K702" s="7" t="s">
        <v>767</v>
      </c>
      <c r="L702" s="2"/>
      <c r="M702" s="2"/>
      <c r="N702" s="2"/>
      <c r="O702" s="2"/>
      <c r="P702" s="2"/>
      <c r="Q702" s="2"/>
      <c r="R702" s="2"/>
      <c r="S702" s="2"/>
      <c r="T702" s="2"/>
      <c r="U702" s="2"/>
      <c r="V702" s="2"/>
      <c r="W702" s="2"/>
      <c r="X702" s="2"/>
    </row>
    <row r="703" spans="1:24" x14ac:dyDescent="0.25">
      <c r="A703" s="2">
        <v>643</v>
      </c>
      <c r="C703" s="2" t="s">
        <v>1582</v>
      </c>
      <c r="D703" s="4" t="s">
        <v>642</v>
      </c>
      <c r="E703" s="5">
        <v>0.12986111111111112</v>
      </c>
      <c r="F703" s="3">
        <v>443</v>
      </c>
      <c r="G703" s="1"/>
      <c r="H703" s="10"/>
      <c r="I703" s="2">
        <f>443</f>
        <v>443</v>
      </c>
      <c r="J703" s="6">
        <v>2.1643518518518518E-3</v>
      </c>
      <c r="K703" s="7" t="s">
        <v>767</v>
      </c>
      <c r="L703" s="2"/>
      <c r="M703" s="2"/>
      <c r="N703" s="2"/>
      <c r="O703" s="2"/>
      <c r="P703" s="2"/>
      <c r="Q703" s="2"/>
      <c r="R703" s="2"/>
      <c r="S703" s="2"/>
      <c r="T703" s="2"/>
      <c r="U703" s="2"/>
      <c r="V703" s="2"/>
      <c r="W703" s="2"/>
      <c r="X703" s="2"/>
    </row>
    <row r="704" spans="1:24" x14ac:dyDescent="0.25">
      <c r="A704" s="2">
        <v>644</v>
      </c>
      <c r="C704" s="2" t="s">
        <v>1583</v>
      </c>
      <c r="D704" s="4" t="s">
        <v>643</v>
      </c>
      <c r="E704" s="5">
        <v>7.3611111111111113E-2</v>
      </c>
      <c r="F704" s="3">
        <v>467</v>
      </c>
      <c r="G704" s="1"/>
      <c r="H704" s="10"/>
      <c r="I704" s="2">
        <f>467</f>
        <v>467</v>
      </c>
      <c r="J704" s="6">
        <v>1.2268518518518518E-3</v>
      </c>
      <c r="K704" s="7" t="s">
        <v>767</v>
      </c>
      <c r="L704" s="2"/>
      <c r="M704" s="2"/>
      <c r="N704" s="2"/>
      <c r="O704" s="2"/>
      <c r="P704" s="2"/>
      <c r="Q704" s="2"/>
      <c r="R704" s="2"/>
      <c r="S704" s="2"/>
      <c r="T704" s="2"/>
      <c r="U704" s="2"/>
      <c r="V704" s="2"/>
      <c r="W704" s="2"/>
      <c r="X704" s="2"/>
    </row>
    <row r="705" spans="1:24" x14ac:dyDescent="0.25">
      <c r="A705" s="2">
        <v>645</v>
      </c>
      <c r="C705" s="2" t="s">
        <v>1584</v>
      </c>
      <c r="D705" s="4" t="s">
        <v>644</v>
      </c>
      <c r="E705" s="5">
        <v>0.15277777777777776</v>
      </c>
      <c r="F705" s="3">
        <v>360</v>
      </c>
      <c r="G705" s="1"/>
      <c r="H705" s="10"/>
      <c r="I705" s="2">
        <f>360</f>
        <v>360</v>
      </c>
      <c r="J705" s="6">
        <v>2.5462962962962961E-3</v>
      </c>
      <c r="K705" s="7" t="s">
        <v>767</v>
      </c>
      <c r="L705" s="2"/>
      <c r="M705" s="2"/>
      <c r="N705" s="2"/>
      <c r="O705" s="2"/>
      <c r="P705" s="2"/>
      <c r="Q705" s="2"/>
      <c r="R705" s="2"/>
      <c r="S705" s="2"/>
      <c r="T705" s="2"/>
      <c r="U705" s="2"/>
      <c r="V705" s="2"/>
      <c r="W705" s="2"/>
      <c r="X705" s="2"/>
    </row>
    <row r="706" spans="1:24" x14ac:dyDescent="0.25">
      <c r="A706" s="2">
        <v>646</v>
      </c>
      <c r="C706" s="2" t="s">
        <v>1585</v>
      </c>
      <c r="D706" s="4" t="s">
        <v>645</v>
      </c>
      <c r="E706" s="5">
        <v>0.25486111111111109</v>
      </c>
      <c r="F706" s="3">
        <v>771</v>
      </c>
      <c r="G706" s="1"/>
      <c r="H706" s="10"/>
      <c r="I706" s="2">
        <f>771</f>
        <v>771</v>
      </c>
      <c r="J706" s="6">
        <v>4.2476851851851851E-3</v>
      </c>
      <c r="K706" s="7" t="s">
        <v>767</v>
      </c>
      <c r="L706" s="2"/>
      <c r="M706" s="2"/>
      <c r="N706" s="2"/>
      <c r="O706" s="2"/>
      <c r="P706" s="2"/>
      <c r="Q706" s="2"/>
      <c r="R706" s="2"/>
      <c r="S706" s="2"/>
      <c r="T706" s="2"/>
      <c r="U706" s="2"/>
      <c r="V706" s="2"/>
      <c r="W706" s="2"/>
      <c r="X706" s="2"/>
    </row>
    <row r="707" spans="1:24" x14ac:dyDescent="0.25">
      <c r="A707" s="2">
        <v>647</v>
      </c>
      <c r="C707" s="2" t="s">
        <v>1586</v>
      </c>
      <c r="D707" s="4" t="s">
        <v>646</v>
      </c>
      <c r="E707" s="5">
        <v>0.12638888888888888</v>
      </c>
      <c r="F707" s="3">
        <v>546</v>
      </c>
      <c r="G707" s="1"/>
      <c r="H707" s="10"/>
      <c r="I707" s="2">
        <f>546</f>
        <v>546</v>
      </c>
      <c r="J707" s="6">
        <v>2.1064814814814813E-3</v>
      </c>
      <c r="K707" s="7" t="s">
        <v>767</v>
      </c>
      <c r="L707" s="2"/>
      <c r="M707" s="2"/>
      <c r="N707" s="2"/>
      <c r="O707" s="2"/>
      <c r="P707" s="2"/>
      <c r="Q707" s="2"/>
      <c r="R707" s="2"/>
      <c r="S707" s="2"/>
      <c r="T707" s="2"/>
      <c r="U707" s="2"/>
      <c r="V707" s="2"/>
      <c r="W707" s="2"/>
      <c r="X707" s="2"/>
    </row>
    <row r="708" spans="1:24" x14ac:dyDescent="0.25">
      <c r="A708" s="2">
        <v>648</v>
      </c>
      <c r="C708" s="2" t="s">
        <v>1587</v>
      </c>
      <c r="D708" s="4" t="s">
        <v>647</v>
      </c>
      <c r="E708" s="5">
        <v>0.21319444444444444</v>
      </c>
      <c r="F708" s="3" t="s">
        <v>810</v>
      </c>
      <c r="G708" s="1"/>
      <c r="H708" s="10"/>
      <c r="I708" s="2">
        <f>2.5*1000</f>
        <v>2500</v>
      </c>
      <c r="J708" s="6">
        <v>3.5532407407407405E-3</v>
      </c>
      <c r="K708" s="7" t="s">
        <v>767</v>
      </c>
      <c r="L708" s="2"/>
      <c r="M708" s="2"/>
      <c r="N708" s="2"/>
      <c r="O708" s="2"/>
      <c r="P708" s="2"/>
      <c r="Q708" s="2"/>
      <c r="R708" s="2"/>
      <c r="S708" s="2"/>
      <c r="T708" s="2"/>
      <c r="U708" s="2"/>
      <c r="V708" s="2"/>
      <c r="W708" s="2"/>
      <c r="X708" s="2"/>
    </row>
    <row r="709" spans="1:24" x14ac:dyDescent="0.25">
      <c r="A709" s="2">
        <v>649</v>
      </c>
      <c r="C709" s="2" t="s">
        <v>1588</v>
      </c>
      <c r="D709" s="4" t="s">
        <v>648</v>
      </c>
      <c r="E709" s="5">
        <v>8.2638888888888887E-2</v>
      </c>
      <c r="F709" s="3">
        <v>570</v>
      </c>
      <c r="G709" s="1"/>
      <c r="H709" s="10"/>
      <c r="I709" s="2">
        <f>570</f>
        <v>570</v>
      </c>
      <c r="J709" s="6">
        <v>1.3773148148148147E-3</v>
      </c>
      <c r="K709" s="7" t="s">
        <v>767</v>
      </c>
      <c r="L709" s="2"/>
      <c r="M709" s="2"/>
      <c r="N709" s="2"/>
      <c r="O709" s="2"/>
      <c r="P709" s="2"/>
      <c r="Q709" s="2"/>
      <c r="R709" s="2"/>
      <c r="S709" s="2"/>
      <c r="T709" s="2"/>
      <c r="U709" s="2"/>
      <c r="V709" s="2"/>
      <c r="W709" s="2"/>
      <c r="X709" s="2"/>
    </row>
    <row r="710" spans="1:24" x14ac:dyDescent="0.25">
      <c r="A710" s="2">
        <v>650</v>
      </c>
      <c r="C710" s="2" t="s">
        <v>1589</v>
      </c>
      <c r="D710" s="4" t="s">
        <v>649</v>
      </c>
      <c r="E710" s="5">
        <v>0.11527777777777777</v>
      </c>
      <c r="F710" s="3" t="s">
        <v>829</v>
      </c>
      <c r="G710" s="1"/>
      <c r="H710" s="10"/>
      <c r="I710" s="2">
        <f>2.6*1000</f>
        <v>2600</v>
      </c>
      <c r="J710" s="6">
        <v>1.9212962962962962E-3</v>
      </c>
      <c r="K710" s="7" t="s">
        <v>767</v>
      </c>
      <c r="L710" s="2"/>
      <c r="M710" s="2"/>
      <c r="N710" s="2"/>
      <c r="O710" s="2"/>
      <c r="P710" s="2"/>
      <c r="Q710" s="2"/>
      <c r="R710" s="2"/>
      <c r="S710" s="2"/>
      <c r="T710" s="2"/>
      <c r="U710" s="2"/>
      <c r="V710" s="2"/>
      <c r="W710" s="2"/>
      <c r="X710" s="2"/>
    </row>
    <row r="711" spans="1:24" x14ac:dyDescent="0.25">
      <c r="A711" s="2">
        <v>651</v>
      </c>
      <c r="C711" s="2" t="s">
        <v>1590</v>
      </c>
      <c r="D711" s="4" t="s">
        <v>650</v>
      </c>
      <c r="E711" s="5">
        <v>4.8611111111111112E-2</v>
      </c>
      <c r="F711" s="3">
        <v>173</v>
      </c>
      <c r="G711" s="1"/>
      <c r="H711" s="10"/>
      <c r="I711" s="2">
        <f>173</f>
        <v>173</v>
      </c>
      <c r="J711" s="6">
        <v>8.1018518518518516E-4</v>
      </c>
      <c r="K711" s="7" t="s">
        <v>767</v>
      </c>
      <c r="L711" s="2"/>
      <c r="M711" s="2"/>
      <c r="N711" s="2"/>
      <c r="O711" s="2"/>
      <c r="P711" s="2"/>
      <c r="Q711" s="2"/>
      <c r="R711" s="2"/>
      <c r="S711" s="2"/>
      <c r="T711" s="2"/>
      <c r="U711" s="2"/>
      <c r="V711" s="2"/>
      <c r="W711" s="2"/>
      <c r="X711" s="2"/>
    </row>
    <row r="712" spans="1:24" x14ac:dyDescent="0.25">
      <c r="A712" s="2">
        <v>652</v>
      </c>
      <c r="C712" s="2" t="s">
        <v>1591</v>
      </c>
      <c r="D712" s="4" t="s">
        <v>651</v>
      </c>
      <c r="E712" s="5">
        <v>0.24652777777777779</v>
      </c>
      <c r="F712" s="3">
        <v>789</v>
      </c>
      <c r="G712" s="1"/>
      <c r="H712" s="10"/>
      <c r="I712" s="2">
        <f>789</f>
        <v>789</v>
      </c>
      <c r="J712" s="6">
        <v>4.108796296296297E-3</v>
      </c>
      <c r="K712" s="7" t="s">
        <v>767</v>
      </c>
      <c r="L712" s="2"/>
      <c r="M712" s="2"/>
      <c r="N712" s="2"/>
      <c r="O712" s="2"/>
      <c r="P712" s="2"/>
      <c r="Q712" s="2"/>
      <c r="R712" s="2"/>
      <c r="S712" s="2"/>
      <c r="T712" s="2"/>
      <c r="U712" s="2"/>
      <c r="V712" s="2"/>
      <c r="W712" s="2"/>
      <c r="X712" s="2"/>
    </row>
    <row r="713" spans="1:24" x14ac:dyDescent="0.25">
      <c r="A713" s="2">
        <v>653</v>
      </c>
      <c r="C713" s="2" t="s">
        <v>1592</v>
      </c>
      <c r="D713" s="4" t="s">
        <v>652</v>
      </c>
      <c r="E713" s="9">
        <v>9.2048611111111109E-2</v>
      </c>
      <c r="F713" s="3" t="s">
        <v>797</v>
      </c>
      <c r="G713" s="1"/>
      <c r="H713" s="10"/>
      <c r="I713" s="2">
        <f>15*1000</f>
        <v>15000</v>
      </c>
      <c r="J713" s="6">
        <v>9.2048611111111109E-2</v>
      </c>
      <c r="K713" s="7" t="s">
        <v>767</v>
      </c>
      <c r="L713" s="2"/>
      <c r="M713" s="2"/>
      <c r="N713" s="2"/>
      <c r="O713" s="2"/>
      <c r="P713" s="2"/>
      <c r="Q713" s="2"/>
      <c r="R713" s="2"/>
      <c r="S713" s="2"/>
      <c r="T713" s="2"/>
      <c r="U713" s="2"/>
      <c r="V713" s="2"/>
      <c r="W713" s="2"/>
      <c r="X713" s="2"/>
    </row>
    <row r="714" spans="1:24" x14ac:dyDescent="0.25">
      <c r="A714" s="2">
        <v>654</v>
      </c>
      <c r="C714" s="2" t="s">
        <v>1593</v>
      </c>
      <c r="D714" s="4" t="s">
        <v>653</v>
      </c>
      <c r="E714" s="5">
        <v>0.10902777777777778</v>
      </c>
      <c r="F714" s="3" t="s">
        <v>851</v>
      </c>
      <c r="G714" s="1"/>
      <c r="H714" s="10"/>
      <c r="I714" s="2">
        <f>1.6*1000</f>
        <v>1600</v>
      </c>
      <c r="J714" s="6">
        <v>1.8171296296296297E-3</v>
      </c>
      <c r="K714" s="7" t="s">
        <v>767</v>
      </c>
      <c r="L714" s="2"/>
      <c r="M714" s="2"/>
      <c r="N714" s="2"/>
      <c r="O714" s="2"/>
      <c r="P714" s="2"/>
      <c r="Q714" s="2"/>
      <c r="R714" s="2"/>
      <c r="S714" s="2"/>
      <c r="T714" s="2"/>
      <c r="U714" s="2"/>
      <c r="V714" s="2"/>
      <c r="W714" s="2"/>
      <c r="X714" s="2"/>
    </row>
    <row r="715" spans="1:24" x14ac:dyDescent="0.25">
      <c r="A715" s="2">
        <v>655</v>
      </c>
      <c r="C715" s="2" t="s">
        <v>1594</v>
      </c>
      <c r="D715" s="4" t="s">
        <v>654</v>
      </c>
      <c r="E715" s="5">
        <v>7.2916666666666671E-2</v>
      </c>
      <c r="F715" s="3" t="s">
        <v>808</v>
      </c>
      <c r="G715" s="1"/>
      <c r="H715" s="10"/>
      <c r="I715" s="2">
        <f>1.2*1000</f>
        <v>1200</v>
      </c>
      <c r="J715" s="6">
        <v>1.2152777777777778E-3</v>
      </c>
      <c r="K715" s="7" t="s">
        <v>768</v>
      </c>
      <c r="L715" s="2"/>
      <c r="M715" s="2"/>
      <c r="N715" s="2"/>
      <c r="O715" s="2"/>
      <c r="P715" s="2"/>
      <c r="Q715" s="2"/>
      <c r="R715" s="2"/>
      <c r="S715" s="2"/>
      <c r="T715" s="2"/>
      <c r="U715" s="2"/>
      <c r="V715" s="2"/>
      <c r="W715" s="2"/>
      <c r="X715" s="2"/>
    </row>
    <row r="716" spans="1:24" x14ac:dyDescent="0.25">
      <c r="A716" s="2">
        <v>656</v>
      </c>
      <c r="C716" s="2" t="s">
        <v>1595</v>
      </c>
      <c r="D716" s="4" t="s">
        <v>655</v>
      </c>
      <c r="E716" s="5">
        <v>0.22777777777777777</v>
      </c>
      <c r="F716" s="3" t="s">
        <v>806</v>
      </c>
      <c r="G716" s="1"/>
      <c r="H716" s="10"/>
      <c r="I716" s="2">
        <f>2.3*1000</f>
        <v>2300</v>
      </c>
      <c r="J716" s="6">
        <v>3.7962962962962963E-3</v>
      </c>
      <c r="K716" s="7" t="s">
        <v>768</v>
      </c>
      <c r="L716" s="2"/>
      <c r="M716" s="2"/>
      <c r="N716" s="2"/>
      <c r="O716" s="2"/>
      <c r="P716" s="2"/>
      <c r="Q716" s="2"/>
      <c r="R716" s="2"/>
      <c r="S716" s="2"/>
      <c r="T716" s="2"/>
      <c r="U716" s="2"/>
      <c r="V716" s="2"/>
      <c r="W716" s="2"/>
      <c r="X716" s="2"/>
    </row>
    <row r="717" spans="1:24" x14ac:dyDescent="0.25">
      <c r="A717" s="2">
        <v>657</v>
      </c>
      <c r="C717" s="2" t="s">
        <v>1596</v>
      </c>
      <c r="D717" s="4" t="s">
        <v>656</v>
      </c>
      <c r="E717" s="5">
        <v>0.77500000000000002</v>
      </c>
      <c r="F717" s="3" t="s">
        <v>829</v>
      </c>
      <c r="G717" s="1"/>
      <c r="H717" s="10"/>
      <c r="I717" s="2">
        <f>2.6*1000</f>
        <v>2600</v>
      </c>
      <c r="J717" s="6">
        <v>1.2916666666666667E-2</v>
      </c>
      <c r="K717" s="7" t="s">
        <v>768</v>
      </c>
      <c r="L717" s="2"/>
      <c r="M717" s="2"/>
      <c r="N717" s="2"/>
      <c r="O717" s="2"/>
      <c r="P717" s="2"/>
      <c r="Q717" s="2"/>
      <c r="R717" s="2"/>
      <c r="S717" s="2"/>
      <c r="T717" s="2"/>
      <c r="U717" s="2"/>
      <c r="V717" s="2"/>
      <c r="W717" s="2"/>
      <c r="X717" s="2"/>
    </row>
    <row r="718" spans="1:24" x14ac:dyDescent="0.25">
      <c r="A718" s="2">
        <v>658</v>
      </c>
      <c r="C718" s="2" t="s">
        <v>1597</v>
      </c>
      <c r="D718" s="4" t="s">
        <v>657</v>
      </c>
      <c r="E718" s="5">
        <v>0.24027777777777778</v>
      </c>
      <c r="F718" s="3" t="s">
        <v>817</v>
      </c>
      <c r="G718" s="1"/>
      <c r="H718" s="10"/>
      <c r="I718" s="2">
        <f>5.8*1000</f>
        <v>5800</v>
      </c>
      <c r="J718" s="6">
        <v>4.0046296296296297E-3</v>
      </c>
      <c r="K718" s="7" t="s">
        <v>768</v>
      </c>
      <c r="L718" s="2"/>
      <c r="M718" s="2"/>
      <c r="N718" s="2"/>
      <c r="O718" s="2"/>
      <c r="P718" s="2"/>
      <c r="Q718" s="2"/>
      <c r="R718" s="2"/>
      <c r="S718" s="2"/>
      <c r="T718" s="2"/>
      <c r="U718" s="2"/>
      <c r="V718" s="2"/>
      <c r="W718" s="2"/>
      <c r="X718" s="2"/>
    </row>
    <row r="719" spans="1:24" x14ac:dyDescent="0.25">
      <c r="A719" s="2">
        <v>659</v>
      </c>
      <c r="C719" s="2" t="s">
        <v>1598</v>
      </c>
      <c r="D719" s="4" t="s">
        <v>658</v>
      </c>
      <c r="E719" s="5">
        <v>0.11180555555555556</v>
      </c>
      <c r="F719" s="3" t="s">
        <v>827</v>
      </c>
      <c r="G719" s="1"/>
      <c r="H719" s="10"/>
      <c r="I719" s="2">
        <f>1.4*1000</f>
        <v>1400</v>
      </c>
      <c r="J719" s="6">
        <v>1.8634259259259261E-3</v>
      </c>
      <c r="K719" s="7" t="s">
        <v>768</v>
      </c>
      <c r="L719" s="2"/>
      <c r="M719" s="2"/>
      <c r="N719" s="2"/>
      <c r="O719" s="2"/>
      <c r="P719" s="2"/>
      <c r="Q719" s="2"/>
      <c r="R719" s="2"/>
      <c r="S719" s="2"/>
      <c r="T719" s="2"/>
      <c r="U719" s="2"/>
      <c r="V719" s="2"/>
      <c r="W719" s="2"/>
      <c r="X719" s="2"/>
    </row>
    <row r="720" spans="1:24" x14ac:dyDescent="0.25">
      <c r="A720" s="2">
        <v>660</v>
      </c>
      <c r="C720" s="2" t="s">
        <v>1599</v>
      </c>
      <c r="D720" s="4" t="s">
        <v>659</v>
      </c>
      <c r="E720" s="5">
        <v>9.375E-2</v>
      </c>
      <c r="F720" s="3">
        <v>773</v>
      </c>
      <c r="G720" s="1"/>
      <c r="H720" s="10"/>
      <c r="I720" s="2">
        <f>773</f>
        <v>773</v>
      </c>
      <c r="J720" s="6">
        <v>1.5624999999999999E-3</v>
      </c>
      <c r="K720" s="7" t="s">
        <v>768</v>
      </c>
      <c r="L720" s="2"/>
      <c r="M720" s="2"/>
      <c r="N720" s="2"/>
      <c r="O720" s="2"/>
      <c r="P720" s="2"/>
      <c r="Q720" s="2"/>
      <c r="R720" s="2"/>
      <c r="S720" s="2"/>
      <c r="T720" s="2"/>
      <c r="U720" s="2"/>
      <c r="V720" s="2"/>
      <c r="W720" s="2"/>
      <c r="X720" s="2"/>
    </row>
    <row r="721" spans="1:24" x14ac:dyDescent="0.25">
      <c r="A721" s="2">
        <v>661</v>
      </c>
      <c r="C721" s="2" t="s">
        <v>1600</v>
      </c>
      <c r="D721" s="4" t="s">
        <v>660</v>
      </c>
      <c r="E721" s="5">
        <v>0.48194444444444445</v>
      </c>
      <c r="F721" s="3" t="s">
        <v>789</v>
      </c>
      <c r="G721" s="1"/>
      <c r="H721" s="10"/>
      <c r="I721" s="2">
        <f>1*1000</f>
        <v>1000</v>
      </c>
      <c r="J721" s="6">
        <v>8.0324074074074065E-3</v>
      </c>
      <c r="K721" s="7" t="s">
        <v>768</v>
      </c>
      <c r="L721" s="2"/>
      <c r="M721" s="2"/>
      <c r="N721" s="2"/>
      <c r="O721" s="2"/>
      <c r="P721" s="2"/>
      <c r="Q721" s="2"/>
      <c r="R721" s="2"/>
      <c r="S721" s="2"/>
      <c r="T721" s="2"/>
      <c r="U721" s="2"/>
      <c r="V721" s="2"/>
      <c r="W721" s="2"/>
      <c r="X721" s="2"/>
    </row>
    <row r="722" spans="1:24" x14ac:dyDescent="0.25">
      <c r="A722" s="2">
        <v>662</v>
      </c>
      <c r="C722" s="2" t="s">
        <v>1601</v>
      </c>
      <c r="D722" s="4" t="s">
        <v>661</v>
      </c>
      <c r="E722" s="5">
        <v>6.5972222222222224E-2</v>
      </c>
      <c r="F722" s="3">
        <v>536</v>
      </c>
      <c r="G722" s="1"/>
      <c r="H722" s="10"/>
      <c r="I722" s="2">
        <f>536</f>
        <v>536</v>
      </c>
      <c r="J722" s="6">
        <v>1.0995370370370371E-3</v>
      </c>
      <c r="K722" s="7" t="s">
        <v>768</v>
      </c>
      <c r="L722" s="2"/>
      <c r="M722" s="2"/>
      <c r="N722" s="2"/>
      <c r="O722" s="2"/>
      <c r="P722" s="2"/>
      <c r="Q722" s="2"/>
      <c r="R722" s="2"/>
      <c r="S722" s="2"/>
      <c r="T722" s="2"/>
      <c r="U722" s="2"/>
      <c r="V722" s="2"/>
      <c r="W722" s="2"/>
      <c r="X722" s="2"/>
    </row>
    <row r="723" spans="1:24" x14ac:dyDescent="0.25">
      <c r="A723" s="2">
        <v>663</v>
      </c>
      <c r="C723" s="2" t="s">
        <v>1602</v>
      </c>
      <c r="D723" s="4" t="s">
        <v>662</v>
      </c>
      <c r="E723" s="5">
        <v>0.11666666666666665</v>
      </c>
      <c r="F723" s="3">
        <v>912</v>
      </c>
      <c r="G723" s="1"/>
      <c r="H723" s="10"/>
      <c r="I723" s="2">
        <f>912</f>
        <v>912</v>
      </c>
      <c r="J723" s="6">
        <v>1.9444444444444442E-3</v>
      </c>
      <c r="K723" s="7" t="s">
        <v>768</v>
      </c>
      <c r="L723" s="2"/>
      <c r="M723" s="2"/>
      <c r="N723" s="2"/>
      <c r="O723" s="2"/>
      <c r="P723" s="2"/>
      <c r="Q723" s="2"/>
      <c r="R723" s="2"/>
      <c r="S723" s="2"/>
      <c r="T723" s="2"/>
      <c r="U723" s="2"/>
      <c r="V723" s="2"/>
      <c r="W723" s="2"/>
      <c r="X723" s="2"/>
    </row>
    <row r="724" spans="1:24" x14ac:dyDescent="0.25">
      <c r="A724" s="2">
        <v>664</v>
      </c>
      <c r="C724" s="2" t="s">
        <v>1603</v>
      </c>
      <c r="D724" s="4" t="s">
        <v>663</v>
      </c>
      <c r="E724" s="9">
        <v>4.3020833333333335E-2</v>
      </c>
      <c r="F724" s="3" t="s">
        <v>824</v>
      </c>
      <c r="G724" s="1"/>
      <c r="H724" s="10"/>
      <c r="I724" s="2">
        <f>4.1*1000</f>
        <v>4100</v>
      </c>
      <c r="J724" s="6">
        <v>4.3020833333333335E-2</v>
      </c>
      <c r="K724" s="7" t="s">
        <v>768</v>
      </c>
      <c r="L724" s="2"/>
      <c r="M724" s="2"/>
      <c r="N724" s="2"/>
      <c r="O724" s="2"/>
      <c r="P724" s="2"/>
      <c r="Q724" s="2"/>
      <c r="R724" s="2"/>
      <c r="S724" s="2"/>
      <c r="T724" s="2"/>
      <c r="U724" s="2"/>
      <c r="V724" s="2"/>
      <c r="W724" s="2"/>
      <c r="X724" s="2"/>
    </row>
    <row r="725" spans="1:24" x14ac:dyDescent="0.25">
      <c r="A725" s="2">
        <v>665</v>
      </c>
      <c r="C725" s="2" t="s">
        <v>1604</v>
      </c>
      <c r="D725" s="4" t="s">
        <v>664</v>
      </c>
      <c r="E725" s="5">
        <v>9.4444444444444442E-2</v>
      </c>
      <c r="F725" s="3">
        <v>728</v>
      </c>
      <c r="G725" s="1"/>
      <c r="H725" s="10"/>
      <c r="I725" s="2">
        <f>728</f>
        <v>728</v>
      </c>
      <c r="J725" s="6">
        <v>1.5740740740740741E-3</v>
      </c>
      <c r="K725" s="7" t="s">
        <v>768</v>
      </c>
      <c r="L725" s="2"/>
      <c r="M725" s="2"/>
      <c r="N725" s="2"/>
      <c r="O725" s="2"/>
      <c r="P725" s="2"/>
      <c r="Q725" s="2"/>
      <c r="R725" s="2"/>
      <c r="S725" s="2"/>
      <c r="T725" s="2"/>
      <c r="U725" s="2"/>
      <c r="V725" s="2"/>
      <c r="W725" s="2"/>
      <c r="X725" s="2"/>
    </row>
    <row r="726" spans="1:24" x14ac:dyDescent="0.25">
      <c r="A726" s="2">
        <v>666</v>
      </c>
      <c r="C726" s="2" t="s">
        <v>1605</v>
      </c>
      <c r="D726" s="4" t="s">
        <v>665</v>
      </c>
      <c r="E726" s="5">
        <v>0.14444444444444446</v>
      </c>
      <c r="F726" s="3" t="s">
        <v>832</v>
      </c>
      <c r="G726" s="1"/>
      <c r="H726" s="10"/>
      <c r="I726" s="2">
        <f>2.7*1000</f>
        <v>2700</v>
      </c>
      <c r="J726" s="6">
        <v>2.4074074074074076E-3</v>
      </c>
      <c r="K726" s="7" t="s">
        <v>768</v>
      </c>
      <c r="L726" s="2"/>
      <c r="M726" s="2"/>
      <c r="N726" s="2"/>
      <c r="O726" s="2"/>
      <c r="P726" s="2"/>
      <c r="Q726" s="2"/>
      <c r="R726" s="2"/>
      <c r="S726" s="2"/>
      <c r="T726" s="2"/>
      <c r="U726" s="2"/>
      <c r="V726" s="2"/>
      <c r="W726" s="2"/>
      <c r="X726" s="2"/>
    </row>
    <row r="727" spans="1:24" x14ac:dyDescent="0.25">
      <c r="A727" s="2">
        <v>667</v>
      </c>
      <c r="C727" s="2" t="s">
        <v>1606</v>
      </c>
      <c r="D727" s="4" t="s">
        <v>666</v>
      </c>
      <c r="E727" s="5">
        <v>0.12708333333333333</v>
      </c>
      <c r="F727" s="3" t="s">
        <v>794</v>
      </c>
      <c r="G727" s="1"/>
      <c r="H727" s="10"/>
      <c r="I727" s="2">
        <f>2.4*1000</f>
        <v>2400</v>
      </c>
      <c r="J727" s="6">
        <v>2.1180555555555553E-3</v>
      </c>
      <c r="K727" s="7" t="s">
        <v>768</v>
      </c>
      <c r="L727" s="2"/>
      <c r="M727" s="2"/>
      <c r="N727" s="2"/>
      <c r="O727" s="2"/>
      <c r="P727" s="2"/>
      <c r="Q727" s="2"/>
      <c r="R727" s="2"/>
      <c r="S727" s="2"/>
      <c r="T727" s="2"/>
      <c r="U727" s="2"/>
      <c r="V727" s="2"/>
      <c r="W727" s="2"/>
      <c r="X727" s="2"/>
    </row>
    <row r="728" spans="1:24" x14ac:dyDescent="0.25">
      <c r="A728" s="2">
        <v>668</v>
      </c>
      <c r="C728" s="2" t="s">
        <v>1607</v>
      </c>
      <c r="D728" s="4" t="s">
        <v>667</v>
      </c>
      <c r="E728" s="5">
        <v>0.41666666666666669</v>
      </c>
      <c r="F728" s="3" t="s">
        <v>848</v>
      </c>
      <c r="G728" s="1"/>
      <c r="H728" s="10"/>
      <c r="I728" s="2">
        <f>2.8*1000</f>
        <v>2800</v>
      </c>
      <c r="J728" s="6">
        <v>6.9444444444444441E-3</v>
      </c>
      <c r="K728" s="7" t="s">
        <v>768</v>
      </c>
      <c r="L728" s="2"/>
      <c r="M728" s="2"/>
      <c r="N728" s="2"/>
      <c r="O728" s="2"/>
      <c r="P728" s="2"/>
      <c r="Q728" s="2"/>
      <c r="R728" s="2"/>
      <c r="S728" s="2"/>
      <c r="T728" s="2"/>
      <c r="U728" s="2"/>
      <c r="V728" s="2"/>
      <c r="W728" s="2"/>
      <c r="X728" s="2"/>
    </row>
    <row r="729" spans="1:24" x14ac:dyDescent="0.25">
      <c r="A729" s="2">
        <v>669</v>
      </c>
      <c r="C729" s="2" t="s">
        <v>1608</v>
      </c>
      <c r="D729" s="4" t="s">
        <v>668</v>
      </c>
      <c r="E729" s="9">
        <v>5.6435185185185179E-2</v>
      </c>
      <c r="F729" s="3" t="s">
        <v>796</v>
      </c>
      <c r="G729" s="1"/>
      <c r="H729" s="10"/>
      <c r="I729" s="2">
        <f>14*1000</f>
        <v>14000</v>
      </c>
      <c r="J729" s="6">
        <v>5.6435185185185179E-2</v>
      </c>
      <c r="K729" s="7" t="s">
        <v>769</v>
      </c>
      <c r="L729" s="2"/>
      <c r="M729" s="2"/>
      <c r="N729" s="2"/>
      <c r="O729" s="2"/>
      <c r="P729" s="2"/>
      <c r="Q729" s="2"/>
      <c r="R729" s="2"/>
      <c r="S729" s="2"/>
      <c r="T729" s="2"/>
      <c r="U729" s="2"/>
      <c r="V729" s="2"/>
      <c r="W729" s="2"/>
      <c r="X729" s="2"/>
    </row>
    <row r="730" spans="1:24" x14ac:dyDescent="0.25">
      <c r="A730" s="2">
        <v>670</v>
      </c>
      <c r="C730" s="2" t="s">
        <v>1609</v>
      </c>
      <c r="D730" s="4" t="s">
        <v>669</v>
      </c>
      <c r="E730" s="9">
        <v>6.3055555555555545E-2</v>
      </c>
      <c r="F730" s="3" t="s">
        <v>797</v>
      </c>
      <c r="G730" s="1"/>
      <c r="H730" s="10"/>
      <c r="I730" s="2">
        <f>15*1000</f>
        <v>15000</v>
      </c>
      <c r="J730" s="6">
        <v>6.3055555555555545E-2</v>
      </c>
      <c r="K730" s="7" t="s">
        <v>769</v>
      </c>
      <c r="L730" s="2"/>
      <c r="M730" s="2"/>
      <c r="N730" s="2"/>
      <c r="O730" s="2"/>
      <c r="P730" s="2"/>
      <c r="Q730" s="2"/>
      <c r="R730" s="2"/>
      <c r="S730" s="2"/>
      <c r="T730" s="2"/>
      <c r="U730" s="2"/>
      <c r="V730" s="2"/>
      <c r="W730" s="2"/>
      <c r="X730" s="2"/>
    </row>
    <row r="731" spans="1:24" x14ac:dyDescent="0.25">
      <c r="A731" s="2">
        <v>671</v>
      </c>
      <c r="C731" s="2" t="s">
        <v>1610</v>
      </c>
      <c r="D731" s="4" t="s">
        <v>670</v>
      </c>
      <c r="E731" s="9">
        <v>5.9907407407407409E-2</v>
      </c>
      <c r="F731" s="3" t="s">
        <v>842</v>
      </c>
      <c r="G731" s="1"/>
      <c r="H731" s="10"/>
      <c r="I731" s="2">
        <f>6.8*1000</f>
        <v>6800</v>
      </c>
      <c r="J731" s="6">
        <v>5.9907407407407409E-2</v>
      </c>
      <c r="K731" s="7" t="s">
        <v>769</v>
      </c>
      <c r="L731" s="2"/>
      <c r="M731" s="2"/>
      <c r="N731" s="2"/>
      <c r="O731" s="2"/>
      <c r="P731" s="2"/>
      <c r="Q731" s="2"/>
      <c r="R731" s="2"/>
      <c r="S731" s="2"/>
      <c r="T731" s="2"/>
      <c r="U731" s="2"/>
      <c r="V731" s="2"/>
      <c r="W731" s="2"/>
      <c r="X731" s="2"/>
    </row>
    <row r="732" spans="1:24" x14ac:dyDescent="0.25">
      <c r="A732" s="2">
        <v>672</v>
      </c>
      <c r="C732" s="2" t="s">
        <v>1611</v>
      </c>
      <c r="D732" s="4" t="s">
        <v>671</v>
      </c>
      <c r="E732" s="8">
        <v>1.4895833333333333</v>
      </c>
      <c r="F732" s="3" t="s">
        <v>864</v>
      </c>
      <c r="G732" s="1"/>
      <c r="H732" s="10"/>
      <c r="I732" s="2">
        <f>27*1000</f>
        <v>27000</v>
      </c>
      <c r="J732" s="6">
        <v>2.4826388888888887E-2</v>
      </c>
      <c r="K732" s="7" t="s">
        <v>769</v>
      </c>
      <c r="L732" s="2"/>
      <c r="M732" s="2"/>
      <c r="N732" s="2"/>
      <c r="O732" s="2"/>
      <c r="P732" s="2"/>
      <c r="Q732" s="2"/>
      <c r="R732" s="2"/>
      <c r="S732" s="2"/>
      <c r="T732" s="2"/>
      <c r="U732" s="2"/>
      <c r="V732" s="2"/>
      <c r="W732" s="2"/>
      <c r="X732" s="2"/>
    </row>
    <row r="733" spans="1:24" x14ac:dyDescent="0.25">
      <c r="A733" s="2">
        <v>673</v>
      </c>
      <c r="C733" s="2" t="s">
        <v>1612</v>
      </c>
      <c r="D733" s="4" t="s">
        <v>672</v>
      </c>
      <c r="E733" s="8">
        <v>1.7138888888888888</v>
      </c>
      <c r="F733" s="3" t="s">
        <v>784</v>
      </c>
      <c r="G733" s="1"/>
      <c r="H733" s="10"/>
      <c r="I733" s="2">
        <f>10*1000</f>
        <v>10000</v>
      </c>
      <c r="J733" s="6">
        <v>2.8564814814814817E-2</v>
      </c>
      <c r="K733" s="7" t="s">
        <v>770</v>
      </c>
      <c r="L733" s="2"/>
      <c r="M733" s="2"/>
      <c r="N733" s="2"/>
      <c r="O733" s="2"/>
      <c r="P733" s="2"/>
      <c r="Q733" s="2"/>
      <c r="R733" s="2"/>
      <c r="S733" s="2"/>
      <c r="T733" s="2"/>
      <c r="U733" s="2"/>
      <c r="V733" s="2"/>
      <c r="W733" s="2"/>
      <c r="X733" s="2"/>
    </row>
    <row r="734" spans="1:24" x14ac:dyDescent="0.25">
      <c r="A734" s="2">
        <v>674</v>
      </c>
      <c r="C734" s="2" t="s">
        <v>1613</v>
      </c>
      <c r="D734" s="4" t="s">
        <v>673</v>
      </c>
      <c r="E734" s="5">
        <v>0.23750000000000002</v>
      </c>
      <c r="F734" s="3" t="s">
        <v>835</v>
      </c>
      <c r="G734" s="1"/>
      <c r="H734" s="10"/>
      <c r="I734" s="2">
        <f>1.8*1000</f>
        <v>1800</v>
      </c>
      <c r="J734" s="6">
        <v>3.9583333333333337E-3</v>
      </c>
      <c r="K734" s="7" t="s">
        <v>770</v>
      </c>
      <c r="L734" s="2"/>
      <c r="M734" s="2"/>
      <c r="N734" s="2"/>
      <c r="O734" s="2"/>
      <c r="P734" s="2"/>
      <c r="Q734" s="2"/>
      <c r="R734" s="2"/>
      <c r="S734" s="2"/>
      <c r="T734" s="2"/>
      <c r="U734" s="2"/>
      <c r="V734" s="2"/>
      <c r="W734" s="2"/>
      <c r="X734" s="2"/>
    </row>
    <row r="735" spans="1:24" x14ac:dyDescent="0.25">
      <c r="A735" s="2">
        <v>675</v>
      </c>
      <c r="C735" s="2" t="s">
        <v>1614</v>
      </c>
      <c r="D735" s="4" t="s">
        <v>674</v>
      </c>
      <c r="E735" s="9">
        <v>6.3078703703703706E-2</v>
      </c>
      <c r="F735" s="3" t="s">
        <v>806</v>
      </c>
      <c r="G735" s="1"/>
      <c r="H735" s="10"/>
      <c r="I735" s="2">
        <f>2.3*1000</f>
        <v>2300</v>
      </c>
      <c r="J735" s="6">
        <v>6.3078703703703706E-2</v>
      </c>
      <c r="K735" s="7" t="s">
        <v>770</v>
      </c>
      <c r="L735" s="2"/>
      <c r="M735" s="2"/>
      <c r="N735" s="2"/>
      <c r="O735" s="2"/>
      <c r="P735" s="2"/>
      <c r="Q735" s="2"/>
      <c r="R735" s="2"/>
      <c r="S735" s="2"/>
      <c r="T735" s="2"/>
      <c r="U735" s="2"/>
      <c r="V735" s="2"/>
      <c r="W735" s="2"/>
      <c r="X735" s="2"/>
    </row>
    <row r="736" spans="1:24" x14ac:dyDescent="0.25">
      <c r="A736" s="2">
        <v>676</v>
      </c>
      <c r="C736" s="2" t="s">
        <v>1615</v>
      </c>
      <c r="D736" s="4" t="s">
        <v>675</v>
      </c>
      <c r="E736" s="9">
        <v>6.5277777777777782E-2</v>
      </c>
      <c r="F736" s="3" t="s">
        <v>808</v>
      </c>
      <c r="G736" s="1"/>
      <c r="H736" s="10"/>
      <c r="I736" s="2">
        <f>1.2*1000</f>
        <v>1200</v>
      </c>
      <c r="J736" s="6">
        <v>6.5277777777777782E-2</v>
      </c>
      <c r="K736" s="7" t="s">
        <v>770</v>
      </c>
      <c r="L736" s="2"/>
      <c r="M736" s="2"/>
      <c r="N736" s="2"/>
      <c r="O736" s="2"/>
      <c r="P736" s="2"/>
      <c r="Q736" s="2"/>
      <c r="R736" s="2"/>
      <c r="S736" s="2"/>
      <c r="T736" s="2"/>
      <c r="U736" s="2"/>
      <c r="V736" s="2"/>
      <c r="W736" s="2"/>
      <c r="X736" s="2"/>
    </row>
    <row r="737" spans="1:24" x14ac:dyDescent="0.25">
      <c r="A737" s="2">
        <v>677</v>
      </c>
      <c r="C737" s="2" t="s">
        <v>1616</v>
      </c>
      <c r="D737" s="4" t="s">
        <v>676</v>
      </c>
      <c r="E737" s="8">
        <v>2.2624999999999997</v>
      </c>
      <c r="F737" s="3" t="s">
        <v>820</v>
      </c>
      <c r="G737" s="1"/>
      <c r="H737" s="10"/>
      <c r="I737" s="2">
        <f>3.7*1000</f>
        <v>3700</v>
      </c>
      <c r="J737" s="6">
        <v>3.770833333333333E-2</v>
      </c>
      <c r="K737" s="7" t="s">
        <v>770</v>
      </c>
      <c r="L737" s="2"/>
      <c r="M737" s="2"/>
      <c r="N737" s="2"/>
      <c r="O737" s="2"/>
      <c r="P737" s="2"/>
      <c r="Q737" s="2"/>
      <c r="R737" s="2"/>
      <c r="S737" s="2"/>
      <c r="T737" s="2"/>
      <c r="U737" s="2"/>
      <c r="V737" s="2"/>
      <c r="W737" s="2"/>
      <c r="X737" s="2"/>
    </row>
    <row r="738" spans="1:24" x14ac:dyDescent="0.25">
      <c r="A738" s="2">
        <v>678</v>
      </c>
      <c r="C738" s="2" t="s">
        <v>1617</v>
      </c>
      <c r="D738" s="4" t="s">
        <v>677</v>
      </c>
      <c r="E738" s="8">
        <v>1.6409722222222223</v>
      </c>
      <c r="F738" s="3" t="s">
        <v>866</v>
      </c>
      <c r="G738" s="1"/>
      <c r="H738" s="10"/>
      <c r="I738" s="2">
        <f>6.7*1000</f>
        <v>6700</v>
      </c>
      <c r="J738" s="6">
        <v>2.7349537037037037E-2</v>
      </c>
      <c r="K738" s="7" t="s">
        <v>770</v>
      </c>
      <c r="L738" s="2"/>
      <c r="M738" s="2"/>
      <c r="N738" s="2"/>
      <c r="O738" s="2"/>
      <c r="P738" s="2"/>
      <c r="Q738" s="2"/>
      <c r="R738" s="2"/>
      <c r="S738" s="2"/>
      <c r="T738" s="2"/>
      <c r="U738" s="2"/>
      <c r="V738" s="2"/>
      <c r="W738" s="2"/>
      <c r="X738" s="2"/>
    </row>
    <row r="739" spans="1:24" x14ac:dyDescent="0.25">
      <c r="A739" s="2">
        <v>679</v>
      </c>
      <c r="C739" s="2" t="s">
        <v>1618</v>
      </c>
      <c r="D739" s="4" t="s">
        <v>678</v>
      </c>
      <c r="E739" s="8">
        <v>1.715972222222222</v>
      </c>
      <c r="F739" s="3" t="s">
        <v>820</v>
      </c>
      <c r="G739" s="1"/>
      <c r="H739" s="10"/>
      <c r="I739" s="2">
        <f>3.7*1000</f>
        <v>3700</v>
      </c>
      <c r="J739" s="6">
        <v>2.8599537037037034E-2</v>
      </c>
      <c r="K739" s="7" t="s">
        <v>770</v>
      </c>
      <c r="L739" s="2"/>
      <c r="M739" s="2"/>
      <c r="N739" s="2"/>
      <c r="O739" s="2"/>
      <c r="P739" s="2"/>
      <c r="Q739" s="2"/>
      <c r="R739" s="2"/>
      <c r="S739" s="2"/>
      <c r="T739" s="2"/>
      <c r="U739" s="2"/>
      <c r="V739" s="2"/>
      <c r="W739" s="2"/>
      <c r="X739" s="2"/>
    </row>
    <row r="740" spans="1:24" x14ac:dyDescent="0.25">
      <c r="A740" s="2">
        <v>680</v>
      </c>
      <c r="C740" s="2" t="s">
        <v>1619</v>
      </c>
      <c r="D740" s="4" t="s">
        <v>679</v>
      </c>
      <c r="E740" s="8">
        <v>1.3611111111111109</v>
      </c>
      <c r="F740" s="3" t="s">
        <v>881</v>
      </c>
      <c r="G740" s="1"/>
      <c r="H740" s="10"/>
      <c r="I740" s="2">
        <f>6.5*1000</f>
        <v>6500</v>
      </c>
      <c r="J740" s="6">
        <v>2.2685185185185183E-2</v>
      </c>
      <c r="K740" s="7" t="s">
        <v>770</v>
      </c>
      <c r="L740" s="2"/>
      <c r="M740" s="2"/>
      <c r="N740" s="2"/>
      <c r="O740" s="2"/>
      <c r="P740" s="2"/>
      <c r="Q740" s="2"/>
      <c r="R740" s="2"/>
      <c r="S740" s="2"/>
      <c r="T740" s="2"/>
      <c r="U740" s="2"/>
      <c r="V740" s="2"/>
      <c r="W740" s="2"/>
      <c r="X740" s="2"/>
    </row>
    <row r="741" spans="1:24" x14ac:dyDescent="0.25">
      <c r="A741" s="2">
        <v>681</v>
      </c>
      <c r="C741" s="2" t="s">
        <v>1620</v>
      </c>
      <c r="D741" s="4" t="s">
        <v>680</v>
      </c>
      <c r="E741" s="8">
        <v>1.7333333333333334</v>
      </c>
      <c r="F741" s="3" t="s">
        <v>809</v>
      </c>
      <c r="G741" s="1"/>
      <c r="H741" s="10"/>
      <c r="I741" s="2">
        <f>2.9*1000</f>
        <v>2900</v>
      </c>
      <c r="J741" s="6">
        <v>2.8888888888888891E-2</v>
      </c>
      <c r="K741" s="7" t="s">
        <v>770</v>
      </c>
      <c r="L741" s="2"/>
      <c r="M741" s="2"/>
      <c r="N741" s="2"/>
      <c r="O741" s="2"/>
      <c r="P741" s="2"/>
      <c r="Q741" s="2"/>
      <c r="R741" s="2"/>
      <c r="S741" s="2"/>
      <c r="T741" s="2"/>
      <c r="U741" s="2"/>
      <c r="V741" s="2"/>
      <c r="W741" s="2"/>
      <c r="X741" s="2"/>
    </row>
    <row r="742" spans="1:24" x14ac:dyDescent="0.25">
      <c r="A742" s="2">
        <v>682</v>
      </c>
      <c r="C742" s="2" t="s">
        <v>1621</v>
      </c>
      <c r="D742" s="4" t="s">
        <v>681</v>
      </c>
      <c r="E742" s="8">
        <v>1.5756944444444445</v>
      </c>
      <c r="F742" s="3" t="s">
        <v>795</v>
      </c>
      <c r="G742" s="1"/>
      <c r="H742" s="10"/>
      <c r="I742" s="2">
        <f>2.1*1000</f>
        <v>2100</v>
      </c>
      <c r="J742" s="6">
        <v>2.6261574074074076E-2</v>
      </c>
      <c r="K742" s="7" t="s">
        <v>770</v>
      </c>
      <c r="L742" s="2"/>
      <c r="M742" s="2"/>
      <c r="N742" s="2"/>
      <c r="O742" s="2"/>
      <c r="P742" s="2"/>
      <c r="Q742" s="2"/>
      <c r="R742" s="2"/>
      <c r="S742" s="2"/>
      <c r="T742" s="2"/>
      <c r="U742" s="2"/>
      <c r="V742" s="2"/>
      <c r="W742" s="2"/>
      <c r="X742" s="2"/>
    </row>
    <row r="743" spans="1:24" x14ac:dyDescent="0.25">
      <c r="A743" s="2">
        <v>683</v>
      </c>
      <c r="C743" s="2" t="s">
        <v>1622</v>
      </c>
      <c r="D743" s="4" t="s">
        <v>682</v>
      </c>
      <c r="E743" s="5">
        <v>0.9194444444444444</v>
      </c>
      <c r="F743" s="3" t="s">
        <v>802</v>
      </c>
      <c r="G743" s="1"/>
      <c r="H743" s="10"/>
      <c r="I743" s="2">
        <f>3*1000</f>
        <v>3000</v>
      </c>
      <c r="J743" s="6">
        <v>1.5324074074074073E-2</v>
      </c>
      <c r="K743" s="7" t="s">
        <v>770</v>
      </c>
      <c r="L743" s="2"/>
      <c r="M743" s="2"/>
      <c r="N743" s="2"/>
      <c r="O743" s="2"/>
      <c r="P743" s="2"/>
      <c r="Q743" s="2"/>
      <c r="R743" s="2"/>
      <c r="S743" s="2"/>
      <c r="T743" s="2"/>
      <c r="U743" s="2"/>
      <c r="V743" s="2"/>
      <c r="W743" s="2"/>
      <c r="X743" s="2"/>
    </row>
    <row r="744" spans="1:24" x14ac:dyDescent="0.25">
      <c r="A744" s="2">
        <v>684</v>
      </c>
      <c r="C744" s="2" t="s">
        <v>1623</v>
      </c>
      <c r="D744" s="4" t="s">
        <v>683</v>
      </c>
      <c r="E744" s="8">
        <v>1.175</v>
      </c>
      <c r="F744" s="3" t="s">
        <v>887</v>
      </c>
      <c r="G744" s="1"/>
      <c r="H744" s="10"/>
      <c r="I744" s="2">
        <f>5.4*1000</f>
        <v>5400</v>
      </c>
      <c r="J744" s="6">
        <v>1.9583333333333331E-2</v>
      </c>
      <c r="K744" s="7" t="s">
        <v>770</v>
      </c>
      <c r="L744" s="2"/>
      <c r="M744" s="2"/>
      <c r="N744" s="2"/>
      <c r="O744" s="2"/>
      <c r="P744" s="2"/>
      <c r="Q744" s="2"/>
      <c r="R744" s="2"/>
      <c r="S744" s="2"/>
      <c r="T744" s="2"/>
      <c r="U744" s="2"/>
      <c r="V744" s="2"/>
      <c r="W744" s="2"/>
      <c r="X744" s="2"/>
    </row>
    <row r="745" spans="1:24" x14ac:dyDescent="0.25">
      <c r="A745" s="2">
        <v>685</v>
      </c>
      <c r="C745" s="2" t="s">
        <v>1624</v>
      </c>
      <c r="D745" s="4" t="s">
        <v>684</v>
      </c>
      <c r="E745" s="5">
        <v>0.97986111111111107</v>
      </c>
      <c r="F745" s="3" t="s">
        <v>803</v>
      </c>
      <c r="G745" s="1"/>
      <c r="H745" s="10"/>
      <c r="I745" s="2">
        <f>3.3*1000</f>
        <v>3300</v>
      </c>
      <c r="J745" s="6">
        <v>1.6331018518518519E-2</v>
      </c>
      <c r="K745" s="7" t="s">
        <v>770</v>
      </c>
      <c r="L745" s="2"/>
      <c r="M745" s="2"/>
      <c r="N745" s="2"/>
      <c r="O745" s="2"/>
      <c r="P745" s="2"/>
      <c r="Q745" s="2"/>
      <c r="R745" s="2"/>
      <c r="S745" s="2"/>
      <c r="T745" s="2"/>
      <c r="U745" s="2"/>
      <c r="V745" s="2"/>
      <c r="W745" s="2"/>
      <c r="X745" s="2"/>
    </row>
    <row r="746" spans="1:24" x14ac:dyDescent="0.25">
      <c r="A746" s="2">
        <v>686</v>
      </c>
      <c r="C746" s="2" t="s">
        <v>1625</v>
      </c>
      <c r="D746" s="4" t="s">
        <v>685</v>
      </c>
      <c r="E746" s="8">
        <v>1.3166666666666667</v>
      </c>
      <c r="F746" s="3" t="s">
        <v>829</v>
      </c>
      <c r="G746" s="1"/>
      <c r="H746" s="10"/>
      <c r="I746" s="2">
        <f>2.6*1000</f>
        <v>2600</v>
      </c>
      <c r="J746" s="6">
        <v>2.1944444444444447E-2</v>
      </c>
      <c r="K746" s="7" t="s">
        <v>770</v>
      </c>
      <c r="L746" s="2"/>
      <c r="M746" s="2"/>
      <c r="N746" s="2"/>
      <c r="O746" s="2"/>
      <c r="P746" s="2"/>
      <c r="Q746" s="2"/>
      <c r="R746" s="2"/>
      <c r="S746" s="2"/>
      <c r="T746" s="2"/>
      <c r="U746" s="2"/>
      <c r="V746" s="2"/>
      <c r="W746" s="2"/>
      <c r="X746" s="2"/>
    </row>
    <row r="747" spans="1:24" x14ac:dyDescent="0.25">
      <c r="A747" s="2">
        <v>687</v>
      </c>
      <c r="C747" s="2" t="s">
        <v>1626</v>
      </c>
      <c r="D747" s="4" t="s">
        <v>686</v>
      </c>
      <c r="E747" s="5">
        <v>0.36736111111111108</v>
      </c>
      <c r="F747" s="3" t="s">
        <v>817</v>
      </c>
      <c r="G747" s="1"/>
      <c r="H747" s="10"/>
      <c r="I747" s="2">
        <f>5.8*1000</f>
        <v>5800</v>
      </c>
      <c r="J747" s="6">
        <v>6.122685185185185E-3</v>
      </c>
      <c r="K747" s="7" t="s">
        <v>770</v>
      </c>
      <c r="L747" s="2"/>
      <c r="M747" s="2"/>
      <c r="N747" s="2"/>
      <c r="O747" s="2"/>
      <c r="P747" s="2"/>
      <c r="Q747" s="2"/>
      <c r="R747" s="2"/>
      <c r="S747" s="2"/>
      <c r="T747" s="2"/>
      <c r="U747" s="2"/>
      <c r="V747" s="2"/>
      <c r="W747" s="2"/>
      <c r="X747" s="2"/>
    </row>
    <row r="748" spans="1:24" x14ac:dyDescent="0.25">
      <c r="A748" s="2">
        <v>688</v>
      </c>
      <c r="C748" s="2" t="s">
        <v>1627</v>
      </c>
      <c r="D748" s="4" t="s">
        <v>687</v>
      </c>
      <c r="E748" s="5">
        <v>0.47430555555555554</v>
      </c>
      <c r="F748" s="3" t="s">
        <v>839</v>
      </c>
      <c r="G748" s="1"/>
      <c r="H748" s="10"/>
      <c r="I748" s="2">
        <f>12*1000</f>
        <v>12000</v>
      </c>
      <c r="J748" s="6">
        <v>7.905092592592592E-3</v>
      </c>
      <c r="K748" s="7" t="s">
        <v>770</v>
      </c>
      <c r="L748" s="2"/>
      <c r="M748" s="2"/>
      <c r="N748" s="2"/>
      <c r="O748" s="2"/>
      <c r="P748" s="2"/>
      <c r="Q748" s="2"/>
      <c r="R748" s="2"/>
      <c r="S748" s="2"/>
      <c r="T748" s="2"/>
      <c r="U748" s="2"/>
      <c r="V748" s="2"/>
      <c r="W748" s="2"/>
      <c r="X748" s="2"/>
    </row>
    <row r="749" spans="1:24" x14ac:dyDescent="0.25">
      <c r="A749" s="2">
        <v>689</v>
      </c>
      <c r="C749" s="2" t="s">
        <v>1628</v>
      </c>
      <c r="D749" s="4" t="s">
        <v>688</v>
      </c>
      <c r="E749" s="5">
        <v>0.18680555555555556</v>
      </c>
      <c r="F749" s="3" t="s">
        <v>877</v>
      </c>
      <c r="G749" s="1"/>
      <c r="H749" s="10"/>
      <c r="I749" s="2">
        <f>4.8*1000</f>
        <v>4800</v>
      </c>
      <c r="J749" s="6">
        <v>3.1134259259259257E-3</v>
      </c>
      <c r="K749" s="7" t="s">
        <v>770</v>
      </c>
      <c r="L749" s="2"/>
      <c r="M749" s="2"/>
      <c r="N749" s="2"/>
      <c r="O749" s="2"/>
      <c r="P749" s="2"/>
      <c r="Q749" s="2"/>
      <c r="R749" s="2"/>
      <c r="S749" s="2"/>
      <c r="T749" s="2"/>
      <c r="U749" s="2"/>
      <c r="V749" s="2"/>
      <c r="W749" s="2"/>
      <c r="X749" s="2"/>
    </row>
    <row r="750" spans="1:24" x14ac:dyDescent="0.25">
      <c r="A750" s="2">
        <v>690</v>
      </c>
      <c r="C750" s="2" t="s">
        <v>1629</v>
      </c>
      <c r="D750" s="4" t="s">
        <v>689</v>
      </c>
      <c r="E750" s="8">
        <v>1.9263888888888889</v>
      </c>
      <c r="F750" s="3" t="s">
        <v>888</v>
      </c>
      <c r="G750" s="1"/>
      <c r="H750" s="10"/>
      <c r="I750" s="2">
        <f>9.1*1000</f>
        <v>9100</v>
      </c>
      <c r="J750" s="6">
        <v>3.2106481481481479E-2</v>
      </c>
      <c r="K750" s="7" t="s">
        <v>770</v>
      </c>
      <c r="L750" s="2"/>
      <c r="M750" s="2"/>
      <c r="N750" s="2"/>
      <c r="O750" s="2"/>
      <c r="P750" s="2"/>
      <c r="Q750" s="2"/>
      <c r="R750" s="2"/>
      <c r="S750" s="2"/>
      <c r="T750" s="2"/>
      <c r="U750" s="2"/>
      <c r="V750" s="2"/>
      <c r="W750" s="2"/>
      <c r="X750" s="2"/>
    </row>
    <row r="751" spans="1:24" x14ac:dyDescent="0.25">
      <c r="A751" s="2">
        <v>691</v>
      </c>
      <c r="C751" s="2" t="s">
        <v>1630</v>
      </c>
      <c r="D751" s="4" t="s">
        <v>690</v>
      </c>
      <c r="E751" s="9">
        <v>4.4583333333333336E-2</v>
      </c>
      <c r="F751" s="3" t="s">
        <v>889</v>
      </c>
      <c r="G751" s="1"/>
      <c r="H751" s="10"/>
      <c r="I751" s="2">
        <f>24*1000</f>
        <v>24000</v>
      </c>
      <c r="J751" s="6">
        <v>4.4583333333333336E-2</v>
      </c>
      <c r="K751" s="7" t="s">
        <v>770</v>
      </c>
      <c r="L751" s="2"/>
      <c r="M751" s="2"/>
      <c r="N751" s="2"/>
      <c r="O751" s="2"/>
      <c r="P751" s="2"/>
      <c r="Q751" s="2"/>
      <c r="R751" s="2"/>
      <c r="S751" s="2"/>
      <c r="T751" s="2"/>
      <c r="U751" s="2"/>
      <c r="V751" s="2"/>
      <c r="W751" s="2"/>
      <c r="X751" s="2"/>
    </row>
    <row r="752" spans="1:24" x14ac:dyDescent="0.25">
      <c r="A752" s="2">
        <v>692</v>
      </c>
      <c r="C752" s="2" t="s">
        <v>1631</v>
      </c>
      <c r="D752" s="4" t="s">
        <v>691</v>
      </c>
      <c r="E752" s="8">
        <v>1.6833333333333333</v>
      </c>
      <c r="F752" s="3" t="s">
        <v>792</v>
      </c>
      <c r="G752" s="1"/>
      <c r="H752" s="10"/>
      <c r="I752" s="2">
        <f>4.9*1000</f>
        <v>4900</v>
      </c>
      <c r="J752" s="6">
        <v>2.8055555555555556E-2</v>
      </c>
      <c r="K752" s="7" t="s">
        <v>770</v>
      </c>
      <c r="L752" s="2"/>
      <c r="M752" s="2"/>
      <c r="N752" s="2"/>
      <c r="O752" s="2"/>
      <c r="P752" s="2"/>
      <c r="Q752" s="2"/>
      <c r="R752" s="2"/>
      <c r="S752" s="2"/>
      <c r="T752" s="2"/>
      <c r="U752" s="2"/>
      <c r="V752" s="2"/>
      <c r="W752" s="2"/>
      <c r="X752" s="2"/>
    </row>
    <row r="753" spans="1:24" x14ac:dyDescent="0.25">
      <c r="A753" s="2">
        <v>693</v>
      </c>
      <c r="C753" s="2" t="s">
        <v>1632</v>
      </c>
      <c r="D753" s="4" t="s">
        <v>692</v>
      </c>
      <c r="E753" s="5">
        <v>0.88402777777777775</v>
      </c>
      <c r="F753" s="3" t="s">
        <v>890</v>
      </c>
      <c r="G753" s="1"/>
      <c r="H753" s="10"/>
      <c r="I753" s="2">
        <f>5.3*1000</f>
        <v>5300</v>
      </c>
      <c r="J753" s="6">
        <v>1.4733796296296295E-2</v>
      </c>
      <c r="K753" s="7" t="s">
        <v>770</v>
      </c>
      <c r="L753" s="2"/>
      <c r="M753" s="2"/>
      <c r="N753" s="2"/>
      <c r="O753" s="2"/>
      <c r="P753" s="2"/>
      <c r="Q753" s="2"/>
      <c r="R753" s="2"/>
      <c r="S753" s="2"/>
      <c r="T753" s="2"/>
      <c r="U753" s="2"/>
      <c r="V753" s="2"/>
      <c r="W753" s="2"/>
      <c r="X753" s="2"/>
    </row>
    <row r="754" spans="1:24" x14ac:dyDescent="0.25">
      <c r="A754" s="2">
        <v>694</v>
      </c>
      <c r="C754" s="2" t="s">
        <v>1633</v>
      </c>
      <c r="D754" s="4" t="s">
        <v>693</v>
      </c>
      <c r="E754" s="8">
        <v>2.0041666666666669</v>
      </c>
      <c r="F754" s="3" t="s">
        <v>891</v>
      </c>
      <c r="G754" s="1"/>
      <c r="H754" s="10"/>
      <c r="I754" s="2">
        <f>18*1000</f>
        <v>18000</v>
      </c>
      <c r="J754" s="6">
        <v>3.3402777777777774E-2</v>
      </c>
      <c r="K754" s="7" t="s">
        <v>771</v>
      </c>
      <c r="L754" s="2"/>
      <c r="M754" s="2"/>
      <c r="N754" s="2"/>
      <c r="O754" s="2"/>
      <c r="P754" s="2"/>
      <c r="Q754" s="2"/>
      <c r="R754" s="2"/>
      <c r="S754" s="2"/>
      <c r="T754" s="2"/>
      <c r="U754" s="2"/>
      <c r="V754" s="2"/>
      <c r="W754" s="2"/>
      <c r="X754" s="2"/>
    </row>
    <row r="755" spans="1:24" x14ac:dyDescent="0.25">
      <c r="A755" s="2">
        <v>695</v>
      </c>
      <c r="C755" s="2" t="s">
        <v>1634</v>
      </c>
      <c r="D755" s="4" t="s">
        <v>694</v>
      </c>
      <c r="E755" s="9">
        <v>4.2349537037037033E-2</v>
      </c>
      <c r="F755" s="3" t="s">
        <v>888</v>
      </c>
      <c r="G755" s="1"/>
      <c r="H755" s="10"/>
      <c r="I755" s="2">
        <f>9.1*1000</f>
        <v>9100</v>
      </c>
      <c r="J755" s="6">
        <v>4.2349537037037033E-2</v>
      </c>
      <c r="K755" s="7" t="s">
        <v>771</v>
      </c>
      <c r="L755" s="2"/>
      <c r="M755" s="2"/>
      <c r="N755" s="2"/>
      <c r="O755" s="2"/>
      <c r="P755" s="2"/>
      <c r="Q755" s="2"/>
      <c r="R755" s="2"/>
      <c r="S755" s="2"/>
      <c r="T755" s="2"/>
      <c r="U755" s="2"/>
      <c r="V755" s="2"/>
      <c r="W755" s="2"/>
      <c r="X755" s="2"/>
    </row>
    <row r="756" spans="1:24" x14ac:dyDescent="0.25">
      <c r="A756" s="2">
        <v>696</v>
      </c>
      <c r="C756" s="2" t="s">
        <v>1635</v>
      </c>
      <c r="D756" s="4" t="s">
        <v>695</v>
      </c>
      <c r="E756" s="8">
        <v>1.3187499999999999</v>
      </c>
      <c r="F756" s="3" t="s">
        <v>784</v>
      </c>
      <c r="G756" s="1"/>
      <c r="H756" s="10"/>
      <c r="I756" s="2">
        <f>10*1000</f>
        <v>10000</v>
      </c>
      <c r="J756" s="6">
        <v>2.1979166666666664E-2</v>
      </c>
      <c r="K756" s="7" t="s">
        <v>771</v>
      </c>
      <c r="L756" s="2"/>
      <c r="M756" s="2"/>
      <c r="N756" s="2"/>
      <c r="O756" s="2"/>
      <c r="P756" s="2"/>
      <c r="Q756" s="2"/>
      <c r="R756" s="2"/>
      <c r="S756" s="2"/>
      <c r="T756" s="2"/>
      <c r="U756" s="2"/>
      <c r="V756" s="2"/>
      <c r="W756" s="2"/>
      <c r="X756" s="2"/>
    </row>
    <row r="757" spans="1:24" x14ac:dyDescent="0.25">
      <c r="A757" s="2">
        <v>697</v>
      </c>
      <c r="C757" s="2" t="s">
        <v>1636</v>
      </c>
      <c r="D757" s="4" t="s">
        <v>696</v>
      </c>
      <c r="E757" s="5">
        <v>0.10694444444444444</v>
      </c>
      <c r="F757" s="3" t="s">
        <v>820</v>
      </c>
      <c r="G757" s="1"/>
      <c r="H757" s="10"/>
      <c r="I757" s="2">
        <f>3.7*1000</f>
        <v>3700</v>
      </c>
      <c r="J757" s="6">
        <v>1.7824074074074072E-3</v>
      </c>
      <c r="K757" s="7" t="s">
        <v>771</v>
      </c>
      <c r="L757" s="2"/>
      <c r="M757" s="2"/>
      <c r="N757" s="2"/>
      <c r="O757" s="2"/>
      <c r="P757" s="2"/>
      <c r="Q757" s="2"/>
      <c r="R757" s="2"/>
      <c r="S757" s="2"/>
      <c r="T757" s="2"/>
      <c r="U757" s="2"/>
      <c r="V757" s="2"/>
      <c r="W757" s="2"/>
      <c r="X757" s="2"/>
    </row>
    <row r="758" spans="1:24" x14ac:dyDescent="0.25">
      <c r="A758" s="2">
        <v>698</v>
      </c>
      <c r="C758" s="2" t="s">
        <v>1637</v>
      </c>
      <c r="D758" s="4" t="s">
        <v>697</v>
      </c>
      <c r="E758" s="8">
        <v>2.3090277777777777</v>
      </c>
      <c r="F758" s="3" t="s">
        <v>871</v>
      </c>
      <c r="G758" s="1"/>
      <c r="H758" s="10"/>
      <c r="I758" s="2">
        <f>16*1000</f>
        <v>16000</v>
      </c>
      <c r="J758" s="6">
        <v>3.8483796296296294E-2</v>
      </c>
      <c r="K758" s="7" t="s">
        <v>771</v>
      </c>
      <c r="L758" s="2"/>
      <c r="M758" s="2"/>
      <c r="N758" s="2"/>
      <c r="O758" s="2"/>
      <c r="P758" s="2"/>
      <c r="Q758" s="2"/>
      <c r="R758" s="2"/>
      <c r="S758" s="2"/>
      <c r="T758" s="2"/>
      <c r="U758" s="2"/>
      <c r="V758" s="2"/>
      <c r="W758" s="2"/>
      <c r="X758" s="2"/>
    </row>
    <row r="759" spans="1:24" x14ac:dyDescent="0.25">
      <c r="A759" s="2">
        <v>699</v>
      </c>
      <c r="C759" s="2" t="s">
        <v>1638</v>
      </c>
      <c r="D759" s="4" t="s">
        <v>698</v>
      </c>
      <c r="E759" s="8">
        <v>2.1187499999999999</v>
      </c>
      <c r="F759" s="3" t="s">
        <v>871</v>
      </c>
      <c r="G759" s="1"/>
      <c r="H759" s="10"/>
      <c r="I759" s="2">
        <f>16*1000</f>
        <v>16000</v>
      </c>
      <c r="J759" s="6">
        <v>3.5312500000000004E-2</v>
      </c>
      <c r="K759" s="7" t="s">
        <v>771</v>
      </c>
      <c r="L759" s="2"/>
      <c r="M759" s="2"/>
      <c r="N759" s="2"/>
      <c r="O759" s="2"/>
      <c r="P759" s="2"/>
      <c r="Q759" s="2"/>
      <c r="R759" s="2"/>
      <c r="S759" s="2"/>
      <c r="T759" s="2"/>
      <c r="U759" s="2"/>
      <c r="V759" s="2"/>
      <c r="W759" s="2"/>
      <c r="X759" s="2"/>
    </row>
    <row r="760" spans="1:24" x14ac:dyDescent="0.25">
      <c r="A760" s="2">
        <v>700</v>
      </c>
      <c r="C760" s="2" t="s">
        <v>1639</v>
      </c>
      <c r="D760" s="4" t="s">
        <v>699</v>
      </c>
      <c r="E760" s="8">
        <v>1.6770833333333333</v>
      </c>
      <c r="F760" s="3" t="s">
        <v>839</v>
      </c>
      <c r="G760" s="1"/>
      <c r="H760" s="10"/>
      <c r="I760" s="2">
        <f>12*1000</f>
        <v>12000</v>
      </c>
      <c r="J760" s="6">
        <v>2.7951388888888887E-2</v>
      </c>
      <c r="K760" s="7" t="s">
        <v>771</v>
      </c>
      <c r="L760" s="2"/>
      <c r="M760" s="2"/>
      <c r="N760" s="2"/>
      <c r="O760" s="2"/>
      <c r="P760" s="2"/>
      <c r="Q760" s="2"/>
      <c r="R760" s="2"/>
      <c r="S760" s="2"/>
      <c r="T760" s="2"/>
      <c r="U760" s="2"/>
      <c r="V760" s="2"/>
      <c r="W760" s="2"/>
      <c r="X760" s="2"/>
    </row>
    <row r="761" spans="1:24" x14ac:dyDescent="0.25">
      <c r="A761" s="2">
        <v>701</v>
      </c>
      <c r="C761" s="2" t="s">
        <v>1640</v>
      </c>
      <c r="D761" s="4" t="s">
        <v>700</v>
      </c>
      <c r="E761" s="5">
        <v>0.95416666666666661</v>
      </c>
      <c r="F761" s="3">
        <v>895</v>
      </c>
      <c r="G761" s="1"/>
      <c r="H761" s="10"/>
      <c r="I761" s="2">
        <f>895</f>
        <v>895</v>
      </c>
      <c r="J761" s="6">
        <v>1.5902777777777776E-2</v>
      </c>
      <c r="K761" s="7" t="s">
        <v>772</v>
      </c>
      <c r="L761" s="2"/>
      <c r="M761" s="2"/>
      <c r="N761" s="2"/>
      <c r="O761" s="2"/>
      <c r="P761" s="2"/>
      <c r="Q761" s="2"/>
      <c r="R761" s="2"/>
      <c r="S761" s="2"/>
      <c r="T761" s="2"/>
      <c r="U761" s="2"/>
      <c r="V761" s="2"/>
      <c r="W761" s="2"/>
      <c r="X761" s="2"/>
    </row>
    <row r="762" spans="1:24" x14ac:dyDescent="0.25">
      <c r="A762" s="2">
        <v>702</v>
      </c>
      <c r="C762" s="2" t="s">
        <v>1641</v>
      </c>
      <c r="D762" s="4" t="s">
        <v>701</v>
      </c>
      <c r="E762" s="8">
        <v>1.8020833333333333</v>
      </c>
      <c r="F762" s="3">
        <v>214</v>
      </c>
      <c r="G762" s="1"/>
      <c r="H762" s="10"/>
      <c r="I762" s="2">
        <f>214</f>
        <v>214</v>
      </c>
      <c r="J762" s="6">
        <v>3.0034722222222223E-2</v>
      </c>
      <c r="K762" s="7" t="s">
        <v>772</v>
      </c>
      <c r="L762" s="2"/>
      <c r="M762" s="2"/>
      <c r="N762" s="2"/>
      <c r="O762" s="2"/>
      <c r="P762" s="2"/>
      <c r="Q762" s="2"/>
      <c r="R762" s="2"/>
      <c r="S762" s="2"/>
      <c r="T762" s="2"/>
      <c r="U762" s="2"/>
      <c r="V762" s="2"/>
      <c r="W762" s="2"/>
      <c r="X762" s="2"/>
    </row>
    <row r="763" spans="1:24" x14ac:dyDescent="0.25">
      <c r="A763" s="2">
        <v>703</v>
      </c>
      <c r="C763" s="2" t="s">
        <v>1642</v>
      </c>
      <c r="D763" s="4" t="s">
        <v>702</v>
      </c>
      <c r="E763" s="8">
        <v>1.5125</v>
      </c>
      <c r="F763" s="3" t="s">
        <v>827</v>
      </c>
      <c r="G763" s="1"/>
      <c r="H763" s="10"/>
      <c r="I763" s="2">
        <f>1.4*1000</f>
        <v>1400</v>
      </c>
      <c r="J763" s="6">
        <v>2.5208333333333333E-2</v>
      </c>
      <c r="K763" s="7" t="s">
        <v>772</v>
      </c>
      <c r="L763" s="2"/>
      <c r="M763" s="2"/>
      <c r="N763" s="2"/>
      <c r="O763" s="2"/>
      <c r="P763" s="2"/>
      <c r="Q763" s="2"/>
      <c r="R763" s="2"/>
      <c r="S763" s="2"/>
      <c r="T763" s="2"/>
      <c r="U763" s="2"/>
      <c r="V763" s="2"/>
      <c r="W763" s="2"/>
      <c r="X763" s="2"/>
    </row>
    <row r="764" spans="1:24" x14ac:dyDescent="0.25">
      <c r="A764" s="2">
        <v>704</v>
      </c>
      <c r="C764" s="2" t="s">
        <v>1643</v>
      </c>
      <c r="D764" s="4" t="s">
        <v>703</v>
      </c>
      <c r="E764" s="5">
        <v>0.8222222222222223</v>
      </c>
      <c r="F764" s="3">
        <v>159</v>
      </c>
      <c r="G764" s="1"/>
      <c r="H764" s="10"/>
      <c r="I764" s="2">
        <f>159</f>
        <v>159</v>
      </c>
      <c r="J764" s="6">
        <v>1.3703703703703704E-2</v>
      </c>
      <c r="K764" s="7" t="s">
        <v>772</v>
      </c>
      <c r="L764" s="2"/>
      <c r="M764" s="2"/>
      <c r="N764" s="2"/>
      <c r="O764" s="2"/>
      <c r="P764" s="2"/>
      <c r="Q764" s="2"/>
      <c r="R764" s="2"/>
      <c r="S764" s="2"/>
      <c r="T764" s="2"/>
      <c r="U764" s="2"/>
      <c r="V764" s="2"/>
      <c r="W764" s="2"/>
      <c r="X764" s="2"/>
    </row>
    <row r="765" spans="1:24" x14ac:dyDescent="0.25">
      <c r="A765" s="2">
        <v>705</v>
      </c>
      <c r="C765" s="2" t="s">
        <v>1644</v>
      </c>
      <c r="D765" s="4" t="s">
        <v>704</v>
      </c>
      <c r="E765" s="8">
        <v>1.3187499999999999</v>
      </c>
      <c r="F765" s="3" t="s">
        <v>785</v>
      </c>
      <c r="G765" s="1"/>
      <c r="H765" s="10"/>
      <c r="I765" s="2">
        <f>1.7*1000</f>
        <v>1700</v>
      </c>
      <c r="J765" s="6">
        <v>2.1979166666666664E-2</v>
      </c>
      <c r="K765" s="7" t="s">
        <v>772</v>
      </c>
      <c r="L765" s="2"/>
      <c r="M765" s="2"/>
      <c r="N765" s="2"/>
      <c r="O765" s="2"/>
      <c r="P765" s="2"/>
      <c r="Q765" s="2"/>
      <c r="R765" s="2"/>
      <c r="S765" s="2"/>
      <c r="T765" s="2"/>
      <c r="U765" s="2"/>
      <c r="V765" s="2"/>
      <c r="W765" s="2"/>
      <c r="X765" s="2"/>
    </row>
    <row r="766" spans="1:24" x14ac:dyDescent="0.25">
      <c r="A766" s="2">
        <v>706</v>
      </c>
      <c r="C766" s="2" t="s">
        <v>1645</v>
      </c>
      <c r="D766" s="4" t="s">
        <v>705</v>
      </c>
      <c r="E766" s="5">
        <v>0.63611111111111118</v>
      </c>
      <c r="F766" s="3">
        <v>395</v>
      </c>
      <c r="G766" s="1"/>
      <c r="H766" s="10"/>
      <c r="I766" s="2">
        <f>395</f>
        <v>395</v>
      </c>
      <c r="J766" s="6">
        <v>1.0601851851851854E-2</v>
      </c>
      <c r="K766" s="7" t="s">
        <v>772</v>
      </c>
      <c r="L766" s="2"/>
      <c r="M766" s="2"/>
      <c r="N766" s="2"/>
      <c r="O766" s="2"/>
      <c r="P766" s="2"/>
      <c r="Q766" s="2"/>
      <c r="R766" s="2"/>
      <c r="S766" s="2"/>
      <c r="T766" s="2"/>
      <c r="U766" s="2"/>
      <c r="V766" s="2"/>
      <c r="W766" s="2"/>
      <c r="X766" s="2"/>
    </row>
    <row r="767" spans="1:24" x14ac:dyDescent="0.25">
      <c r="A767" s="2">
        <v>707</v>
      </c>
      <c r="C767" s="2" t="s">
        <v>1646</v>
      </c>
      <c r="D767" s="4" t="s">
        <v>706</v>
      </c>
      <c r="E767" s="8">
        <v>1.4430555555555555</v>
      </c>
      <c r="F767" s="3" t="s">
        <v>847</v>
      </c>
      <c r="G767" s="1"/>
      <c r="H767" s="10"/>
      <c r="I767" s="2">
        <f>4.2*1000</f>
        <v>4200</v>
      </c>
      <c r="J767" s="6">
        <v>2.4050925925925924E-2</v>
      </c>
      <c r="K767" s="7" t="s">
        <v>772</v>
      </c>
      <c r="L767" s="2"/>
      <c r="M767" s="2"/>
      <c r="N767" s="2"/>
      <c r="O767" s="2"/>
      <c r="P767" s="2"/>
      <c r="Q767" s="2"/>
      <c r="R767" s="2"/>
      <c r="S767" s="2"/>
      <c r="T767" s="2"/>
      <c r="U767" s="2"/>
      <c r="V767" s="2"/>
      <c r="W767" s="2"/>
      <c r="X767" s="2"/>
    </row>
    <row r="768" spans="1:24" x14ac:dyDescent="0.25">
      <c r="A768" s="2">
        <v>708</v>
      </c>
      <c r="C768" s="2" t="s">
        <v>1647</v>
      </c>
      <c r="D768" s="4" t="s">
        <v>707</v>
      </c>
      <c r="E768" s="5">
        <v>0.53194444444444444</v>
      </c>
      <c r="F768" s="3">
        <v>131</v>
      </c>
      <c r="G768" s="1"/>
      <c r="H768" s="10"/>
      <c r="I768" s="2">
        <f>131</f>
        <v>131</v>
      </c>
      <c r="J768" s="6">
        <v>8.8657407407407417E-3</v>
      </c>
      <c r="K768" s="7" t="s">
        <v>772</v>
      </c>
      <c r="L768" s="2"/>
      <c r="M768" s="2"/>
      <c r="N768" s="2"/>
      <c r="O768" s="2"/>
      <c r="P768" s="2"/>
      <c r="Q768" s="2"/>
      <c r="R768" s="2"/>
      <c r="S768" s="2"/>
      <c r="T768" s="2"/>
      <c r="U768" s="2"/>
      <c r="V768" s="2"/>
      <c r="W768" s="2"/>
      <c r="X768" s="2"/>
    </row>
    <row r="769" spans="1:24" x14ac:dyDescent="0.25">
      <c r="A769" s="2">
        <v>709</v>
      </c>
      <c r="C769" s="2" t="s">
        <v>1648</v>
      </c>
      <c r="D769" s="4" t="s">
        <v>708</v>
      </c>
      <c r="E769" s="5">
        <v>0.3</v>
      </c>
      <c r="F769" s="3">
        <v>420</v>
      </c>
      <c r="G769" s="1"/>
      <c r="H769" s="10"/>
      <c r="I769" s="2">
        <f>420</f>
        <v>420</v>
      </c>
      <c r="J769" s="6">
        <v>5.0000000000000001E-3</v>
      </c>
      <c r="K769" s="7" t="s">
        <v>772</v>
      </c>
      <c r="L769" s="2"/>
      <c r="M769" s="2"/>
      <c r="N769" s="2"/>
      <c r="O769" s="2"/>
      <c r="P769" s="2"/>
      <c r="Q769" s="2"/>
      <c r="R769" s="2"/>
      <c r="S769" s="2"/>
      <c r="T769" s="2"/>
      <c r="U769" s="2"/>
      <c r="V769" s="2"/>
      <c r="W769" s="2"/>
      <c r="X769" s="2"/>
    </row>
    <row r="770" spans="1:24" x14ac:dyDescent="0.25">
      <c r="A770" s="2">
        <v>710</v>
      </c>
      <c r="C770" s="2" t="s">
        <v>1649</v>
      </c>
      <c r="D770" s="4" t="s">
        <v>709</v>
      </c>
      <c r="E770" s="8">
        <v>1.2194444444444443</v>
      </c>
      <c r="F770" s="3" t="s">
        <v>789</v>
      </c>
      <c r="G770" s="1"/>
      <c r="H770" s="10"/>
      <c r="I770" s="2">
        <f>1*1000</f>
        <v>1000</v>
      </c>
      <c r="J770" s="6">
        <v>2.0324074074074074E-2</v>
      </c>
      <c r="K770" s="7" t="s">
        <v>772</v>
      </c>
      <c r="L770" s="2"/>
      <c r="M770" s="2"/>
      <c r="N770" s="2"/>
      <c r="O770" s="2"/>
      <c r="P770" s="2"/>
      <c r="Q770" s="2"/>
      <c r="R770" s="2"/>
      <c r="S770" s="2"/>
      <c r="T770" s="2"/>
      <c r="U770" s="2"/>
      <c r="V770" s="2"/>
      <c r="W770" s="2"/>
      <c r="X770" s="2"/>
    </row>
    <row r="771" spans="1:24" x14ac:dyDescent="0.25">
      <c r="A771" s="2">
        <v>711</v>
      </c>
      <c r="C771" s="2" t="s">
        <v>1650</v>
      </c>
      <c r="D771" s="4" t="s">
        <v>710</v>
      </c>
      <c r="E771" s="8">
        <v>1.1645833333333333</v>
      </c>
      <c r="F771" s="3">
        <v>508</v>
      </c>
      <c r="G771" s="1"/>
      <c r="H771" s="10"/>
      <c r="I771" s="2">
        <f>508</f>
        <v>508</v>
      </c>
      <c r="J771" s="6">
        <v>1.9409722222222221E-2</v>
      </c>
      <c r="K771" s="7" t="s">
        <v>772</v>
      </c>
      <c r="L771" s="2"/>
      <c r="M771" s="2"/>
      <c r="N771" s="2"/>
      <c r="O771" s="2"/>
      <c r="P771" s="2"/>
      <c r="Q771" s="2"/>
      <c r="R771" s="2"/>
      <c r="S771" s="2"/>
      <c r="T771" s="2"/>
      <c r="U771" s="2"/>
      <c r="V771" s="2"/>
      <c r="W771" s="2"/>
      <c r="X771" s="2"/>
    </row>
    <row r="772" spans="1:24" x14ac:dyDescent="0.25">
      <c r="A772" s="2">
        <v>712</v>
      </c>
      <c r="C772" s="2" t="s">
        <v>1651</v>
      </c>
      <c r="D772" s="4" t="s">
        <v>711</v>
      </c>
      <c r="E772" s="5">
        <v>0.75624999999999998</v>
      </c>
      <c r="F772" s="3">
        <v>710</v>
      </c>
      <c r="G772" s="1"/>
      <c r="H772" s="10"/>
      <c r="I772" s="2">
        <f>710</f>
        <v>710</v>
      </c>
      <c r="J772" s="6">
        <v>1.2604166666666666E-2</v>
      </c>
      <c r="K772" s="7" t="s">
        <v>772</v>
      </c>
      <c r="L772" s="2"/>
      <c r="M772" s="2"/>
      <c r="N772" s="2"/>
      <c r="O772" s="2"/>
      <c r="P772" s="2"/>
      <c r="Q772" s="2"/>
      <c r="R772" s="2"/>
      <c r="S772" s="2"/>
      <c r="T772" s="2"/>
      <c r="U772" s="2"/>
      <c r="V772" s="2"/>
      <c r="W772" s="2"/>
      <c r="X772" s="2"/>
    </row>
    <row r="773" spans="1:24" x14ac:dyDescent="0.25">
      <c r="A773" s="2">
        <v>713</v>
      </c>
      <c r="C773" s="2" t="s">
        <v>1652</v>
      </c>
      <c r="D773" s="4" t="s">
        <v>712</v>
      </c>
      <c r="E773" s="5">
        <v>0.9145833333333333</v>
      </c>
      <c r="F773" s="3" t="s">
        <v>789</v>
      </c>
      <c r="G773" s="1"/>
      <c r="H773" s="10"/>
      <c r="I773" s="2">
        <f>1*1000</f>
        <v>1000</v>
      </c>
      <c r="J773" s="6">
        <v>1.5243055555555557E-2</v>
      </c>
      <c r="K773" s="7" t="s">
        <v>772</v>
      </c>
      <c r="L773" s="2"/>
      <c r="M773" s="2"/>
      <c r="N773" s="2"/>
      <c r="O773" s="2"/>
      <c r="P773" s="2"/>
      <c r="Q773" s="2"/>
      <c r="R773" s="2"/>
      <c r="S773" s="2"/>
      <c r="T773" s="2"/>
      <c r="U773" s="2"/>
      <c r="V773" s="2"/>
      <c r="W773" s="2"/>
      <c r="X773" s="2"/>
    </row>
    <row r="774" spans="1:24" x14ac:dyDescent="0.25">
      <c r="A774" s="2">
        <v>714</v>
      </c>
      <c r="C774" s="2" t="s">
        <v>1653</v>
      </c>
      <c r="D774" s="4" t="s">
        <v>713</v>
      </c>
      <c r="E774" s="8">
        <v>1.1354166666666667</v>
      </c>
      <c r="F774" s="3">
        <v>878</v>
      </c>
      <c r="G774" s="1"/>
      <c r="H774" s="10"/>
      <c r="I774" s="2">
        <f>878</f>
        <v>878</v>
      </c>
      <c r="J774" s="6">
        <v>1.892361111111111E-2</v>
      </c>
      <c r="K774" s="7" t="s">
        <v>772</v>
      </c>
      <c r="L774" s="2"/>
      <c r="M774" s="2"/>
      <c r="N774" s="2"/>
      <c r="O774" s="2"/>
      <c r="P774" s="2"/>
      <c r="Q774" s="2"/>
      <c r="R774" s="2"/>
      <c r="S774" s="2"/>
      <c r="T774" s="2"/>
      <c r="U774" s="2"/>
      <c r="V774" s="2"/>
      <c r="W774" s="2"/>
      <c r="X774" s="2"/>
    </row>
    <row r="775" spans="1:24" x14ac:dyDescent="0.25">
      <c r="A775" s="2">
        <v>715</v>
      </c>
      <c r="C775" s="2" t="s">
        <v>1654</v>
      </c>
      <c r="D775" s="4" t="s">
        <v>714</v>
      </c>
      <c r="E775" s="5">
        <v>0.84444444444444444</v>
      </c>
      <c r="F775" s="3" t="s">
        <v>805</v>
      </c>
      <c r="G775" s="1"/>
      <c r="H775" s="10"/>
      <c r="I775" s="2">
        <f>1.1*1000</f>
        <v>1100</v>
      </c>
      <c r="J775" s="6">
        <v>1.4074074074074074E-2</v>
      </c>
      <c r="K775" s="7" t="s">
        <v>772</v>
      </c>
      <c r="L775" s="2"/>
      <c r="M775" s="2"/>
      <c r="N775" s="2"/>
      <c r="O775" s="2"/>
      <c r="P775" s="2"/>
      <c r="Q775" s="2"/>
      <c r="R775" s="2"/>
      <c r="S775" s="2"/>
      <c r="T775" s="2"/>
      <c r="U775" s="2"/>
      <c r="V775" s="2"/>
      <c r="W775" s="2"/>
      <c r="X775" s="2"/>
    </row>
    <row r="776" spans="1:24" x14ac:dyDescent="0.25">
      <c r="A776" s="2">
        <v>716</v>
      </c>
      <c r="C776" s="2" t="s">
        <v>1655</v>
      </c>
      <c r="D776" s="4" t="s">
        <v>715</v>
      </c>
      <c r="E776" s="8">
        <v>1.1555555555555557</v>
      </c>
      <c r="F776" s="3">
        <v>347</v>
      </c>
      <c r="G776" s="1"/>
      <c r="H776" s="10"/>
      <c r="I776" s="2">
        <f>347</f>
        <v>347</v>
      </c>
      <c r="J776" s="6">
        <v>1.9259259259259261E-2</v>
      </c>
      <c r="K776" s="7" t="s">
        <v>772</v>
      </c>
      <c r="L776" s="2"/>
      <c r="M776" s="2"/>
      <c r="N776" s="2"/>
      <c r="O776" s="2"/>
      <c r="P776" s="2"/>
      <c r="Q776" s="2"/>
      <c r="R776" s="2"/>
      <c r="S776" s="2"/>
      <c r="T776" s="2"/>
      <c r="U776" s="2"/>
      <c r="V776" s="2"/>
      <c r="W776" s="2"/>
      <c r="X776" s="2"/>
    </row>
    <row r="777" spans="1:24" x14ac:dyDescent="0.25">
      <c r="A777" s="2">
        <v>717</v>
      </c>
      <c r="C777" s="2" t="s">
        <v>1656</v>
      </c>
      <c r="D777" s="4" t="s">
        <v>716</v>
      </c>
      <c r="E777" s="5">
        <v>0.8618055555555556</v>
      </c>
      <c r="F777" s="3">
        <v>465</v>
      </c>
      <c r="G777" s="1"/>
      <c r="H777" s="10"/>
      <c r="I777" s="2">
        <f>465</f>
        <v>465</v>
      </c>
      <c r="J777" s="6">
        <v>1.4363425925925925E-2</v>
      </c>
      <c r="K777" s="7" t="s">
        <v>772</v>
      </c>
      <c r="L777" s="2"/>
      <c r="M777" s="2"/>
      <c r="N777" s="2"/>
      <c r="O777" s="2"/>
      <c r="P777" s="2"/>
      <c r="Q777" s="2"/>
      <c r="R777" s="2"/>
      <c r="S777" s="2"/>
      <c r="T777" s="2"/>
      <c r="U777" s="2"/>
      <c r="V777" s="2"/>
      <c r="W777" s="2"/>
      <c r="X777" s="2"/>
    </row>
    <row r="778" spans="1:24" x14ac:dyDescent="0.25">
      <c r="A778" s="2">
        <v>718</v>
      </c>
      <c r="C778" s="2" t="s">
        <v>1657</v>
      </c>
      <c r="D778" s="4" t="s">
        <v>717</v>
      </c>
      <c r="E778" s="5">
        <v>0.1875</v>
      </c>
      <c r="F778" s="3" t="s">
        <v>805</v>
      </c>
      <c r="G778" s="1"/>
      <c r="H778" s="10"/>
      <c r="I778" s="2">
        <f>1.1*1000</f>
        <v>1100</v>
      </c>
      <c r="J778" s="6">
        <v>3.1249999999999997E-3</v>
      </c>
      <c r="K778" s="7" t="s">
        <v>772</v>
      </c>
      <c r="L778" s="2"/>
      <c r="M778" s="2"/>
      <c r="N778" s="2"/>
      <c r="O778" s="2"/>
      <c r="P778" s="2"/>
      <c r="Q778" s="2"/>
      <c r="R778" s="2"/>
      <c r="S778" s="2"/>
      <c r="T778" s="2"/>
      <c r="U778" s="2"/>
      <c r="V778" s="2"/>
      <c r="W778" s="2"/>
      <c r="X778" s="2"/>
    </row>
    <row r="779" spans="1:24" x14ac:dyDescent="0.25">
      <c r="A779" s="2">
        <v>719</v>
      </c>
      <c r="C779" s="2" t="s">
        <v>1658</v>
      </c>
      <c r="D779" s="4" t="s">
        <v>718</v>
      </c>
      <c r="E779" s="5">
        <v>0.34930555555555554</v>
      </c>
      <c r="F779" s="3">
        <v>690</v>
      </c>
      <c r="G779" s="1"/>
      <c r="H779" s="10"/>
      <c r="I779" s="2">
        <f>690</f>
        <v>690</v>
      </c>
      <c r="J779" s="6">
        <v>5.8217592592592592E-3</v>
      </c>
      <c r="K779" s="7" t="s">
        <v>772</v>
      </c>
      <c r="L779" s="2"/>
      <c r="M779" s="2"/>
      <c r="N779" s="2"/>
      <c r="O779" s="2"/>
      <c r="P779" s="2"/>
      <c r="Q779" s="2"/>
      <c r="R779" s="2"/>
      <c r="S779" s="2"/>
      <c r="T779" s="2"/>
      <c r="U779" s="2"/>
      <c r="V779" s="2"/>
      <c r="W779" s="2"/>
      <c r="X779" s="2"/>
    </row>
    <row r="780" spans="1:24" x14ac:dyDescent="0.25">
      <c r="A780" s="2">
        <v>720</v>
      </c>
      <c r="C780" s="2" t="s">
        <v>1659</v>
      </c>
      <c r="D780" s="4" t="s">
        <v>719</v>
      </c>
      <c r="E780" s="8">
        <v>1.4270833333333333</v>
      </c>
      <c r="F780" s="3">
        <v>734</v>
      </c>
      <c r="G780" s="1"/>
      <c r="H780" s="10"/>
      <c r="I780" s="2">
        <f>734</f>
        <v>734</v>
      </c>
      <c r="J780" s="6">
        <v>2.3784722222222221E-2</v>
      </c>
      <c r="K780" s="7" t="s">
        <v>772</v>
      </c>
      <c r="L780" s="2"/>
      <c r="M780" s="2"/>
      <c r="N780" s="2"/>
      <c r="O780" s="2"/>
      <c r="P780" s="2"/>
      <c r="Q780" s="2"/>
      <c r="R780" s="2"/>
      <c r="S780" s="2"/>
      <c r="T780" s="2"/>
      <c r="U780" s="2"/>
      <c r="V780" s="2"/>
      <c r="W780" s="2"/>
      <c r="X780" s="2"/>
    </row>
    <row r="781" spans="1:24" x14ac:dyDescent="0.25">
      <c r="A781" s="2">
        <v>721</v>
      </c>
      <c r="C781" s="2" t="s">
        <v>1660</v>
      </c>
      <c r="D781" s="4" t="s">
        <v>720</v>
      </c>
      <c r="E781" s="8">
        <v>1.5305555555555557</v>
      </c>
      <c r="F781" s="3" t="s">
        <v>794</v>
      </c>
      <c r="G781" s="1"/>
      <c r="H781" s="10"/>
      <c r="I781" s="2">
        <f>2.4*1000</f>
        <v>2400</v>
      </c>
      <c r="J781" s="6">
        <v>2.5509259259259259E-2</v>
      </c>
      <c r="K781" s="7" t="s">
        <v>772</v>
      </c>
      <c r="L781" s="2"/>
      <c r="M781" s="2"/>
      <c r="N781" s="2"/>
      <c r="O781" s="2"/>
      <c r="P781" s="2"/>
      <c r="Q781" s="2"/>
      <c r="R781" s="2"/>
      <c r="S781" s="2"/>
      <c r="T781" s="2"/>
      <c r="U781" s="2"/>
      <c r="V781" s="2"/>
      <c r="W781" s="2"/>
      <c r="X781" s="2"/>
    </row>
    <row r="782" spans="1:24" x14ac:dyDescent="0.25">
      <c r="A782" s="2">
        <v>722</v>
      </c>
      <c r="C782" s="2" t="s">
        <v>1661</v>
      </c>
      <c r="D782" s="4" t="s">
        <v>721</v>
      </c>
      <c r="E782" s="5">
        <v>0.99652777777777779</v>
      </c>
      <c r="F782" s="3">
        <v>698</v>
      </c>
      <c r="G782" s="1"/>
      <c r="H782" s="10"/>
      <c r="I782" s="2">
        <f>698</f>
        <v>698</v>
      </c>
      <c r="J782" s="6">
        <v>1.6608796296296299E-2</v>
      </c>
      <c r="K782" s="7" t="s">
        <v>772</v>
      </c>
      <c r="L782" s="2"/>
      <c r="M782" s="2"/>
      <c r="N782" s="2"/>
      <c r="O782" s="2"/>
      <c r="P782" s="2"/>
      <c r="Q782" s="2"/>
      <c r="R782" s="2"/>
      <c r="S782" s="2"/>
      <c r="T782" s="2"/>
      <c r="U782" s="2"/>
      <c r="V782" s="2"/>
      <c r="W782" s="2"/>
      <c r="X782" s="2"/>
    </row>
    <row r="783" spans="1:24" x14ac:dyDescent="0.25">
      <c r="A783" s="2">
        <v>723</v>
      </c>
      <c r="C783" s="2" t="s">
        <v>1662</v>
      </c>
      <c r="D783" s="4" t="s">
        <v>722</v>
      </c>
      <c r="E783" s="5">
        <v>0.81041666666666667</v>
      </c>
      <c r="F783" s="3">
        <v>587</v>
      </c>
      <c r="G783" s="1"/>
      <c r="H783" s="10"/>
      <c r="I783" s="2">
        <f>587</f>
        <v>587</v>
      </c>
      <c r="J783" s="6">
        <v>1.3506944444444445E-2</v>
      </c>
      <c r="K783" s="7" t="s">
        <v>772</v>
      </c>
      <c r="L783" s="2"/>
      <c r="M783" s="2"/>
      <c r="N783" s="2"/>
      <c r="O783" s="2"/>
      <c r="P783" s="2"/>
      <c r="Q783" s="2"/>
      <c r="R783" s="2"/>
      <c r="S783" s="2"/>
      <c r="T783" s="2"/>
      <c r="U783" s="2"/>
      <c r="V783" s="2"/>
      <c r="W783" s="2"/>
      <c r="X783" s="2"/>
    </row>
    <row r="784" spans="1:24" x14ac:dyDescent="0.25">
      <c r="A784" s="2">
        <v>724</v>
      </c>
      <c r="C784" s="2" t="s">
        <v>1663</v>
      </c>
      <c r="D784" s="4" t="s">
        <v>723</v>
      </c>
      <c r="E784" s="8">
        <v>1.3284722222222223</v>
      </c>
      <c r="F784" s="3">
        <v>304</v>
      </c>
      <c r="G784" s="1"/>
      <c r="H784" s="10"/>
      <c r="I784" s="2">
        <f>304</f>
        <v>304</v>
      </c>
      <c r="J784" s="6">
        <v>2.2141203703703705E-2</v>
      </c>
      <c r="K784" s="7" t="s">
        <v>772</v>
      </c>
      <c r="L784" s="2"/>
      <c r="M784" s="2"/>
      <c r="N784" s="2"/>
      <c r="O784" s="2"/>
      <c r="P784" s="2"/>
      <c r="Q784" s="2"/>
      <c r="R784" s="2"/>
      <c r="S784" s="2"/>
      <c r="T784" s="2"/>
      <c r="U784" s="2"/>
      <c r="V784" s="2"/>
      <c r="W784" s="2"/>
      <c r="X784" s="2"/>
    </row>
    <row r="785" spans="1:24" x14ac:dyDescent="0.25">
      <c r="A785" s="2">
        <v>725</v>
      </c>
      <c r="C785" s="2" t="s">
        <v>1664</v>
      </c>
      <c r="D785" s="4" t="s">
        <v>724</v>
      </c>
      <c r="E785" s="8">
        <v>1.5409722222222222</v>
      </c>
      <c r="F785" s="3">
        <v>361</v>
      </c>
      <c r="G785" s="1"/>
      <c r="H785" s="10"/>
      <c r="I785" s="2">
        <f>361</f>
        <v>361</v>
      </c>
      <c r="J785" s="6">
        <v>2.568287037037037E-2</v>
      </c>
      <c r="K785" s="7" t="s">
        <v>772</v>
      </c>
      <c r="L785" s="2"/>
      <c r="M785" s="2"/>
      <c r="N785" s="2"/>
      <c r="O785" s="2"/>
      <c r="P785" s="2"/>
      <c r="Q785" s="2"/>
      <c r="R785" s="2"/>
      <c r="S785" s="2"/>
      <c r="T785" s="2"/>
      <c r="U785" s="2"/>
      <c r="V785" s="2"/>
      <c r="W785" s="2"/>
      <c r="X785" s="2"/>
    </row>
    <row r="786" spans="1:24" x14ac:dyDescent="0.25">
      <c r="A786" s="2">
        <v>726</v>
      </c>
      <c r="C786" s="2" t="s">
        <v>1665</v>
      </c>
      <c r="D786" s="4" t="s">
        <v>725</v>
      </c>
      <c r="E786" s="8">
        <v>1.1833333333333333</v>
      </c>
      <c r="F786" s="3" t="s">
        <v>872</v>
      </c>
      <c r="G786" s="1"/>
      <c r="H786" s="10"/>
      <c r="I786" s="2">
        <f>2.2*1000</f>
        <v>2200</v>
      </c>
      <c r="J786" s="6">
        <v>1.9722222222222221E-2</v>
      </c>
      <c r="K786" s="7" t="s">
        <v>772</v>
      </c>
      <c r="L786" s="2"/>
      <c r="M786" s="2"/>
      <c r="N786" s="2"/>
      <c r="O786" s="2"/>
      <c r="P786" s="2"/>
      <c r="Q786" s="2"/>
      <c r="R786" s="2"/>
      <c r="S786" s="2"/>
      <c r="T786" s="2"/>
      <c r="U786" s="2"/>
      <c r="V786" s="2"/>
      <c r="W786" s="2"/>
      <c r="X786" s="2"/>
    </row>
    <row r="787" spans="1:24" x14ac:dyDescent="0.25">
      <c r="A787" s="2">
        <v>727</v>
      </c>
      <c r="C787" s="2" t="s">
        <v>1666</v>
      </c>
      <c r="D787" s="4" t="s">
        <v>726</v>
      </c>
      <c r="E787" s="8">
        <v>2.0333333333333332</v>
      </c>
      <c r="F787" s="3" t="s">
        <v>851</v>
      </c>
      <c r="G787" s="1"/>
      <c r="H787" s="10"/>
      <c r="I787" s="2">
        <f>1.6*1000</f>
        <v>1600</v>
      </c>
      <c r="J787" s="6">
        <v>3.3888888888888885E-2</v>
      </c>
      <c r="K787" s="7" t="s">
        <v>772</v>
      </c>
      <c r="L787" s="2"/>
      <c r="M787" s="2"/>
      <c r="N787" s="2"/>
      <c r="O787" s="2"/>
      <c r="P787" s="2"/>
      <c r="Q787" s="2"/>
      <c r="R787" s="2"/>
      <c r="S787" s="2"/>
      <c r="T787" s="2"/>
      <c r="U787" s="2"/>
      <c r="V787" s="2"/>
      <c r="W787" s="2"/>
      <c r="X787" s="2"/>
    </row>
    <row r="788" spans="1:24" x14ac:dyDescent="0.25">
      <c r="A788" s="2">
        <v>728</v>
      </c>
      <c r="C788" s="2" t="s">
        <v>1667</v>
      </c>
      <c r="D788" s="4" t="s">
        <v>727</v>
      </c>
      <c r="E788" s="8">
        <v>1.4069444444444443</v>
      </c>
      <c r="F788" s="3">
        <v>245</v>
      </c>
      <c r="G788" s="1"/>
      <c r="H788" s="10"/>
      <c r="I788" s="2">
        <f>245</f>
        <v>245</v>
      </c>
      <c r="J788" s="6">
        <v>2.344907407407407E-2</v>
      </c>
      <c r="K788" s="7" t="s">
        <v>772</v>
      </c>
      <c r="L788" s="2"/>
      <c r="M788" s="2"/>
      <c r="N788" s="2"/>
      <c r="O788" s="2"/>
      <c r="P788" s="2"/>
      <c r="Q788" s="2"/>
      <c r="R788" s="2"/>
      <c r="S788" s="2"/>
      <c r="T788" s="2"/>
      <c r="U788" s="2"/>
      <c r="V788" s="2"/>
      <c r="W788" s="2"/>
      <c r="X788" s="2"/>
    </row>
    <row r="789" spans="1:24" x14ac:dyDescent="0.25">
      <c r="A789" s="2">
        <v>729</v>
      </c>
      <c r="C789" s="2" t="s">
        <v>1668</v>
      </c>
      <c r="D789" s="4" t="s">
        <v>728</v>
      </c>
      <c r="E789" s="8">
        <v>1.7972222222222223</v>
      </c>
      <c r="F789" s="3">
        <v>479</v>
      </c>
      <c r="G789" s="1"/>
      <c r="H789" s="10"/>
      <c r="I789" s="2">
        <f>479</f>
        <v>479</v>
      </c>
      <c r="J789" s="6">
        <v>2.9953703703703705E-2</v>
      </c>
      <c r="K789" s="7" t="s">
        <v>772</v>
      </c>
      <c r="L789" s="2"/>
      <c r="M789" s="2"/>
      <c r="N789" s="2"/>
      <c r="O789" s="2"/>
      <c r="P789" s="2"/>
      <c r="Q789" s="2"/>
      <c r="R789" s="2"/>
      <c r="S789" s="2"/>
      <c r="T789" s="2"/>
      <c r="U789" s="2"/>
      <c r="V789" s="2"/>
      <c r="W789" s="2"/>
      <c r="X789" s="2"/>
    </row>
    <row r="790" spans="1:24" x14ac:dyDescent="0.25">
      <c r="A790" s="2">
        <v>730</v>
      </c>
      <c r="C790" s="2" t="s">
        <v>1669</v>
      </c>
      <c r="D790" s="4" t="s">
        <v>729</v>
      </c>
      <c r="E790" s="5">
        <v>0.7729166666666667</v>
      </c>
      <c r="F790" s="3">
        <v>217</v>
      </c>
      <c r="G790" s="1"/>
      <c r="H790" s="10"/>
      <c r="I790" s="2">
        <f>217</f>
        <v>217</v>
      </c>
      <c r="J790" s="6">
        <v>1.2881944444444446E-2</v>
      </c>
      <c r="K790" s="7" t="s">
        <v>772</v>
      </c>
      <c r="L790" s="2"/>
      <c r="M790" s="2"/>
      <c r="N790" s="2"/>
      <c r="O790" s="2"/>
      <c r="P790" s="2"/>
      <c r="Q790" s="2"/>
      <c r="R790" s="2"/>
      <c r="S790" s="2"/>
      <c r="T790" s="2"/>
      <c r="U790" s="2"/>
      <c r="V790" s="2"/>
      <c r="W790" s="2"/>
      <c r="X790" s="2"/>
    </row>
    <row r="791" spans="1:24" x14ac:dyDescent="0.25">
      <c r="A791" s="2">
        <v>731</v>
      </c>
      <c r="C791" s="2" t="s">
        <v>1670</v>
      </c>
      <c r="D791" s="4" t="s">
        <v>730</v>
      </c>
      <c r="E791" s="8">
        <v>1.1347222222222222</v>
      </c>
      <c r="F791" s="3" t="s">
        <v>892</v>
      </c>
      <c r="G791" s="1"/>
      <c r="H791" s="10"/>
      <c r="I791" s="2">
        <f>5.5*1000</f>
        <v>5500</v>
      </c>
      <c r="J791" s="6">
        <v>1.8912037037037036E-2</v>
      </c>
      <c r="K791" s="7" t="s">
        <v>772</v>
      </c>
      <c r="L791" s="2"/>
      <c r="M791" s="2"/>
      <c r="N791" s="2"/>
      <c r="O791" s="2"/>
      <c r="P791" s="2"/>
      <c r="Q791" s="2"/>
      <c r="R791" s="2"/>
      <c r="S791" s="2"/>
      <c r="T791" s="2"/>
      <c r="U791" s="2"/>
      <c r="V791" s="2"/>
      <c r="W791" s="2"/>
      <c r="X791" s="2"/>
    </row>
    <row r="792" spans="1:24" x14ac:dyDescent="0.25">
      <c r="A792" s="2">
        <v>732</v>
      </c>
      <c r="C792" s="2" t="s">
        <v>1671</v>
      </c>
      <c r="D792" s="4" t="s">
        <v>731</v>
      </c>
      <c r="E792" s="8">
        <v>1.4326388888888888</v>
      </c>
      <c r="F792" s="3">
        <v>335</v>
      </c>
      <c r="G792" s="1"/>
      <c r="H792" s="10"/>
      <c r="I792" s="2">
        <f>335</f>
        <v>335</v>
      </c>
      <c r="J792" s="6">
        <v>2.3877314814814813E-2</v>
      </c>
      <c r="K792" s="7" t="s">
        <v>772</v>
      </c>
      <c r="L792" s="2"/>
      <c r="M792" s="2"/>
      <c r="N792" s="2"/>
      <c r="O792" s="2"/>
      <c r="P792" s="2"/>
      <c r="Q792" s="2"/>
      <c r="R792" s="2"/>
      <c r="S792" s="2"/>
      <c r="T792" s="2"/>
      <c r="U792" s="2"/>
      <c r="V792" s="2"/>
      <c r="W792" s="2"/>
      <c r="X792" s="2"/>
    </row>
    <row r="793" spans="1:24" x14ac:dyDescent="0.25">
      <c r="A793" s="2">
        <v>733</v>
      </c>
      <c r="C793" s="2" t="s">
        <v>1672</v>
      </c>
      <c r="D793" s="4" t="s">
        <v>732</v>
      </c>
      <c r="E793" s="8">
        <v>1.0583333333333333</v>
      </c>
      <c r="F793" s="3" t="s">
        <v>812</v>
      </c>
      <c r="G793" s="1"/>
      <c r="H793" s="10"/>
      <c r="I793" s="2">
        <f>4.4*1000</f>
        <v>4400</v>
      </c>
      <c r="J793" s="6">
        <v>1.7638888888888888E-2</v>
      </c>
      <c r="K793" s="7" t="s">
        <v>772</v>
      </c>
      <c r="L793" s="2"/>
      <c r="M793" s="2"/>
      <c r="N793" s="2"/>
      <c r="O793" s="2"/>
      <c r="P793" s="2"/>
      <c r="Q793" s="2"/>
      <c r="R793" s="2"/>
      <c r="S793" s="2"/>
      <c r="T793" s="2"/>
      <c r="U793" s="2"/>
      <c r="V793" s="2"/>
      <c r="W793" s="2"/>
      <c r="X793" s="2"/>
    </row>
    <row r="794" spans="1:24" x14ac:dyDescent="0.25">
      <c r="A794" s="2">
        <v>734</v>
      </c>
      <c r="C794" s="2" t="s">
        <v>1673</v>
      </c>
      <c r="D794" s="4" t="s">
        <v>733</v>
      </c>
      <c r="E794" s="5">
        <v>0.73333333333333339</v>
      </c>
      <c r="F794" s="3" t="s">
        <v>804</v>
      </c>
      <c r="G794" s="1"/>
      <c r="H794" s="10"/>
      <c r="I794" s="2">
        <f>1.3*1000</f>
        <v>1300</v>
      </c>
      <c r="J794" s="6">
        <v>1.2222222222222223E-2</v>
      </c>
      <c r="K794" s="7" t="s">
        <v>772</v>
      </c>
      <c r="L794" s="2"/>
      <c r="M794" s="2"/>
      <c r="N794" s="2"/>
      <c r="O794" s="2"/>
      <c r="P794" s="2"/>
      <c r="Q794" s="2"/>
      <c r="R794" s="2"/>
      <c r="S794" s="2"/>
      <c r="T794" s="2"/>
      <c r="U794" s="2"/>
      <c r="V794" s="2"/>
      <c r="W794" s="2"/>
      <c r="X794" s="2"/>
    </row>
    <row r="795" spans="1:24" x14ac:dyDescent="0.25">
      <c r="A795" s="2">
        <v>735</v>
      </c>
      <c r="C795" s="2" t="s">
        <v>1674</v>
      </c>
      <c r="D795" s="4" t="s">
        <v>734</v>
      </c>
      <c r="E795" s="5">
        <v>0.18055555555555555</v>
      </c>
      <c r="F795" s="3">
        <v>684</v>
      </c>
      <c r="G795" s="1"/>
      <c r="H795" s="10"/>
      <c r="I795" s="2">
        <f>684</f>
        <v>684</v>
      </c>
      <c r="J795" s="6">
        <v>3.0092592592592588E-3</v>
      </c>
      <c r="K795" s="7" t="s">
        <v>772</v>
      </c>
      <c r="L795" s="2"/>
      <c r="M795" s="2"/>
      <c r="N795" s="2"/>
      <c r="O795" s="2"/>
      <c r="P795" s="2"/>
      <c r="Q795" s="2"/>
      <c r="R795" s="2"/>
      <c r="S795" s="2"/>
      <c r="T795" s="2"/>
      <c r="U795" s="2"/>
      <c r="V795" s="2"/>
      <c r="W795" s="2"/>
      <c r="X795" s="2"/>
    </row>
    <row r="796" spans="1:24" x14ac:dyDescent="0.25">
      <c r="A796" s="2">
        <v>736</v>
      </c>
      <c r="C796" s="2" t="s">
        <v>1675</v>
      </c>
      <c r="D796" s="4" t="s">
        <v>735</v>
      </c>
      <c r="E796" s="5">
        <v>0.31736111111111115</v>
      </c>
      <c r="F796" s="3">
        <v>570</v>
      </c>
      <c r="G796" s="1"/>
      <c r="H796" s="10"/>
      <c r="I796" s="2">
        <f>570</f>
        <v>570</v>
      </c>
      <c r="J796" s="6">
        <v>5.2893518518518515E-3</v>
      </c>
      <c r="K796" s="7" t="s">
        <v>772</v>
      </c>
      <c r="L796" s="2"/>
      <c r="M796" s="2"/>
      <c r="N796" s="2"/>
      <c r="O796" s="2"/>
      <c r="P796" s="2"/>
      <c r="Q796" s="2"/>
      <c r="R796" s="2"/>
      <c r="S796" s="2"/>
      <c r="T796" s="2"/>
      <c r="U796" s="2"/>
      <c r="V796" s="2"/>
      <c r="W796" s="2"/>
      <c r="X796" s="2"/>
    </row>
    <row r="797" spans="1:24" x14ac:dyDescent="0.25">
      <c r="A797" s="2">
        <v>737</v>
      </c>
      <c r="C797" s="2" t="s">
        <v>1676</v>
      </c>
      <c r="D797" s="4" t="s">
        <v>736</v>
      </c>
      <c r="E797" s="5">
        <v>0.32083333333333336</v>
      </c>
      <c r="F797" s="3">
        <v>431</v>
      </c>
      <c r="G797" s="1"/>
      <c r="H797" s="10"/>
      <c r="I797" s="2">
        <f>431</f>
        <v>431</v>
      </c>
      <c r="J797" s="6">
        <v>5.347222222222222E-3</v>
      </c>
      <c r="K797" s="7" t="s">
        <v>772</v>
      </c>
      <c r="L797" s="2"/>
      <c r="M797" s="2"/>
      <c r="N797" s="2"/>
      <c r="O797" s="2"/>
      <c r="P797" s="2"/>
      <c r="Q797" s="2"/>
      <c r="R797" s="2"/>
      <c r="S797" s="2"/>
      <c r="T797" s="2"/>
      <c r="U797" s="2"/>
      <c r="V797" s="2"/>
      <c r="W797" s="2"/>
      <c r="X797" s="2"/>
    </row>
    <row r="798" spans="1:24" x14ac:dyDescent="0.25">
      <c r="A798" s="2">
        <v>738</v>
      </c>
      <c r="C798" s="2" t="s">
        <v>1677</v>
      </c>
      <c r="D798" s="4" t="s">
        <v>737</v>
      </c>
      <c r="E798" s="8">
        <v>1.3687500000000001</v>
      </c>
      <c r="F798" s="3" t="s">
        <v>804</v>
      </c>
      <c r="G798" s="1"/>
      <c r="H798" s="10"/>
      <c r="I798" s="2">
        <f>1.3*1000</f>
        <v>1300</v>
      </c>
      <c r="J798" s="6">
        <v>2.2812499999999999E-2</v>
      </c>
      <c r="K798" s="7" t="s">
        <v>772</v>
      </c>
      <c r="L798" s="2"/>
      <c r="M798" s="2"/>
      <c r="N798" s="2"/>
      <c r="O798" s="2"/>
      <c r="P798" s="2"/>
      <c r="Q798" s="2"/>
      <c r="R798" s="2"/>
      <c r="S798" s="2"/>
      <c r="T798" s="2"/>
      <c r="U798" s="2"/>
      <c r="V798" s="2"/>
      <c r="W798" s="2"/>
      <c r="X798" s="2"/>
    </row>
    <row r="799" spans="1:24" x14ac:dyDescent="0.25">
      <c r="A799" s="2">
        <v>739</v>
      </c>
      <c r="C799" s="2" t="s">
        <v>1678</v>
      </c>
      <c r="D799" s="4" t="s">
        <v>738</v>
      </c>
      <c r="E799" s="8">
        <v>2.3722222222222222</v>
      </c>
      <c r="F799" s="3" t="s">
        <v>796</v>
      </c>
      <c r="G799" s="1"/>
      <c r="H799" s="10"/>
      <c r="I799" s="2">
        <f>14*1000</f>
        <v>14000</v>
      </c>
      <c r="J799" s="6">
        <v>3.953703703703703E-2</v>
      </c>
      <c r="K799" s="7" t="s">
        <v>772</v>
      </c>
      <c r="L799" s="2"/>
      <c r="M799" s="2"/>
      <c r="N799" s="2"/>
      <c r="O799" s="2"/>
      <c r="P799" s="2"/>
      <c r="Q799" s="2"/>
      <c r="R799" s="2"/>
      <c r="S799" s="2"/>
      <c r="T799" s="2"/>
      <c r="U799" s="2"/>
      <c r="V799" s="2"/>
      <c r="W799" s="2"/>
      <c r="X799" s="2"/>
    </row>
    <row r="800" spans="1:24" x14ac:dyDescent="0.25">
      <c r="A800" s="2">
        <v>740</v>
      </c>
      <c r="C800" s="2" t="s">
        <v>1679</v>
      </c>
      <c r="D800" s="4" t="s">
        <v>739</v>
      </c>
      <c r="E800" s="9">
        <v>7.2326388888888885E-2</v>
      </c>
      <c r="F800" s="3" t="s">
        <v>846</v>
      </c>
      <c r="G800" s="1"/>
      <c r="H800" s="10"/>
      <c r="I800" s="2">
        <f>8.1*1000</f>
        <v>8100</v>
      </c>
      <c r="J800" s="6">
        <v>7.2326388888888885E-2</v>
      </c>
      <c r="K800" s="7" t="s">
        <v>772</v>
      </c>
      <c r="L800" s="2"/>
      <c r="M800" s="2"/>
      <c r="N800" s="2"/>
      <c r="O800" s="2"/>
      <c r="P800" s="2"/>
      <c r="Q800" s="2"/>
      <c r="R800" s="2"/>
      <c r="S800" s="2"/>
      <c r="T800" s="2"/>
      <c r="U800" s="2"/>
      <c r="V800" s="2"/>
      <c r="W800" s="2"/>
      <c r="X800" s="2"/>
    </row>
    <row r="801" spans="1:24" x14ac:dyDescent="0.25">
      <c r="A801" s="2">
        <v>741</v>
      </c>
      <c r="C801" s="2" t="s">
        <v>1680</v>
      </c>
      <c r="D801" s="4" t="s">
        <v>739</v>
      </c>
      <c r="E801" s="9">
        <v>7.0520833333333324E-2</v>
      </c>
      <c r="F801" s="3" t="s">
        <v>845</v>
      </c>
      <c r="G801" s="1"/>
      <c r="H801" s="10"/>
      <c r="I801" s="2">
        <f>9.4*1000</f>
        <v>9400</v>
      </c>
      <c r="J801" s="6">
        <v>7.0520833333333324E-2</v>
      </c>
      <c r="K801" s="7" t="s">
        <v>772</v>
      </c>
      <c r="L801" s="2"/>
      <c r="M801" s="2"/>
      <c r="N801" s="2"/>
      <c r="O801" s="2"/>
      <c r="P801" s="2"/>
      <c r="Q801" s="2"/>
      <c r="R801" s="2"/>
      <c r="S801" s="2"/>
      <c r="T801" s="2"/>
      <c r="U801" s="2"/>
      <c r="V801" s="2"/>
      <c r="W801" s="2"/>
      <c r="X801" s="2"/>
    </row>
    <row r="802" spans="1:24" x14ac:dyDescent="0.25">
      <c r="A802" s="2">
        <v>742</v>
      </c>
      <c r="C802" s="2" t="s">
        <v>1681</v>
      </c>
      <c r="D802" s="4" t="s">
        <v>740</v>
      </c>
      <c r="E802" s="9">
        <v>4.4467592592592593E-2</v>
      </c>
      <c r="F802" s="3" t="s">
        <v>891</v>
      </c>
      <c r="G802" s="1"/>
      <c r="H802" s="10"/>
      <c r="I802" s="2">
        <f>18*1000</f>
        <v>18000</v>
      </c>
      <c r="J802" s="6">
        <v>4.4467592592592593E-2</v>
      </c>
      <c r="K802" s="7" t="s">
        <v>772</v>
      </c>
      <c r="L802" s="2"/>
      <c r="M802" s="2"/>
      <c r="N802" s="2"/>
      <c r="O802" s="2"/>
      <c r="P802" s="2"/>
      <c r="Q802" s="2"/>
      <c r="R802" s="2"/>
      <c r="S802" s="2"/>
      <c r="T802" s="2"/>
      <c r="U802" s="2"/>
      <c r="V802" s="2"/>
      <c r="W802" s="2"/>
      <c r="X802" s="2"/>
    </row>
    <row r="803" spans="1:24" x14ac:dyDescent="0.25">
      <c r="A803" s="2">
        <v>743</v>
      </c>
      <c r="C803" s="2" t="s">
        <v>1682</v>
      </c>
      <c r="D803" s="4" t="s">
        <v>741</v>
      </c>
      <c r="E803" s="9">
        <v>4.5474537037037042E-2</v>
      </c>
      <c r="F803" s="3" t="s">
        <v>784</v>
      </c>
      <c r="G803" s="1"/>
      <c r="H803" s="10"/>
      <c r="I803" s="2">
        <f>10*1000</f>
        <v>10000</v>
      </c>
      <c r="J803" s="6">
        <v>4.5474537037037042E-2</v>
      </c>
      <c r="K803" s="7" t="s">
        <v>772</v>
      </c>
      <c r="L803" s="2"/>
      <c r="M803" s="2"/>
      <c r="N803" s="2"/>
      <c r="O803" s="2"/>
      <c r="P803" s="2"/>
      <c r="Q803" s="2"/>
      <c r="R803" s="2"/>
      <c r="S803" s="2"/>
      <c r="T803" s="2"/>
      <c r="U803" s="2"/>
      <c r="V803" s="2"/>
      <c r="W803" s="2"/>
      <c r="X803" s="2"/>
    </row>
    <row r="804" spans="1:24" x14ac:dyDescent="0.25">
      <c r="A804" s="2">
        <v>744</v>
      </c>
      <c r="C804" s="2" t="s">
        <v>1683</v>
      </c>
      <c r="D804" s="4" t="s">
        <v>742</v>
      </c>
      <c r="E804" s="9">
        <v>4.2650462962962959E-2</v>
      </c>
      <c r="F804" s="3" t="s">
        <v>893</v>
      </c>
      <c r="G804" s="1"/>
      <c r="H804" s="10"/>
      <c r="I804" s="2">
        <f>114*1000</f>
        <v>114000</v>
      </c>
      <c r="J804" s="6">
        <v>4.2650462962962959E-2</v>
      </c>
      <c r="K804" s="7" t="s">
        <v>773</v>
      </c>
      <c r="L804" s="2"/>
      <c r="M804" s="2"/>
      <c r="N804" s="2"/>
      <c r="O804" s="2"/>
      <c r="P804" s="2"/>
      <c r="Q804" s="2"/>
      <c r="R804" s="2"/>
      <c r="S804" s="2"/>
      <c r="T804" s="2"/>
      <c r="U804" s="2"/>
      <c r="V804" s="2"/>
      <c r="W804" s="2"/>
      <c r="X804" s="2"/>
    </row>
    <row r="805" spans="1:24" x14ac:dyDescent="0.25">
      <c r="A805" s="2">
        <v>745</v>
      </c>
      <c r="C805" s="2" t="s">
        <v>1684</v>
      </c>
      <c r="D805" s="4" t="s">
        <v>743</v>
      </c>
      <c r="E805" s="9">
        <v>4.2083333333333334E-2</v>
      </c>
      <c r="F805" s="3" t="s">
        <v>864</v>
      </c>
      <c r="G805" s="1"/>
      <c r="H805" s="10"/>
      <c r="I805" s="2">
        <f>27*1000</f>
        <v>27000</v>
      </c>
      <c r="J805" s="6">
        <v>4.2083333333333334E-2</v>
      </c>
      <c r="K805" s="7" t="s">
        <v>773</v>
      </c>
      <c r="L805" s="2"/>
      <c r="M805" s="2"/>
      <c r="N805" s="2"/>
      <c r="O805" s="2"/>
      <c r="P805" s="2"/>
      <c r="Q805" s="2"/>
      <c r="R805" s="2"/>
      <c r="S805" s="2"/>
      <c r="T805" s="2"/>
      <c r="U805" s="2"/>
      <c r="V805" s="2"/>
      <c r="W805" s="2"/>
      <c r="X805" s="2"/>
    </row>
    <row r="806" spans="1:24" x14ac:dyDescent="0.25">
      <c r="A806" s="2">
        <v>746</v>
      </c>
      <c r="C806" s="2" t="s">
        <v>1685</v>
      </c>
      <c r="D806" s="4" t="s">
        <v>744</v>
      </c>
      <c r="E806" s="8">
        <v>2.3736111111111113</v>
      </c>
      <c r="F806" s="3" t="s">
        <v>894</v>
      </c>
      <c r="G806" s="1"/>
      <c r="H806" s="10"/>
      <c r="I806" s="2">
        <f>17*1000</f>
        <v>17000</v>
      </c>
      <c r="J806" s="6">
        <v>3.9560185185185184E-2</v>
      </c>
      <c r="K806" s="7" t="s">
        <v>773</v>
      </c>
      <c r="L806" s="2"/>
      <c r="M806" s="2"/>
      <c r="N806" s="2"/>
      <c r="O806" s="2"/>
      <c r="P806" s="2"/>
      <c r="Q806" s="2"/>
      <c r="R806" s="2"/>
      <c r="S806" s="2"/>
      <c r="T806" s="2"/>
      <c r="U806" s="2"/>
      <c r="V806" s="2"/>
      <c r="W806" s="2"/>
      <c r="X806" s="2"/>
    </row>
    <row r="807" spans="1:24" x14ac:dyDescent="0.25">
      <c r="A807" s="2">
        <v>747</v>
      </c>
      <c r="C807" s="2" t="s">
        <v>1686</v>
      </c>
      <c r="D807" s="4" t="s">
        <v>745</v>
      </c>
      <c r="E807" s="9">
        <v>4.5462962962962962E-2</v>
      </c>
      <c r="F807" s="3" t="s">
        <v>889</v>
      </c>
      <c r="G807" s="1"/>
      <c r="H807" s="10"/>
      <c r="I807" s="2">
        <f>24*1000</f>
        <v>24000</v>
      </c>
      <c r="J807" s="6">
        <v>4.5462962962962962E-2</v>
      </c>
      <c r="K807" s="7" t="s">
        <v>773</v>
      </c>
      <c r="L807" s="2"/>
      <c r="M807" s="2"/>
      <c r="N807" s="2"/>
      <c r="O807" s="2"/>
      <c r="P807" s="2"/>
      <c r="Q807" s="2"/>
      <c r="R807" s="2"/>
      <c r="S807" s="2"/>
      <c r="T807" s="2"/>
      <c r="U807" s="2"/>
      <c r="V807" s="2"/>
      <c r="W807" s="2"/>
      <c r="X807" s="2"/>
    </row>
    <row r="808" spans="1:24" x14ac:dyDescent="0.25">
      <c r="A808" s="2">
        <v>748</v>
      </c>
      <c r="C808" s="2" t="s">
        <v>1687</v>
      </c>
      <c r="D808" s="4" t="s">
        <v>746</v>
      </c>
      <c r="E808" s="8">
        <v>1.9534722222222223</v>
      </c>
      <c r="F808" s="3" t="s">
        <v>828</v>
      </c>
      <c r="G808" s="1"/>
      <c r="H808" s="10"/>
      <c r="I808" s="2">
        <f>22*1000</f>
        <v>22000</v>
      </c>
      <c r="J808" s="6">
        <v>3.2557870370370369E-2</v>
      </c>
      <c r="K808" s="7" t="s">
        <v>773</v>
      </c>
      <c r="L808" s="2"/>
      <c r="M808" s="2"/>
      <c r="N808" s="2"/>
      <c r="O808" s="2"/>
      <c r="P808" s="2"/>
      <c r="Q808" s="2"/>
      <c r="R808" s="2"/>
      <c r="S808" s="2"/>
      <c r="T808" s="2"/>
      <c r="U808" s="2"/>
      <c r="V808" s="2"/>
      <c r="W808" s="2"/>
      <c r="X808" s="2"/>
    </row>
    <row r="809" spans="1:24" x14ac:dyDescent="0.25">
      <c r="A809" s="2">
        <v>749</v>
      </c>
      <c r="C809" s="2" t="s">
        <v>1688</v>
      </c>
      <c r="D809" s="4" t="s">
        <v>747</v>
      </c>
      <c r="E809" s="8">
        <v>2.0027777777777778</v>
      </c>
      <c r="F809" s="3" t="s">
        <v>864</v>
      </c>
      <c r="G809" s="1"/>
      <c r="H809" s="10"/>
      <c r="I809" s="2">
        <f>27*1000</f>
        <v>27000</v>
      </c>
      <c r="J809" s="6">
        <v>3.3379629629629634E-2</v>
      </c>
      <c r="K809" s="7" t="s">
        <v>774</v>
      </c>
      <c r="L809" s="2"/>
      <c r="M809" s="2"/>
      <c r="N809" s="2"/>
      <c r="O809" s="2"/>
      <c r="P809" s="2"/>
      <c r="Q809" s="2"/>
      <c r="R809" s="2"/>
      <c r="S809" s="2"/>
      <c r="T809" s="2"/>
      <c r="U809" s="2"/>
      <c r="V809" s="2"/>
      <c r="W809" s="2"/>
      <c r="X809" s="2"/>
    </row>
    <row r="810" spans="1:24" x14ac:dyDescent="0.25">
      <c r="A810" s="2">
        <v>750</v>
      </c>
      <c r="C810" s="2" t="s">
        <v>1689</v>
      </c>
      <c r="D810" s="4" t="s">
        <v>748</v>
      </c>
      <c r="E810" s="9">
        <v>4.2465277777777775E-2</v>
      </c>
      <c r="F810" s="3" t="s">
        <v>796</v>
      </c>
      <c r="G810" s="1"/>
      <c r="H810" s="10"/>
      <c r="I810" s="2">
        <f>14*1000</f>
        <v>14000</v>
      </c>
      <c r="J810" s="6">
        <v>4.2465277777777775E-2</v>
      </c>
      <c r="K810" s="7" t="s">
        <v>774</v>
      </c>
      <c r="L810" s="2"/>
      <c r="M810" s="2"/>
      <c r="N810" s="2"/>
      <c r="O810" s="2"/>
      <c r="P810" s="2"/>
      <c r="Q810" s="2"/>
      <c r="R810" s="2"/>
      <c r="S810" s="2"/>
      <c r="T810" s="2"/>
      <c r="U810" s="2"/>
      <c r="V810" s="2"/>
      <c r="W810" s="2"/>
      <c r="X810" s="2"/>
    </row>
    <row r="811" spans="1:24" x14ac:dyDescent="0.25">
      <c r="A811" s="2">
        <v>751</v>
      </c>
      <c r="C811" s="2" t="s">
        <v>1690</v>
      </c>
      <c r="D811" s="4" t="s">
        <v>749</v>
      </c>
      <c r="E811" s="9">
        <v>8.1655092592592585E-2</v>
      </c>
      <c r="F811" s="3" t="s">
        <v>866</v>
      </c>
      <c r="G811" s="1"/>
      <c r="H811" s="10"/>
      <c r="I811" s="2">
        <f>6.7*1000</f>
        <v>6700</v>
      </c>
      <c r="J811" s="6">
        <v>8.1655092592592585E-2</v>
      </c>
      <c r="K811" s="7" t="s">
        <v>774</v>
      </c>
      <c r="L811" s="2"/>
      <c r="M811" s="2"/>
      <c r="N811" s="2"/>
      <c r="O811" s="2"/>
      <c r="P811" s="2"/>
      <c r="Q811" s="2"/>
      <c r="R811" s="2"/>
      <c r="S811" s="2"/>
      <c r="T811" s="2"/>
      <c r="U811" s="2"/>
      <c r="V811" s="2"/>
      <c r="W811" s="2"/>
      <c r="X811" s="2"/>
    </row>
    <row r="812" spans="1:24" x14ac:dyDescent="0.25">
      <c r="A812" s="2">
        <v>752</v>
      </c>
      <c r="C812" s="2" t="s">
        <v>1691</v>
      </c>
      <c r="D812" s="4" t="s">
        <v>750</v>
      </c>
      <c r="E812" s="8">
        <v>1.6166666666666665</v>
      </c>
      <c r="F812" s="3" t="s">
        <v>895</v>
      </c>
      <c r="G812" s="1"/>
      <c r="H812" s="10"/>
      <c r="I812" s="2">
        <f>39*1000</f>
        <v>39000</v>
      </c>
      <c r="J812" s="6">
        <v>2.6944444444444441E-2</v>
      </c>
      <c r="K812" s="7" t="s">
        <v>774</v>
      </c>
      <c r="L812" s="2"/>
      <c r="M812" s="2"/>
      <c r="N812" s="2"/>
      <c r="O812" s="2"/>
      <c r="P812" s="2"/>
      <c r="Q812" s="2"/>
      <c r="R812" s="2"/>
      <c r="S812" s="2"/>
      <c r="T812" s="2"/>
      <c r="U812" s="2"/>
      <c r="V812" s="2"/>
      <c r="W812" s="2"/>
      <c r="X812" s="2"/>
    </row>
    <row r="813" spans="1:24" x14ac:dyDescent="0.25">
      <c r="A813" s="2">
        <v>753</v>
      </c>
      <c r="C813" s="2" t="s">
        <v>1692</v>
      </c>
      <c r="D813" s="4" t="s">
        <v>751</v>
      </c>
      <c r="E813" s="9">
        <v>4.3171296296296298E-2</v>
      </c>
      <c r="F813" s="3" t="s">
        <v>784</v>
      </c>
      <c r="G813" s="1"/>
      <c r="H813" s="10"/>
      <c r="I813" s="2">
        <f>10*1000</f>
        <v>10000</v>
      </c>
      <c r="J813" s="6">
        <v>4.3171296296296298E-2</v>
      </c>
      <c r="K813" s="7" t="s">
        <v>774</v>
      </c>
      <c r="L813" s="2"/>
      <c r="M813" s="2"/>
      <c r="N813" s="2"/>
      <c r="O813" s="2"/>
      <c r="P813" s="2"/>
      <c r="Q813" s="2"/>
      <c r="R813" s="2"/>
      <c r="S813" s="2"/>
      <c r="T813" s="2"/>
      <c r="U813" s="2"/>
      <c r="V813" s="2"/>
      <c r="W813" s="2"/>
      <c r="X813" s="2"/>
    </row>
    <row r="814" spans="1:24" x14ac:dyDescent="0.25">
      <c r="A814" s="2">
        <v>754</v>
      </c>
      <c r="C814" s="2" t="s">
        <v>1693</v>
      </c>
      <c r="D814" s="4" t="s">
        <v>752</v>
      </c>
      <c r="E814" s="9">
        <v>5.1331018518518519E-2</v>
      </c>
      <c r="F814" s="3" t="s">
        <v>828</v>
      </c>
      <c r="G814" s="1"/>
      <c r="H814" s="10"/>
      <c r="I814" s="2">
        <f>22*1000</f>
        <v>22000</v>
      </c>
      <c r="J814" s="6">
        <v>5.1331018518518519E-2</v>
      </c>
      <c r="K814" s="7" t="s">
        <v>775</v>
      </c>
      <c r="L814" s="2"/>
      <c r="M814" s="2"/>
      <c r="N814" s="2"/>
      <c r="O814" s="2"/>
      <c r="P814" s="2"/>
      <c r="Q814" s="2"/>
      <c r="R814" s="2"/>
      <c r="S814" s="2"/>
      <c r="T814" s="2"/>
      <c r="U814" s="2"/>
      <c r="V814" s="2"/>
      <c r="W814" s="2"/>
      <c r="X814" s="2"/>
    </row>
    <row r="815" spans="1:24" x14ac:dyDescent="0.25">
      <c r="A815" s="2">
        <v>755</v>
      </c>
      <c r="C815" s="2" t="s">
        <v>1694</v>
      </c>
      <c r="D815" s="4" t="s">
        <v>753</v>
      </c>
      <c r="E815" s="9">
        <v>6.8020833333333336E-2</v>
      </c>
      <c r="F815" s="3" t="s">
        <v>839</v>
      </c>
      <c r="G815" s="1"/>
      <c r="H815" s="10"/>
      <c r="I815" s="2">
        <f>12*1000</f>
        <v>12000</v>
      </c>
      <c r="J815" s="6">
        <v>6.8020833333333336E-2</v>
      </c>
      <c r="K815" s="7" t="s">
        <v>776</v>
      </c>
      <c r="L815" s="2"/>
      <c r="M815" s="2"/>
      <c r="N815" s="2"/>
      <c r="O815" s="2"/>
      <c r="P815" s="2"/>
      <c r="Q815" s="2"/>
      <c r="R815" s="2"/>
      <c r="S815" s="2"/>
      <c r="T815" s="2"/>
      <c r="U815" s="2"/>
      <c r="V815" s="2"/>
      <c r="W815" s="2"/>
      <c r="X815" s="2"/>
    </row>
    <row r="816" spans="1:24" x14ac:dyDescent="0.25">
      <c r="A816" s="2">
        <v>756</v>
      </c>
      <c r="C816" s="2" t="s">
        <v>1695</v>
      </c>
      <c r="D816" s="4" t="s">
        <v>754</v>
      </c>
      <c r="E816" s="8">
        <v>2.0333333333333332</v>
      </c>
      <c r="F816" s="3" t="s">
        <v>894</v>
      </c>
      <c r="G816" s="1"/>
      <c r="H816" s="10"/>
      <c r="I816" s="2">
        <f>17*1000</f>
        <v>17000</v>
      </c>
      <c r="J816" s="6">
        <v>3.3888888888888885E-2</v>
      </c>
      <c r="K816" s="7" t="s">
        <v>777</v>
      </c>
      <c r="L816" s="2"/>
      <c r="M816" s="2"/>
      <c r="N816" s="2"/>
      <c r="O816" s="2"/>
      <c r="P816" s="2"/>
      <c r="Q816" s="2"/>
      <c r="R816" s="2"/>
      <c r="S816" s="2"/>
      <c r="T816" s="2"/>
      <c r="U816" s="2"/>
      <c r="V816" s="2"/>
      <c r="W816" s="2"/>
      <c r="X816" s="2"/>
    </row>
    <row r="817" spans="1:24" x14ac:dyDescent="0.25">
      <c r="A817" s="2">
        <v>757</v>
      </c>
      <c r="C817" s="2" t="s">
        <v>1696</v>
      </c>
      <c r="D817" s="4" t="s">
        <v>755</v>
      </c>
      <c r="E817" s="9">
        <v>5.0972222222222224E-2</v>
      </c>
      <c r="F817" s="3" t="s">
        <v>875</v>
      </c>
      <c r="G817" s="1"/>
      <c r="H817" s="10"/>
      <c r="I817" s="2">
        <f>9.5*1000</f>
        <v>9500</v>
      </c>
      <c r="J817" s="6">
        <v>5.0972222222222224E-2</v>
      </c>
      <c r="K817" s="3" t="s">
        <v>780</v>
      </c>
      <c r="L817" s="2"/>
      <c r="M817" s="2"/>
      <c r="N817" s="2"/>
      <c r="O817" s="2"/>
      <c r="P817" s="2"/>
      <c r="Q817" s="2"/>
      <c r="R817" s="2"/>
      <c r="S817" s="2"/>
      <c r="T817" s="2"/>
      <c r="U817" s="2"/>
      <c r="V817" s="2"/>
      <c r="W817" s="2"/>
      <c r="X817" s="2"/>
    </row>
    <row r="818" spans="1:24" x14ac:dyDescent="0.25">
      <c r="D818" s="1"/>
    </row>
    <row r="819" spans="1:24" x14ac:dyDescent="0.25">
      <c r="D819" s="1"/>
    </row>
    <row r="820" spans="1:24" x14ac:dyDescent="0.25">
      <c r="D820" s="1"/>
    </row>
    <row r="821" spans="1:24" x14ac:dyDescent="0.25">
      <c r="D821" s="1"/>
    </row>
    <row r="822" spans="1:24" x14ac:dyDescent="0.25">
      <c r="D822" s="1"/>
    </row>
    <row r="823" spans="1:24" x14ac:dyDescent="0.25">
      <c r="D823" s="1"/>
    </row>
    <row r="824" spans="1:24" x14ac:dyDescent="0.25">
      <c r="D824" s="1"/>
    </row>
    <row r="825" spans="1:24" x14ac:dyDescent="0.25">
      <c r="D825" s="1"/>
    </row>
    <row r="826" spans="1:24" x14ac:dyDescent="0.25">
      <c r="D826" s="1"/>
    </row>
    <row r="827" spans="1:24" x14ac:dyDescent="0.25">
      <c r="D827" s="1"/>
    </row>
    <row r="828" spans="1:24" x14ac:dyDescent="0.25">
      <c r="D828" s="1"/>
    </row>
    <row r="829" spans="1:24" x14ac:dyDescent="0.25">
      <c r="D829" s="1"/>
    </row>
    <row r="830" spans="1:24" x14ac:dyDescent="0.25">
      <c r="D830" s="1"/>
    </row>
    <row r="831" spans="1:24" x14ac:dyDescent="0.25">
      <c r="D831" s="1"/>
    </row>
    <row r="832" spans="1:24" x14ac:dyDescent="0.25">
      <c r="D832" s="1"/>
    </row>
    <row r="833" spans="4:4" x14ac:dyDescent="0.25">
      <c r="D833" s="1"/>
    </row>
    <row r="834" spans="4:4" x14ac:dyDescent="0.25">
      <c r="D834" s="1"/>
    </row>
    <row r="835" spans="4:4" x14ac:dyDescent="0.25">
      <c r="D835" s="1"/>
    </row>
    <row r="2349" spans="4:4" x14ac:dyDescent="0.25">
      <c r="D2349" s="1"/>
    </row>
    <row r="2350" spans="4:4" x14ac:dyDescent="0.25">
      <c r="D2350" s="1"/>
    </row>
    <row r="2351" spans="4:4" x14ac:dyDescent="0.25">
      <c r="D2351" s="1"/>
    </row>
    <row r="2352" spans="4:4" x14ac:dyDescent="0.25">
      <c r="D2352" s="1"/>
    </row>
    <row r="2353" spans="4:4" x14ac:dyDescent="0.25">
      <c r="D2353" s="1"/>
    </row>
    <row r="2354" spans="4:4" x14ac:dyDescent="0.25">
      <c r="D2354" s="1"/>
    </row>
    <row r="2355" spans="4:4" x14ac:dyDescent="0.25">
      <c r="D2355" s="1"/>
    </row>
    <row r="2356" spans="4:4" x14ac:dyDescent="0.25">
      <c r="D2356" s="1"/>
    </row>
    <row r="2357" spans="4:4" x14ac:dyDescent="0.25">
      <c r="D2357" s="1"/>
    </row>
    <row r="2358" spans="4:4" x14ac:dyDescent="0.25">
      <c r="D2358" s="1"/>
    </row>
    <row r="2359" spans="4:4" x14ac:dyDescent="0.25">
      <c r="D2359" s="1"/>
    </row>
    <row r="2360" spans="4:4" x14ac:dyDescent="0.25">
      <c r="D2360" s="1"/>
    </row>
    <row r="2361" spans="4:4" x14ac:dyDescent="0.25">
      <c r="D2361" s="1"/>
    </row>
    <row r="2362" spans="4:4" x14ac:dyDescent="0.25">
      <c r="D2362" s="1"/>
    </row>
    <row r="2363" spans="4:4" x14ac:dyDescent="0.25">
      <c r="D2363" s="1"/>
    </row>
    <row r="2364" spans="4:4" x14ac:dyDescent="0.25">
      <c r="D2364" s="1"/>
    </row>
    <row r="2365" spans="4:4" x14ac:dyDescent="0.25">
      <c r="D2365" s="1"/>
    </row>
    <row r="2366" spans="4:4" x14ac:dyDescent="0.25">
      <c r="D2366" s="1"/>
    </row>
    <row r="2367" spans="4:4" x14ac:dyDescent="0.25">
      <c r="D2367" s="1"/>
    </row>
    <row r="2368" spans="4:4" x14ac:dyDescent="0.25">
      <c r="D2368" s="1"/>
    </row>
    <row r="2369" spans="4:4" x14ac:dyDescent="0.25">
      <c r="D2369" s="1"/>
    </row>
    <row r="2370" spans="4:4" x14ac:dyDescent="0.25">
      <c r="D2370" s="1"/>
    </row>
    <row r="2371" spans="4:4" x14ac:dyDescent="0.25">
      <c r="D2371" s="1"/>
    </row>
    <row r="2372" spans="4:4" x14ac:dyDescent="0.25">
      <c r="D2372" s="1"/>
    </row>
    <row r="2373" spans="4:4" x14ac:dyDescent="0.25">
      <c r="D2373" s="1"/>
    </row>
    <row r="2374" spans="4:4" x14ac:dyDescent="0.25">
      <c r="D2374" s="1"/>
    </row>
    <row r="2375" spans="4:4" x14ac:dyDescent="0.25">
      <c r="D2375" s="1"/>
    </row>
    <row r="2376" spans="4:4" x14ac:dyDescent="0.25">
      <c r="D2376" s="1"/>
    </row>
    <row r="2377" spans="4:4" x14ac:dyDescent="0.25">
      <c r="D2377" s="1"/>
    </row>
    <row r="2378" spans="4:4" x14ac:dyDescent="0.25">
      <c r="D2378" s="1"/>
    </row>
    <row r="2379" spans="4:4" x14ac:dyDescent="0.25">
      <c r="D2379" s="1"/>
    </row>
    <row r="2380" spans="4:4" x14ac:dyDescent="0.25">
      <c r="D2380" s="1"/>
    </row>
    <row r="2381" spans="4:4" x14ac:dyDescent="0.25">
      <c r="D2381" s="1"/>
    </row>
    <row r="2382" spans="4:4" x14ac:dyDescent="0.25">
      <c r="D2382" s="1"/>
    </row>
    <row r="2383" spans="4:4" x14ac:dyDescent="0.25">
      <c r="D2383" s="1"/>
    </row>
    <row r="2384" spans="4:4" x14ac:dyDescent="0.25">
      <c r="D2384" s="1"/>
    </row>
    <row r="2385" spans="4:4" x14ac:dyDescent="0.25">
      <c r="D2385" s="1"/>
    </row>
    <row r="2386" spans="4:4" x14ac:dyDescent="0.25">
      <c r="D2386" s="1"/>
    </row>
    <row r="2387" spans="4:4" x14ac:dyDescent="0.25">
      <c r="D2387" s="1"/>
    </row>
    <row r="2388" spans="4:4" x14ac:dyDescent="0.25">
      <c r="D2388" s="1"/>
    </row>
    <row r="2389" spans="4:4" x14ac:dyDescent="0.25">
      <c r="D2389" s="1"/>
    </row>
    <row r="2390" spans="4:4" x14ac:dyDescent="0.25">
      <c r="D2390" s="1"/>
    </row>
    <row r="2391" spans="4:4" x14ac:dyDescent="0.25">
      <c r="D2391" s="1"/>
    </row>
    <row r="2392" spans="4:4" x14ac:dyDescent="0.25">
      <c r="D2392" s="1"/>
    </row>
    <row r="2393" spans="4:4" x14ac:dyDescent="0.25">
      <c r="D2393" s="1"/>
    </row>
    <row r="2394" spans="4:4" x14ac:dyDescent="0.25">
      <c r="D2394" s="1"/>
    </row>
    <row r="2395" spans="4:4" x14ac:dyDescent="0.25">
      <c r="D2395" s="1"/>
    </row>
    <row r="2396" spans="4:4" x14ac:dyDescent="0.25">
      <c r="D2396" s="1"/>
    </row>
    <row r="2397" spans="4:4" x14ac:dyDescent="0.25">
      <c r="D2397" s="1"/>
    </row>
    <row r="2398" spans="4:4" x14ac:dyDescent="0.25">
      <c r="D2398" s="1"/>
    </row>
    <row r="2399" spans="4:4" x14ac:dyDescent="0.25">
      <c r="D2399" s="1"/>
    </row>
    <row r="2400" spans="4:4" x14ac:dyDescent="0.25">
      <c r="D2400" s="1"/>
    </row>
    <row r="2401" spans="4:4" x14ac:dyDescent="0.25">
      <c r="D2401" s="1"/>
    </row>
    <row r="2402" spans="4:4" x14ac:dyDescent="0.25">
      <c r="D2402" s="1"/>
    </row>
    <row r="2403" spans="4:4" x14ac:dyDescent="0.25">
      <c r="D2403" s="1"/>
    </row>
    <row r="2404" spans="4:4" x14ac:dyDescent="0.25">
      <c r="D2404" s="1"/>
    </row>
    <row r="2405" spans="4:4" x14ac:dyDescent="0.25">
      <c r="D2405" s="1"/>
    </row>
    <row r="2406" spans="4:4" x14ac:dyDescent="0.25">
      <c r="D2406" s="1"/>
    </row>
    <row r="2407" spans="4:4" x14ac:dyDescent="0.25">
      <c r="D2407" s="1"/>
    </row>
    <row r="2408" spans="4:4" x14ac:dyDescent="0.25">
      <c r="D2408" s="1"/>
    </row>
    <row r="2409" spans="4:4" x14ac:dyDescent="0.25">
      <c r="D2409" s="1"/>
    </row>
    <row r="2410" spans="4:4" x14ac:dyDescent="0.25">
      <c r="D2410" s="1"/>
    </row>
    <row r="2411" spans="4:4" x14ac:dyDescent="0.25">
      <c r="D2411" s="1"/>
    </row>
    <row r="2412" spans="4:4" x14ac:dyDescent="0.25">
      <c r="D2412" s="1"/>
    </row>
    <row r="2413" spans="4:4" x14ac:dyDescent="0.25">
      <c r="D2413" s="1"/>
    </row>
    <row r="2414" spans="4:4" x14ac:dyDescent="0.25">
      <c r="D2414" s="1"/>
    </row>
    <row r="2415" spans="4:4" x14ac:dyDescent="0.25">
      <c r="D2415" s="1"/>
    </row>
    <row r="2416" spans="4:4" x14ac:dyDescent="0.25">
      <c r="D2416" s="1"/>
    </row>
    <row r="2417" spans="4:4" x14ac:dyDescent="0.25">
      <c r="D2417" s="1"/>
    </row>
    <row r="2418" spans="4:4" x14ac:dyDescent="0.25">
      <c r="D2418" s="1"/>
    </row>
    <row r="2419" spans="4:4" x14ac:dyDescent="0.25">
      <c r="D2419" s="1"/>
    </row>
    <row r="2420" spans="4:4" x14ac:dyDescent="0.25">
      <c r="D2420" s="1"/>
    </row>
    <row r="2421" spans="4:4" x14ac:dyDescent="0.25">
      <c r="D2421" s="1"/>
    </row>
    <row r="2422" spans="4:4" x14ac:dyDescent="0.25">
      <c r="D2422" s="1"/>
    </row>
    <row r="2423" spans="4:4" x14ac:dyDescent="0.25">
      <c r="D2423" s="1"/>
    </row>
    <row r="2424" spans="4:4" x14ac:dyDescent="0.25">
      <c r="D2424" s="1"/>
    </row>
    <row r="2425" spans="4:4" x14ac:dyDescent="0.25">
      <c r="D2425" s="1"/>
    </row>
    <row r="2426" spans="4:4" x14ac:dyDescent="0.25">
      <c r="D2426" s="1"/>
    </row>
    <row r="2427" spans="4:4" x14ac:dyDescent="0.25">
      <c r="D2427" s="1"/>
    </row>
    <row r="2428" spans="4:4" x14ac:dyDescent="0.25">
      <c r="D2428" s="1"/>
    </row>
    <row r="2429" spans="4:4" x14ac:dyDescent="0.25">
      <c r="D2429" s="1"/>
    </row>
    <row r="2430" spans="4:4" x14ac:dyDescent="0.25">
      <c r="D2430" s="1"/>
    </row>
    <row r="2431" spans="4:4" x14ac:dyDescent="0.25">
      <c r="D2431" s="1"/>
    </row>
    <row r="2432" spans="4:4" x14ac:dyDescent="0.25">
      <c r="D2432" s="1"/>
    </row>
    <row r="2433" spans="4:4" x14ac:dyDescent="0.25">
      <c r="D2433" s="1"/>
    </row>
    <row r="2434" spans="4:4" x14ac:dyDescent="0.25">
      <c r="D2434" s="1"/>
    </row>
    <row r="2435" spans="4:4" x14ac:dyDescent="0.25">
      <c r="D2435" s="1"/>
    </row>
    <row r="2436" spans="4:4" x14ac:dyDescent="0.25">
      <c r="D2436" s="1"/>
    </row>
    <row r="2437" spans="4:4" x14ac:dyDescent="0.25">
      <c r="D2437" s="1"/>
    </row>
    <row r="2438" spans="4:4" x14ac:dyDescent="0.25">
      <c r="D2438" s="1"/>
    </row>
    <row r="2439" spans="4:4" x14ac:dyDescent="0.25">
      <c r="D2439" s="1"/>
    </row>
    <row r="2440" spans="4:4" x14ac:dyDescent="0.25">
      <c r="D2440" s="1"/>
    </row>
    <row r="2441" spans="4:4" x14ac:dyDescent="0.25">
      <c r="D2441" s="1"/>
    </row>
    <row r="2442" spans="4:4" x14ac:dyDescent="0.25">
      <c r="D2442" s="1"/>
    </row>
    <row r="2443" spans="4:4" x14ac:dyDescent="0.25">
      <c r="D2443" s="1"/>
    </row>
    <row r="2444" spans="4:4" x14ac:dyDescent="0.25">
      <c r="D2444" s="1"/>
    </row>
    <row r="2445" spans="4:4" x14ac:dyDescent="0.25">
      <c r="D2445" s="1"/>
    </row>
    <row r="2446" spans="4:4" x14ac:dyDescent="0.25">
      <c r="D2446" s="1"/>
    </row>
    <row r="2447" spans="4:4" x14ac:dyDescent="0.25">
      <c r="D2447" s="1"/>
    </row>
    <row r="2448" spans="4:4" x14ac:dyDescent="0.25">
      <c r="D2448" s="1"/>
    </row>
    <row r="2449" spans="4:4" x14ac:dyDescent="0.25">
      <c r="D2449" s="1"/>
    </row>
    <row r="2450" spans="4:4" x14ac:dyDescent="0.25">
      <c r="D2450" s="1"/>
    </row>
    <row r="2451" spans="4:4" x14ac:dyDescent="0.25">
      <c r="D2451" s="1"/>
    </row>
    <row r="2452" spans="4:4" x14ac:dyDescent="0.25">
      <c r="D2452" s="1"/>
    </row>
    <row r="2453" spans="4:4" x14ac:dyDescent="0.25">
      <c r="D2453" s="1"/>
    </row>
    <row r="2454" spans="4:4" x14ac:dyDescent="0.25">
      <c r="D2454" s="1"/>
    </row>
    <row r="2455" spans="4:4" x14ac:dyDescent="0.25">
      <c r="D2455" s="1"/>
    </row>
    <row r="2456" spans="4:4" x14ac:dyDescent="0.25">
      <c r="D2456" s="1"/>
    </row>
    <row r="2457" spans="4:4" x14ac:dyDescent="0.25">
      <c r="D2457" s="1"/>
    </row>
    <row r="2458" spans="4:4" x14ac:dyDescent="0.25">
      <c r="D2458" s="1"/>
    </row>
    <row r="2459" spans="4:4" x14ac:dyDescent="0.25">
      <c r="D2459" s="1"/>
    </row>
    <row r="2460" spans="4:4" x14ac:dyDescent="0.25">
      <c r="D2460" s="1"/>
    </row>
    <row r="2461" spans="4:4" x14ac:dyDescent="0.25">
      <c r="D2461" s="1"/>
    </row>
    <row r="2462" spans="4:4" x14ac:dyDescent="0.25">
      <c r="D2462" s="1"/>
    </row>
    <row r="2463" spans="4:4" x14ac:dyDescent="0.25">
      <c r="D2463" s="1"/>
    </row>
    <row r="2464" spans="4:4" x14ac:dyDescent="0.25">
      <c r="D2464" s="1"/>
    </row>
    <row r="2465" spans="4:4" x14ac:dyDescent="0.25">
      <c r="D2465" s="1"/>
    </row>
    <row r="2466" spans="4:4" x14ac:dyDescent="0.25">
      <c r="D2466" s="1"/>
    </row>
    <row r="2467" spans="4:4" x14ac:dyDescent="0.25">
      <c r="D2467" s="1"/>
    </row>
    <row r="2468" spans="4:4" x14ac:dyDescent="0.25">
      <c r="D2468" s="1"/>
    </row>
    <row r="2469" spans="4:4" x14ac:dyDescent="0.25">
      <c r="D2469" s="1"/>
    </row>
    <row r="2470" spans="4:4" x14ac:dyDescent="0.25">
      <c r="D2470" s="1"/>
    </row>
    <row r="2471" spans="4:4" x14ac:dyDescent="0.25">
      <c r="D2471" s="1"/>
    </row>
    <row r="2472" spans="4:4" x14ac:dyDescent="0.25">
      <c r="D2472" s="1"/>
    </row>
    <row r="2473" spans="4:4" x14ac:dyDescent="0.25">
      <c r="D2473" s="1"/>
    </row>
    <row r="2474" spans="4:4" x14ac:dyDescent="0.25">
      <c r="D2474" s="1"/>
    </row>
    <row r="2475" spans="4:4" x14ac:dyDescent="0.25">
      <c r="D2475" s="1"/>
    </row>
    <row r="2476" spans="4:4" x14ac:dyDescent="0.25">
      <c r="D2476" s="1"/>
    </row>
    <row r="2477" spans="4:4" x14ac:dyDescent="0.25">
      <c r="D2477" s="1"/>
    </row>
    <row r="2478" spans="4:4" x14ac:dyDescent="0.25">
      <c r="D2478" s="1"/>
    </row>
    <row r="2479" spans="4:4" x14ac:dyDescent="0.25">
      <c r="D2479" s="1"/>
    </row>
    <row r="2480" spans="4:4" x14ac:dyDescent="0.25">
      <c r="D2480" s="1"/>
    </row>
    <row r="2481" spans="4:4" x14ac:dyDescent="0.25">
      <c r="D2481" s="1"/>
    </row>
    <row r="2482" spans="4:4" x14ac:dyDescent="0.25">
      <c r="D2482" s="1"/>
    </row>
    <row r="2483" spans="4:4" x14ac:dyDescent="0.25">
      <c r="D2483" s="1"/>
    </row>
    <row r="2484" spans="4:4" x14ac:dyDescent="0.25">
      <c r="D2484" s="1"/>
    </row>
    <row r="2485" spans="4:4" x14ac:dyDescent="0.25">
      <c r="D2485" s="1"/>
    </row>
    <row r="2486" spans="4:4" x14ac:dyDescent="0.25">
      <c r="D2486" s="1"/>
    </row>
    <row r="2487" spans="4:4" x14ac:dyDescent="0.25">
      <c r="D2487" s="1"/>
    </row>
    <row r="2488" spans="4:4" x14ac:dyDescent="0.25">
      <c r="D2488" s="1"/>
    </row>
    <row r="2489" spans="4:4" x14ac:dyDescent="0.25">
      <c r="D2489" s="1"/>
    </row>
    <row r="2490" spans="4:4" x14ac:dyDescent="0.25">
      <c r="D2490" s="1"/>
    </row>
    <row r="2491" spans="4:4" x14ac:dyDescent="0.25">
      <c r="D2491" s="1"/>
    </row>
    <row r="2492" spans="4:4" x14ac:dyDescent="0.25">
      <c r="D2492" s="1"/>
    </row>
    <row r="2493" spans="4:4" x14ac:dyDescent="0.25">
      <c r="D2493" s="1"/>
    </row>
    <row r="2494" spans="4:4" x14ac:dyDescent="0.25">
      <c r="D2494" s="1"/>
    </row>
    <row r="2495" spans="4:4" x14ac:dyDescent="0.25">
      <c r="D2495" s="1"/>
    </row>
    <row r="2496" spans="4:4" x14ac:dyDescent="0.25">
      <c r="D2496" s="1"/>
    </row>
    <row r="2497" spans="4:4" x14ac:dyDescent="0.25">
      <c r="D2497" s="1"/>
    </row>
    <row r="2498" spans="4:4" x14ac:dyDescent="0.25">
      <c r="D2498" s="1"/>
    </row>
    <row r="2499" spans="4:4" x14ac:dyDescent="0.25">
      <c r="D2499" s="1"/>
    </row>
    <row r="2500" spans="4:4" x14ac:dyDescent="0.25">
      <c r="D2500" s="1"/>
    </row>
    <row r="2501" spans="4:4" x14ac:dyDescent="0.25">
      <c r="D2501" s="1"/>
    </row>
    <row r="2502" spans="4:4" x14ac:dyDescent="0.25">
      <c r="D2502" s="1"/>
    </row>
    <row r="2503" spans="4:4" x14ac:dyDescent="0.25">
      <c r="D2503" s="1"/>
    </row>
    <row r="2504" spans="4:4" x14ac:dyDescent="0.25">
      <c r="D2504" s="1"/>
    </row>
    <row r="2505" spans="4:4" x14ac:dyDescent="0.25">
      <c r="D2505" s="1"/>
    </row>
    <row r="2506" spans="4:4" x14ac:dyDescent="0.25">
      <c r="D2506" s="1"/>
    </row>
    <row r="2507" spans="4:4" x14ac:dyDescent="0.25">
      <c r="D2507" s="1"/>
    </row>
    <row r="2508" spans="4:4" x14ac:dyDescent="0.25">
      <c r="D2508" s="1"/>
    </row>
    <row r="2509" spans="4:4" x14ac:dyDescent="0.25">
      <c r="D2509" s="1"/>
    </row>
    <row r="2510" spans="4:4" x14ac:dyDescent="0.25">
      <c r="D2510" s="1"/>
    </row>
    <row r="2511" spans="4:4" x14ac:dyDescent="0.25">
      <c r="D2511" s="1"/>
    </row>
    <row r="2512" spans="4:4" x14ac:dyDescent="0.25">
      <c r="D2512" s="1"/>
    </row>
    <row r="2513" spans="4:4" x14ac:dyDescent="0.25">
      <c r="D2513" s="1"/>
    </row>
    <row r="2514" spans="4:4" x14ac:dyDescent="0.25">
      <c r="D2514" s="1"/>
    </row>
    <row r="2515" spans="4:4" x14ac:dyDescent="0.25">
      <c r="D2515" s="1"/>
    </row>
    <row r="2516" spans="4:4" x14ac:dyDescent="0.25">
      <c r="D2516" s="1"/>
    </row>
    <row r="2517" spans="4:4" x14ac:dyDescent="0.25">
      <c r="D2517" s="1"/>
    </row>
    <row r="2518" spans="4:4" x14ac:dyDescent="0.25">
      <c r="D2518" s="1"/>
    </row>
    <row r="2519" spans="4:4" x14ac:dyDescent="0.25">
      <c r="D2519" s="1"/>
    </row>
    <row r="2520" spans="4:4" x14ac:dyDescent="0.25">
      <c r="D2520" s="1"/>
    </row>
    <row r="2521" spans="4:4" x14ac:dyDescent="0.25">
      <c r="D2521" s="1"/>
    </row>
    <row r="2522" spans="4:4" x14ac:dyDescent="0.25">
      <c r="D2522" s="1"/>
    </row>
    <row r="2523" spans="4:4" x14ac:dyDescent="0.25">
      <c r="D2523" s="1"/>
    </row>
    <row r="2524" spans="4:4" x14ac:dyDescent="0.25">
      <c r="D2524" s="1"/>
    </row>
    <row r="2525" spans="4:4" x14ac:dyDescent="0.25">
      <c r="D2525" s="1"/>
    </row>
    <row r="2526" spans="4:4" x14ac:dyDescent="0.25">
      <c r="D2526" s="1"/>
    </row>
    <row r="2527" spans="4:4" x14ac:dyDescent="0.25">
      <c r="D2527" s="1"/>
    </row>
    <row r="2528" spans="4:4" x14ac:dyDescent="0.25">
      <c r="D2528" s="1"/>
    </row>
    <row r="2529" spans="4:4" x14ac:dyDescent="0.25">
      <c r="D2529" s="1"/>
    </row>
    <row r="2530" spans="4:4" x14ac:dyDescent="0.25">
      <c r="D2530" s="1"/>
    </row>
    <row r="2531" spans="4:4" x14ac:dyDescent="0.25">
      <c r="D2531" s="1"/>
    </row>
    <row r="2532" spans="4:4" x14ac:dyDescent="0.25">
      <c r="D2532" s="1"/>
    </row>
    <row r="2533" spans="4:4" x14ac:dyDescent="0.25">
      <c r="D2533" s="1"/>
    </row>
    <row r="2534" spans="4:4" x14ac:dyDescent="0.25">
      <c r="D2534" s="1"/>
    </row>
    <row r="2535" spans="4:4" x14ac:dyDescent="0.25">
      <c r="D2535" s="1"/>
    </row>
    <row r="2536" spans="4:4" x14ac:dyDescent="0.25">
      <c r="D2536" s="1"/>
    </row>
    <row r="2537" spans="4:4" x14ac:dyDescent="0.25">
      <c r="D2537" s="1"/>
    </row>
    <row r="2538" spans="4:4" x14ac:dyDescent="0.25">
      <c r="D2538" s="1"/>
    </row>
    <row r="2539" spans="4:4" x14ac:dyDescent="0.25">
      <c r="D2539" s="1"/>
    </row>
    <row r="2540" spans="4:4" x14ac:dyDescent="0.25">
      <c r="D2540" s="1"/>
    </row>
    <row r="2541" spans="4:4" x14ac:dyDescent="0.25">
      <c r="D2541" s="1"/>
    </row>
    <row r="2542" spans="4:4" x14ac:dyDescent="0.25">
      <c r="D2542" s="1"/>
    </row>
    <row r="2543" spans="4:4" x14ac:dyDescent="0.25">
      <c r="D2543" s="1"/>
    </row>
    <row r="2544" spans="4:4" x14ac:dyDescent="0.25">
      <c r="D2544" s="1"/>
    </row>
    <row r="2545" spans="4:4" x14ac:dyDescent="0.25">
      <c r="D2545" s="1"/>
    </row>
    <row r="2546" spans="4:4" x14ac:dyDescent="0.25">
      <c r="D2546" s="1"/>
    </row>
    <row r="2547" spans="4:4" x14ac:dyDescent="0.25">
      <c r="D2547" s="1"/>
    </row>
    <row r="2548" spans="4:4" x14ac:dyDescent="0.25">
      <c r="D2548" s="1"/>
    </row>
    <row r="2549" spans="4:4" x14ac:dyDescent="0.25">
      <c r="D2549" s="1"/>
    </row>
    <row r="2550" spans="4:4" x14ac:dyDescent="0.25">
      <c r="D2550" s="1"/>
    </row>
    <row r="2551" spans="4:4" x14ac:dyDescent="0.25">
      <c r="D2551" s="1"/>
    </row>
    <row r="2552" spans="4:4" x14ac:dyDescent="0.25">
      <c r="D2552" s="1"/>
    </row>
    <row r="2553" spans="4:4" x14ac:dyDescent="0.25">
      <c r="D2553" s="1"/>
    </row>
    <row r="2554" spans="4:4" x14ac:dyDescent="0.25">
      <c r="D2554" s="1"/>
    </row>
    <row r="2555" spans="4:4" x14ac:dyDescent="0.25">
      <c r="D2555" s="1"/>
    </row>
    <row r="2556" spans="4:4" x14ac:dyDescent="0.25">
      <c r="D2556" s="1"/>
    </row>
    <row r="2557" spans="4:4" x14ac:dyDescent="0.25">
      <c r="D2557" s="1"/>
    </row>
    <row r="2558" spans="4:4" x14ac:dyDescent="0.25">
      <c r="D2558" s="1"/>
    </row>
    <row r="2559" spans="4:4" x14ac:dyDescent="0.25">
      <c r="D2559" s="1"/>
    </row>
    <row r="2560" spans="4:4" x14ac:dyDescent="0.25">
      <c r="D2560" s="1"/>
    </row>
    <row r="2561" spans="4:4" x14ac:dyDescent="0.25">
      <c r="D2561" s="1"/>
    </row>
    <row r="2562" spans="4:4" x14ac:dyDescent="0.25">
      <c r="D2562" s="1"/>
    </row>
    <row r="2563" spans="4:4" x14ac:dyDescent="0.25">
      <c r="D2563" s="1"/>
    </row>
    <row r="2564" spans="4:4" x14ac:dyDescent="0.25">
      <c r="D2564" s="1"/>
    </row>
    <row r="2565" spans="4:4" x14ac:dyDescent="0.25">
      <c r="D2565" s="1"/>
    </row>
    <row r="2566" spans="4:4" x14ac:dyDescent="0.25">
      <c r="D2566" s="1"/>
    </row>
    <row r="2567" spans="4:4" x14ac:dyDescent="0.25">
      <c r="D2567" s="1"/>
    </row>
    <row r="2568" spans="4:4" x14ac:dyDescent="0.25">
      <c r="D2568" s="1"/>
    </row>
    <row r="2569" spans="4:4" x14ac:dyDescent="0.25">
      <c r="D2569" s="1"/>
    </row>
    <row r="2570" spans="4:4" x14ac:dyDescent="0.25">
      <c r="D2570" s="1"/>
    </row>
    <row r="2571" spans="4:4" x14ac:dyDescent="0.25">
      <c r="D2571" s="1"/>
    </row>
    <row r="2572" spans="4:4" x14ac:dyDescent="0.25">
      <c r="D2572" s="1"/>
    </row>
    <row r="2573" spans="4:4" x14ac:dyDescent="0.25">
      <c r="D2573" s="1"/>
    </row>
    <row r="2574" spans="4:4" x14ac:dyDescent="0.25">
      <c r="D2574" s="1"/>
    </row>
    <row r="2575" spans="4:4" x14ac:dyDescent="0.25">
      <c r="D2575" s="1"/>
    </row>
    <row r="2576" spans="4:4" x14ac:dyDescent="0.25">
      <c r="D2576" s="1"/>
    </row>
    <row r="2577" spans="4:4" x14ac:dyDescent="0.25">
      <c r="D2577" s="1"/>
    </row>
    <row r="2578" spans="4:4" x14ac:dyDescent="0.25">
      <c r="D2578" s="1"/>
    </row>
    <row r="2579" spans="4:4" x14ac:dyDescent="0.25">
      <c r="D2579" s="1"/>
    </row>
    <row r="2580" spans="4:4" x14ac:dyDescent="0.25">
      <c r="D2580" s="1"/>
    </row>
    <row r="2581" spans="4:4" x14ac:dyDescent="0.25">
      <c r="D2581" s="1"/>
    </row>
    <row r="2582" spans="4:4" x14ac:dyDescent="0.25">
      <c r="D2582" s="1"/>
    </row>
    <row r="2583" spans="4:4" x14ac:dyDescent="0.25">
      <c r="D2583" s="1"/>
    </row>
    <row r="2584" spans="4:4" x14ac:dyDescent="0.25">
      <c r="D2584" s="1"/>
    </row>
    <row r="2585" spans="4:4" x14ac:dyDescent="0.25">
      <c r="D2585" s="1"/>
    </row>
    <row r="2586" spans="4:4" x14ac:dyDescent="0.25">
      <c r="D2586" s="1"/>
    </row>
    <row r="2587" spans="4:4" x14ac:dyDescent="0.25">
      <c r="D2587" s="1"/>
    </row>
    <row r="2588" spans="4:4" x14ac:dyDescent="0.25">
      <c r="D2588" s="1"/>
    </row>
    <row r="2589" spans="4:4" x14ac:dyDescent="0.25">
      <c r="D2589" s="1"/>
    </row>
    <row r="2590" spans="4:4" x14ac:dyDescent="0.25">
      <c r="D2590" s="1"/>
    </row>
    <row r="2591" spans="4:4" x14ac:dyDescent="0.25">
      <c r="D2591" s="1"/>
    </row>
    <row r="2592" spans="4:4" x14ac:dyDescent="0.25">
      <c r="D2592" s="1"/>
    </row>
    <row r="2593" spans="4:4" x14ac:dyDescent="0.25">
      <c r="D2593" s="1"/>
    </row>
    <row r="2594" spans="4:4" x14ac:dyDescent="0.25">
      <c r="D2594" s="1"/>
    </row>
    <row r="2595" spans="4:4" x14ac:dyDescent="0.25">
      <c r="D2595" s="1"/>
    </row>
    <row r="2596" spans="4:4" x14ac:dyDescent="0.25">
      <c r="D2596" s="1"/>
    </row>
    <row r="2597" spans="4:4" x14ac:dyDescent="0.25">
      <c r="D2597" s="1"/>
    </row>
    <row r="2598" spans="4:4" x14ac:dyDescent="0.25">
      <c r="D2598" s="1"/>
    </row>
    <row r="2599" spans="4:4" x14ac:dyDescent="0.25">
      <c r="D2599" s="1"/>
    </row>
    <row r="2600" spans="4:4" x14ac:dyDescent="0.25">
      <c r="D2600" s="1"/>
    </row>
    <row r="2601" spans="4:4" x14ac:dyDescent="0.25">
      <c r="D2601" s="1"/>
    </row>
    <row r="2602" spans="4:4" x14ac:dyDescent="0.25">
      <c r="D2602" s="1"/>
    </row>
    <row r="2603" spans="4:4" x14ac:dyDescent="0.25">
      <c r="D2603" s="1"/>
    </row>
    <row r="2604" spans="4:4" x14ac:dyDescent="0.25">
      <c r="D2604" s="1"/>
    </row>
    <row r="2605" spans="4:4" x14ac:dyDescent="0.25">
      <c r="D2605" s="1"/>
    </row>
    <row r="2606" spans="4:4" x14ac:dyDescent="0.25">
      <c r="D2606" s="1"/>
    </row>
    <row r="2607" spans="4:4" x14ac:dyDescent="0.25">
      <c r="D2607" s="1"/>
    </row>
    <row r="2608" spans="4:4" x14ac:dyDescent="0.25">
      <c r="D2608" s="1"/>
    </row>
    <row r="2609" spans="4:4" x14ac:dyDescent="0.25">
      <c r="D2609" s="1"/>
    </row>
    <row r="2610" spans="4:4" x14ac:dyDescent="0.25">
      <c r="D2610" s="1"/>
    </row>
    <row r="2611" spans="4:4" x14ac:dyDescent="0.25">
      <c r="D2611" s="1"/>
    </row>
    <row r="2612" spans="4:4" x14ac:dyDescent="0.25">
      <c r="D2612" s="1"/>
    </row>
    <row r="2613" spans="4:4" x14ac:dyDescent="0.25">
      <c r="D2613" s="1"/>
    </row>
    <row r="2614" spans="4:4" x14ac:dyDescent="0.25">
      <c r="D2614" s="1"/>
    </row>
    <row r="2615" spans="4:4" x14ac:dyDescent="0.25">
      <c r="D2615" s="1"/>
    </row>
    <row r="2616" spans="4:4" x14ac:dyDescent="0.25">
      <c r="D2616" s="1"/>
    </row>
    <row r="2617" spans="4:4" x14ac:dyDescent="0.25">
      <c r="D2617" s="1"/>
    </row>
    <row r="2618" spans="4:4" x14ac:dyDescent="0.25">
      <c r="D2618" s="1"/>
    </row>
    <row r="2619" spans="4:4" x14ac:dyDescent="0.25">
      <c r="D2619" s="1"/>
    </row>
    <row r="2620" spans="4:4" x14ac:dyDescent="0.25">
      <c r="D2620" s="1"/>
    </row>
    <row r="2621" spans="4:4" x14ac:dyDescent="0.25">
      <c r="D2621" s="1"/>
    </row>
    <row r="2622" spans="4:4" x14ac:dyDescent="0.25">
      <c r="D2622" s="1"/>
    </row>
    <row r="2623" spans="4:4" x14ac:dyDescent="0.25">
      <c r="D2623" s="1"/>
    </row>
    <row r="2624" spans="4:4" x14ac:dyDescent="0.25">
      <c r="D2624" s="1"/>
    </row>
    <row r="2625" spans="4:4" x14ac:dyDescent="0.25">
      <c r="D2625" s="1"/>
    </row>
    <row r="2626" spans="4:4" x14ac:dyDescent="0.25">
      <c r="D2626" s="1"/>
    </row>
    <row r="2627" spans="4:4" x14ac:dyDescent="0.25">
      <c r="D2627" s="1"/>
    </row>
    <row r="2628" spans="4:4" x14ac:dyDescent="0.25">
      <c r="D2628" s="1"/>
    </row>
    <row r="2629" spans="4:4" x14ac:dyDescent="0.25">
      <c r="D2629" s="1"/>
    </row>
    <row r="2630" spans="4:4" x14ac:dyDescent="0.25">
      <c r="D2630" s="1"/>
    </row>
    <row r="2631" spans="4:4" x14ac:dyDescent="0.25">
      <c r="D2631" s="1"/>
    </row>
    <row r="2632" spans="4:4" x14ac:dyDescent="0.25">
      <c r="D2632" s="1"/>
    </row>
    <row r="2633" spans="4:4" x14ac:dyDescent="0.25">
      <c r="D2633" s="1"/>
    </row>
    <row r="2634" spans="4:4" x14ac:dyDescent="0.25">
      <c r="D2634" s="1"/>
    </row>
    <row r="2635" spans="4:4" x14ac:dyDescent="0.25">
      <c r="D2635" s="1"/>
    </row>
    <row r="2636" spans="4:4" x14ac:dyDescent="0.25">
      <c r="D2636" s="1"/>
    </row>
    <row r="2637" spans="4:4" x14ac:dyDescent="0.25">
      <c r="D2637" s="1"/>
    </row>
    <row r="2638" spans="4:4" x14ac:dyDescent="0.25">
      <c r="D2638" s="1"/>
    </row>
    <row r="2639" spans="4:4" x14ac:dyDescent="0.25">
      <c r="D2639" s="1"/>
    </row>
    <row r="2640" spans="4:4" x14ac:dyDescent="0.25">
      <c r="D2640" s="1"/>
    </row>
    <row r="2641" spans="4:4" x14ac:dyDescent="0.25">
      <c r="D2641" s="1"/>
    </row>
    <row r="2642" spans="4:4" x14ac:dyDescent="0.25">
      <c r="D2642" s="1"/>
    </row>
    <row r="2643" spans="4:4" x14ac:dyDescent="0.25">
      <c r="D2643" s="1"/>
    </row>
    <row r="2644" spans="4:4" x14ac:dyDescent="0.25">
      <c r="D2644" s="1"/>
    </row>
    <row r="2645" spans="4:4" x14ac:dyDescent="0.25">
      <c r="D2645" s="1"/>
    </row>
    <row r="2646" spans="4:4" x14ac:dyDescent="0.25">
      <c r="D2646" s="1"/>
    </row>
    <row r="2647" spans="4:4" x14ac:dyDescent="0.25">
      <c r="D2647" s="1"/>
    </row>
    <row r="2648" spans="4:4" x14ac:dyDescent="0.25">
      <c r="D2648" s="1"/>
    </row>
    <row r="2649" spans="4:4" x14ac:dyDescent="0.25">
      <c r="D2649" s="1"/>
    </row>
    <row r="2650" spans="4:4" x14ac:dyDescent="0.25">
      <c r="D2650" s="1"/>
    </row>
    <row r="2651" spans="4:4" x14ac:dyDescent="0.25">
      <c r="D2651" s="1"/>
    </row>
    <row r="2652" spans="4:4" x14ac:dyDescent="0.25">
      <c r="D2652" s="1"/>
    </row>
    <row r="2653" spans="4:4" x14ac:dyDescent="0.25">
      <c r="D2653" s="1"/>
    </row>
    <row r="2654" spans="4:4" x14ac:dyDescent="0.25">
      <c r="D2654" s="1"/>
    </row>
    <row r="2655" spans="4:4" x14ac:dyDescent="0.25">
      <c r="D2655" s="1"/>
    </row>
    <row r="2656" spans="4:4" x14ac:dyDescent="0.25">
      <c r="D2656" s="1"/>
    </row>
    <row r="2657" spans="4:4" x14ac:dyDescent="0.25">
      <c r="D2657" s="1"/>
    </row>
    <row r="2658" spans="4:4" x14ac:dyDescent="0.25">
      <c r="D2658" s="1"/>
    </row>
    <row r="2659" spans="4:4" x14ac:dyDescent="0.25">
      <c r="D2659" s="1"/>
    </row>
    <row r="2660" spans="4:4" x14ac:dyDescent="0.25">
      <c r="D2660" s="1"/>
    </row>
    <row r="2661" spans="4:4" x14ac:dyDescent="0.25">
      <c r="D2661" s="1"/>
    </row>
    <row r="2662" spans="4:4" x14ac:dyDescent="0.25">
      <c r="D2662" s="1"/>
    </row>
    <row r="2663" spans="4:4" x14ac:dyDescent="0.25">
      <c r="D2663" s="1"/>
    </row>
    <row r="2664" spans="4:4" x14ac:dyDescent="0.25">
      <c r="D2664" s="1"/>
    </row>
    <row r="2665" spans="4:4" x14ac:dyDescent="0.25">
      <c r="D2665" s="1"/>
    </row>
    <row r="2666" spans="4:4" x14ac:dyDescent="0.25">
      <c r="D2666" s="1"/>
    </row>
    <row r="2667" spans="4:4" x14ac:dyDescent="0.25">
      <c r="D2667" s="1"/>
    </row>
    <row r="2668" spans="4:4" x14ac:dyDescent="0.25">
      <c r="D2668" s="1"/>
    </row>
    <row r="2669" spans="4:4" x14ac:dyDescent="0.25">
      <c r="D2669" s="1"/>
    </row>
    <row r="2670" spans="4:4" x14ac:dyDescent="0.25">
      <c r="D2670" s="1"/>
    </row>
    <row r="2671" spans="4:4" x14ac:dyDescent="0.25">
      <c r="D2671" s="1"/>
    </row>
    <row r="2672" spans="4:4" x14ac:dyDescent="0.25">
      <c r="D2672" s="1"/>
    </row>
    <row r="2673" spans="4:4" x14ac:dyDescent="0.25">
      <c r="D2673" s="1"/>
    </row>
    <row r="2674" spans="4:4" x14ac:dyDescent="0.25">
      <c r="D2674" s="1"/>
    </row>
    <row r="2675" spans="4:4" x14ac:dyDescent="0.25">
      <c r="D2675" s="1"/>
    </row>
    <row r="2676" spans="4:4" x14ac:dyDescent="0.25">
      <c r="D2676" s="1"/>
    </row>
    <row r="2677" spans="4:4" x14ac:dyDescent="0.25">
      <c r="D2677" s="1"/>
    </row>
    <row r="2678" spans="4:4" x14ac:dyDescent="0.25">
      <c r="D2678" s="1"/>
    </row>
    <row r="2679" spans="4:4" x14ac:dyDescent="0.25">
      <c r="D2679" s="1"/>
    </row>
    <row r="2680" spans="4:4" x14ac:dyDescent="0.25">
      <c r="D2680" s="1"/>
    </row>
    <row r="2681" spans="4:4" x14ac:dyDescent="0.25">
      <c r="D2681" s="1"/>
    </row>
    <row r="2682" spans="4:4" x14ac:dyDescent="0.25">
      <c r="D2682" s="1"/>
    </row>
    <row r="2683" spans="4:4" x14ac:dyDescent="0.25">
      <c r="D2683" s="1"/>
    </row>
    <row r="2684" spans="4:4" x14ac:dyDescent="0.25">
      <c r="D2684" s="1"/>
    </row>
    <row r="2685" spans="4:4" x14ac:dyDescent="0.25">
      <c r="D2685" s="1"/>
    </row>
    <row r="2686" spans="4:4" x14ac:dyDescent="0.25">
      <c r="D2686" s="1"/>
    </row>
    <row r="2687" spans="4:4" x14ac:dyDescent="0.25">
      <c r="D2687" s="1"/>
    </row>
    <row r="2688" spans="4:4" x14ac:dyDescent="0.25">
      <c r="D2688" s="1"/>
    </row>
    <row r="2689" spans="4:4" x14ac:dyDescent="0.25">
      <c r="D2689" s="1"/>
    </row>
    <row r="2690" spans="4:4" x14ac:dyDescent="0.25">
      <c r="D2690" s="1"/>
    </row>
    <row r="2691" spans="4:4" x14ac:dyDescent="0.25">
      <c r="D2691" s="1"/>
    </row>
    <row r="2692" spans="4:4" x14ac:dyDescent="0.25">
      <c r="D2692" s="1"/>
    </row>
    <row r="2693" spans="4:4" x14ac:dyDescent="0.25">
      <c r="D2693" s="1"/>
    </row>
    <row r="2694" spans="4:4" x14ac:dyDescent="0.25">
      <c r="D2694" s="1"/>
    </row>
    <row r="2695" spans="4:4" x14ac:dyDescent="0.25">
      <c r="D2695" s="1"/>
    </row>
    <row r="2696" spans="4:4" x14ac:dyDescent="0.25">
      <c r="D2696" s="1"/>
    </row>
    <row r="2697" spans="4:4" x14ac:dyDescent="0.25">
      <c r="D2697" s="1"/>
    </row>
    <row r="2698" spans="4:4" x14ac:dyDescent="0.25">
      <c r="D2698" s="1"/>
    </row>
    <row r="2699" spans="4:4" x14ac:dyDescent="0.25">
      <c r="D2699" s="1"/>
    </row>
    <row r="2700" spans="4:4" x14ac:dyDescent="0.25">
      <c r="D2700" s="1"/>
    </row>
    <row r="2701" spans="4:4" x14ac:dyDescent="0.25">
      <c r="D2701" s="1"/>
    </row>
    <row r="2702" spans="4:4" x14ac:dyDescent="0.25">
      <c r="D2702" s="1"/>
    </row>
    <row r="2703" spans="4:4" x14ac:dyDescent="0.25">
      <c r="D2703" s="1"/>
    </row>
    <row r="2704" spans="4:4" x14ac:dyDescent="0.25">
      <c r="D2704" s="1"/>
    </row>
    <row r="2705" spans="4:4" x14ac:dyDescent="0.25">
      <c r="D2705" s="1"/>
    </row>
    <row r="2706" spans="4:4" x14ac:dyDescent="0.25">
      <c r="D2706" s="1"/>
    </row>
    <row r="2707" spans="4:4" x14ac:dyDescent="0.25">
      <c r="D2707" s="1"/>
    </row>
    <row r="2708" spans="4:4" x14ac:dyDescent="0.25">
      <c r="D2708" s="1"/>
    </row>
    <row r="2709" spans="4:4" x14ac:dyDescent="0.25">
      <c r="D2709" s="1"/>
    </row>
    <row r="2710" spans="4:4" x14ac:dyDescent="0.25">
      <c r="D2710" s="1"/>
    </row>
    <row r="2711" spans="4:4" x14ac:dyDescent="0.25">
      <c r="D2711" s="1"/>
    </row>
    <row r="2712" spans="4:4" x14ac:dyDescent="0.25">
      <c r="D2712" s="1"/>
    </row>
    <row r="2713" spans="4:4" x14ac:dyDescent="0.25">
      <c r="D2713" s="1"/>
    </row>
    <row r="2714" spans="4:4" x14ac:dyDescent="0.25">
      <c r="D2714" s="1"/>
    </row>
    <row r="2715" spans="4:4" x14ac:dyDescent="0.25">
      <c r="D2715" s="1"/>
    </row>
    <row r="2716" spans="4:4" x14ac:dyDescent="0.25">
      <c r="D2716" s="1"/>
    </row>
    <row r="2717" spans="4:4" x14ac:dyDescent="0.25">
      <c r="D2717" s="1"/>
    </row>
    <row r="2718" spans="4:4" x14ac:dyDescent="0.25">
      <c r="D2718" s="1"/>
    </row>
    <row r="2719" spans="4:4" x14ac:dyDescent="0.25">
      <c r="D2719" s="1"/>
    </row>
    <row r="2720" spans="4:4" x14ac:dyDescent="0.25">
      <c r="D2720" s="1"/>
    </row>
    <row r="2721" spans="4:4" x14ac:dyDescent="0.25">
      <c r="D2721" s="1"/>
    </row>
    <row r="2722" spans="4:4" x14ac:dyDescent="0.25">
      <c r="D2722" s="1"/>
    </row>
    <row r="2723" spans="4:4" x14ac:dyDescent="0.25">
      <c r="D2723" s="1"/>
    </row>
    <row r="2724" spans="4:4" x14ac:dyDescent="0.25">
      <c r="D2724" s="1"/>
    </row>
    <row r="2725" spans="4:4" x14ac:dyDescent="0.25">
      <c r="D2725" s="1"/>
    </row>
    <row r="2726" spans="4:4" x14ac:dyDescent="0.25">
      <c r="D2726" s="1"/>
    </row>
    <row r="2727" spans="4:4" x14ac:dyDescent="0.25">
      <c r="D2727" s="1"/>
    </row>
    <row r="2728" spans="4:4" x14ac:dyDescent="0.25">
      <c r="D2728" s="1"/>
    </row>
    <row r="2729" spans="4:4" x14ac:dyDescent="0.25">
      <c r="D2729" s="1"/>
    </row>
    <row r="2730" spans="4:4" x14ac:dyDescent="0.25">
      <c r="D2730" s="1"/>
    </row>
    <row r="2731" spans="4:4" x14ac:dyDescent="0.25">
      <c r="D2731" s="1"/>
    </row>
    <row r="2732" spans="4:4" x14ac:dyDescent="0.25">
      <c r="D2732" s="1"/>
    </row>
    <row r="2733" spans="4:4" x14ac:dyDescent="0.25">
      <c r="D2733" s="1"/>
    </row>
    <row r="2734" spans="4:4" x14ac:dyDescent="0.25">
      <c r="D2734" s="1"/>
    </row>
    <row r="2735" spans="4:4" x14ac:dyDescent="0.25">
      <c r="D2735" s="1"/>
    </row>
    <row r="2736" spans="4:4" x14ac:dyDescent="0.25">
      <c r="D2736" s="1"/>
    </row>
    <row r="2737" spans="4:4" x14ac:dyDescent="0.25">
      <c r="D2737" s="1"/>
    </row>
    <row r="2738" spans="4:4" x14ac:dyDescent="0.25">
      <c r="D2738" s="1"/>
    </row>
    <row r="2739" spans="4:4" x14ac:dyDescent="0.25">
      <c r="D2739" s="1"/>
    </row>
    <row r="2740" spans="4:4" x14ac:dyDescent="0.25">
      <c r="D2740" s="1"/>
    </row>
    <row r="2741" spans="4:4" x14ac:dyDescent="0.25">
      <c r="D2741" s="1"/>
    </row>
    <row r="2742" spans="4:4" x14ac:dyDescent="0.25">
      <c r="D2742" s="1"/>
    </row>
    <row r="2743" spans="4:4" x14ac:dyDescent="0.25">
      <c r="D2743" s="1"/>
    </row>
    <row r="2744" spans="4:4" x14ac:dyDescent="0.25">
      <c r="D2744" s="1"/>
    </row>
    <row r="2745" spans="4:4" x14ac:dyDescent="0.25">
      <c r="D2745" s="1"/>
    </row>
    <row r="2746" spans="4:4" x14ac:dyDescent="0.25">
      <c r="D2746" s="1"/>
    </row>
    <row r="2747" spans="4:4" x14ac:dyDescent="0.25">
      <c r="D2747" s="1"/>
    </row>
    <row r="2748" spans="4:4" x14ac:dyDescent="0.25">
      <c r="D2748" s="1"/>
    </row>
    <row r="2749" spans="4:4" x14ac:dyDescent="0.25">
      <c r="D2749" s="1"/>
    </row>
    <row r="2750" spans="4:4" x14ac:dyDescent="0.25">
      <c r="D2750" s="1"/>
    </row>
    <row r="2751" spans="4:4" x14ac:dyDescent="0.25">
      <c r="D2751" s="1"/>
    </row>
    <row r="2752" spans="4:4" x14ac:dyDescent="0.25">
      <c r="D2752" s="1"/>
    </row>
    <row r="2753" spans="4:4" x14ac:dyDescent="0.25">
      <c r="D2753" s="1"/>
    </row>
    <row r="2754" spans="4:4" x14ac:dyDescent="0.25">
      <c r="D2754" s="1"/>
    </row>
    <row r="2755" spans="4:4" x14ac:dyDescent="0.25">
      <c r="D2755" s="1"/>
    </row>
    <row r="2756" spans="4:4" x14ac:dyDescent="0.25">
      <c r="D2756" s="1"/>
    </row>
    <row r="2757" spans="4:4" x14ac:dyDescent="0.25">
      <c r="D2757" s="1"/>
    </row>
    <row r="2758" spans="4:4" x14ac:dyDescent="0.25">
      <c r="D2758" s="1"/>
    </row>
    <row r="2759" spans="4:4" x14ac:dyDescent="0.25">
      <c r="D2759" s="1"/>
    </row>
    <row r="2760" spans="4:4" x14ac:dyDescent="0.25">
      <c r="D2760" s="1"/>
    </row>
    <row r="2761" spans="4:4" x14ac:dyDescent="0.25">
      <c r="D2761" s="1"/>
    </row>
    <row r="2762" spans="4:4" x14ac:dyDescent="0.25">
      <c r="D2762" s="1"/>
    </row>
    <row r="2763" spans="4:4" x14ac:dyDescent="0.25">
      <c r="D2763" s="1"/>
    </row>
    <row r="2764" spans="4:4" x14ac:dyDescent="0.25">
      <c r="D2764" s="1"/>
    </row>
    <row r="2765" spans="4:4" x14ac:dyDescent="0.25">
      <c r="D2765" s="1"/>
    </row>
    <row r="2766" spans="4:4" x14ac:dyDescent="0.25">
      <c r="D2766" s="1"/>
    </row>
    <row r="2767" spans="4:4" x14ac:dyDescent="0.25">
      <c r="D2767" s="1"/>
    </row>
    <row r="2768" spans="4:4" x14ac:dyDescent="0.25">
      <c r="D2768" s="1"/>
    </row>
    <row r="2769" spans="4:4" x14ac:dyDescent="0.25">
      <c r="D2769" s="1"/>
    </row>
    <row r="2770" spans="4:4" x14ac:dyDescent="0.25">
      <c r="D2770" s="1"/>
    </row>
    <row r="2771" spans="4:4" x14ac:dyDescent="0.25">
      <c r="D2771" s="1"/>
    </row>
    <row r="2772" spans="4:4" x14ac:dyDescent="0.25">
      <c r="D2772" s="1"/>
    </row>
    <row r="2773" spans="4:4" x14ac:dyDescent="0.25">
      <c r="D2773" s="1"/>
    </row>
    <row r="2774" spans="4:4" x14ac:dyDescent="0.25">
      <c r="D2774" s="1"/>
    </row>
    <row r="2775" spans="4:4" x14ac:dyDescent="0.25">
      <c r="D2775" s="1"/>
    </row>
    <row r="2776" spans="4:4" x14ac:dyDescent="0.25">
      <c r="D2776" s="1"/>
    </row>
    <row r="2777" spans="4:4" x14ac:dyDescent="0.25">
      <c r="D2777" s="1"/>
    </row>
    <row r="2778" spans="4:4" x14ac:dyDescent="0.25">
      <c r="D2778" s="1"/>
    </row>
    <row r="2779" spans="4:4" x14ac:dyDescent="0.25">
      <c r="D2779" s="1"/>
    </row>
    <row r="2780" spans="4:4" x14ac:dyDescent="0.25">
      <c r="D2780" s="1"/>
    </row>
    <row r="2781" spans="4:4" x14ac:dyDescent="0.25">
      <c r="D2781" s="1"/>
    </row>
    <row r="2782" spans="4:4" x14ac:dyDescent="0.25">
      <c r="D2782" s="1"/>
    </row>
    <row r="2783" spans="4:4" x14ac:dyDescent="0.25">
      <c r="D2783" s="1"/>
    </row>
    <row r="2784" spans="4:4" x14ac:dyDescent="0.25">
      <c r="D2784" s="1"/>
    </row>
    <row r="2785" spans="4:4" x14ac:dyDescent="0.25">
      <c r="D2785" s="1"/>
    </row>
    <row r="2786" spans="4:4" x14ac:dyDescent="0.25">
      <c r="D2786" s="1"/>
    </row>
    <row r="2787" spans="4:4" x14ac:dyDescent="0.25">
      <c r="D2787" s="1"/>
    </row>
    <row r="2788" spans="4:4" x14ac:dyDescent="0.25">
      <c r="D2788" s="1"/>
    </row>
    <row r="2789" spans="4:4" x14ac:dyDescent="0.25">
      <c r="D2789" s="1"/>
    </row>
    <row r="2790" spans="4:4" x14ac:dyDescent="0.25">
      <c r="D2790" s="1"/>
    </row>
    <row r="2791" spans="4:4" x14ac:dyDescent="0.25">
      <c r="D2791" s="1"/>
    </row>
    <row r="2792" spans="4:4" x14ac:dyDescent="0.25">
      <c r="D2792" s="1"/>
    </row>
    <row r="2793" spans="4:4" x14ac:dyDescent="0.25">
      <c r="D2793" s="1"/>
    </row>
    <row r="2794" spans="4:4" x14ac:dyDescent="0.25">
      <c r="D2794" s="1"/>
    </row>
    <row r="2795" spans="4:4" x14ac:dyDescent="0.25">
      <c r="D2795" s="1"/>
    </row>
    <row r="2796" spans="4:4" x14ac:dyDescent="0.25">
      <c r="D2796" s="1"/>
    </row>
    <row r="2797" spans="4:4" x14ac:dyDescent="0.25">
      <c r="D2797" s="1"/>
    </row>
    <row r="2798" spans="4:4" x14ac:dyDescent="0.25">
      <c r="D2798" s="1"/>
    </row>
    <row r="2799" spans="4:4" x14ac:dyDescent="0.25">
      <c r="D2799" s="1"/>
    </row>
    <row r="2800" spans="4:4" x14ac:dyDescent="0.25">
      <c r="D2800" s="1"/>
    </row>
    <row r="2801" spans="4:4" x14ac:dyDescent="0.25">
      <c r="D2801" s="1"/>
    </row>
    <row r="2802" spans="4:4" x14ac:dyDescent="0.25">
      <c r="D2802" s="1"/>
    </row>
    <row r="2803" spans="4:4" x14ac:dyDescent="0.25">
      <c r="D2803" s="1"/>
    </row>
    <row r="2804" spans="4:4" x14ac:dyDescent="0.25">
      <c r="D2804" s="1"/>
    </row>
    <row r="2805" spans="4:4" x14ac:dyDescent="0.25">
      <c r="D2805" s="1"/>
    </row>
    <row r="2806" spans="4:4" x14ac:dyDescent="0.25">
      <c r="D2806" s="1"/>
    </row>
    <row r="2807" spans="4:4" x14ac:dyDescent="0.25">
      <c r="D2807" s="1"/>
    </row>
    <row r="2808" spans="4:4" x14ac:dyDescent="0.25">
      <c r="D2808" s="1"/>
    </row>
    <row r="2809" spans="4:4" x14ac:dyDescent="0.25">
      <c r="D2809" s="1"/>
    </row>
    <row r="2810" spans="4:4" x14ac:dyDescent="0.25">
      <c r="D2810" s="1"/>
    </row>
    <row r="2811" spans="4:4" x14ac:dyDescent="0.25">
      <c r="D2811" s="1"/>
    </row>
    <row r="2812" spans="4:4" x14ac:dyDescent="0.25">
      <c r="D2812" s="1"/>
    </row>
    <row r="2813" spans="4:4" x14ac:dyDescent="0.25">
      <c r="D2813" s="1"/>
    </row>
    <row r="2814" spans="4:4" x14ac:dyDescent="0.25">
      <c r="D2814" s="1"/>
    </row>
    <row r="2815" spans="4:4" x14ac:dyDescent="0.25">
      <c r="D2815" s="1"/>
    </row>
    <row r="2816" spans="4:4" x14ac:dyDescent="0.25">
      <c r="D2816" s="1"/>
    </row>
    <row r="2817" spans="4:4" x14ac:dyDescent="0.25">
      <c r="D2817" s="1"/>
    </row>
    <row r="2818" spans="4:4" x14ac:dyDescent="0.25">
      <c r="D2818" s="1"/>
    </row>
    <row r="2819" spans="4:4" x14ac:dyDescent="0.25">
      <c r="D2819" s="1"/>
    </row>
    <row r="2820" spans="4:4" x14ac:dyDescent="0.25">
      <c r="D2820" s="1"/>
    </row>
    <row r="2821" spans="4:4" x14ac:dyDescent="0.25">
      <c r="D2821" s="1"/>
    </row>
    <row r="2822" spans="4:4" x14ac:dyDescent="0.25">
      <c r="D2822" s="1"/>
    </row>
    <row r="2823" spans="4:4" x14ac:dyDescent="0.25">
      <c r="D2823" s="1"/>
    </row>
    <row r="2824" spans="4:4" x14ac:dyDescent="0.25">
      <c r="D2824" s="1"/>
    </row>
    <row r="2825" spans="4:4" x14ac:dyDescent="0.25">
      <c r="D2825" s="1"/>
    </row>
    <row r="2826" spans="4:4" x14ac:dyDescent="0.25">
      <c r="D2826" s="1"/>
    </row>
    <row r="2827" spans="4:4" x14ac:dyDescent="0.25">
      <c r="D2827" s="1"/>
    </row>
    <row r="2828" spans="4:4" x14ac:dyDescent="0.25">
      <c r="D2828" s="1"/>
    </row>
    <row r="2829" spans="4:4" x14ac:dyDescent="0.25">
      <c r="D2829" s="1"/>
    </row>
    <row r="2830" spans="4:4" x14ac:dyDescent="0.25">
      <c r="D2830" s="1"/>
    </row>
    <row r="2831" spans="4:4" x14ac:dyDescent="0.25">
      <c r="D2831" s="1"/>
    </row>
    <row r="2832" spans="4:4" x14ac:dyDescent="0.25">
      <c r="D2832" s="1"/>
    </row>
    <row r="2833" spans="4:4" x14ac:dyDescent="0.25">
      <c r="D2833" s="1"/>
    </row>
    <row r="2834" spans="4:4" x14ac:dyDescent="0.25">
      <c r="D2834" s="1"/>
    </row>
    <row r="2835" spans="4:4" x14ac:dyDescent="0.25">
      <c r="D2835" s="1"/>
    </row>
    <row r="2836" spans="4:4" x14ac:dyDescent="0.25">
      <c r="D2836" s="1"/>
    </row>
    <row r="2837" spans="4:4" x14ac:dyDescent="0.25">
      <c r="D2837" s="1"/>
    </row>
    <row r="2838" spans="4:4" x14ac:dyDescent="0.25">
      <c r="D2838" s="1"/>
    </row>
    <row r="2839" spans="4:4" x14ac:dyDescent="0.25">
      <c r="D2839" s="1"/>
    </row>
    <row r="2840" spans="4:4" x14ac:dyDescent="0.25">
      <c r="D2840" s="1"/>
    </row>
    <row r="2841" spans="4:4" x14ac:dyDescent="0.25">
      <c r="D2841" s="1"/>
    </row>
    <row r="2842" spans="4:4" x14ac:dyDescent="0.25">
      <c r="D2842" s="1"/>
    </row>
    <row r="2843" spans="4:4" x14ac:dyDescent="0.25">
      <c r="D2843" s="1"/>
    </row>
    <row r="2844" spans="4:4" x14ac:dyDescent="0.25">
      <c r="D2844" s="1"/>
    </row>
    <row r="2845" spans="4:4" x14ac:dyDescent="0.25">
      <c r="D2845" s="1"/>
    </row>
    <row r="2846" spans="4:4" x14ac:dyDescent="0.25">
      <c r="D2846" s="1"/>
    </row>
    <row r="2847" spans="4:4" x14ac:dyDescent="0.25">
      <c r="D2847" s="1"/>
    </row>
    <row r="2848" spans="4:4" x14ac:dyDescent="0.25">
      <c r="D2848" s="1"/>
    </row>
    <row r="2849" spans="4:4" x14ac:dyDescent="0.25">
      <c r="D2849" s="1"/>
    </row>
    <row r="2850" spans="4:4" x14ac:dyDescent="0.25">
      <c r="D2850" s="1"/>
    </row>
    <row r="2851" spans="4:4" x14ac:dyDescent="0.25">
      <c r="D2851" s="1"/>
    </row>
    <row r="2852" spans="4:4" x14ac:dyDescent="0.25">
      <c r="D2852" s="1"/>
    </row>
    <row r="2853" spans="4:4" x14ac:dyDescent="0.25">
      <c r="D2853" s="1"/>
    </row>
    <row r="2854" spans="4:4" x14ac:dyDescent="0.25">
      <c r="D2854" s="1"/>
    </row>
    <row r="2855" spans="4:4" x14ac:dyDescent="0.25">
      <c r="D2855" s="1"/>
    </row>
    <row r="2856" spans="4:4" x14ac:dyDescent="0.25">
      <c r="D2856" s="1"/>
    </row>
    <row r="2857" spans="4:4" x14ac:dyDescent="0.25">
      <c r="D2857" s="1"/>
    </row>
    <row r="2858" spans="4:4" x14ac:dyDescent="0.25">
      <c r="D2858" s="1"/>
    </row>
    <row r="2859" spans="4:4" x14ac:dyDescent="0.25">
      <c r="D2859" s="1"/>
    </row>
    <row r="2860" spans="4:4" x14ac:dyDescent="0.25">
      <c r="D2860" s="1"/>
    </row>
    <row r="2861" spans="4:4" x14ac:dyDescent="0.25">
      <c r="D2861" s="1"/>
    </row>
    <row r="2862" spans="4:4" x14ac:dyDescent="0.25">
      <c r="D2862" s="1"/>
    </row>
    <row r="2863" spans="4:4" x14ac:dyDescent="0.25">
      <c r="D2863" s="1"/>
    </row>
    <row r="2864" spans="4:4" x14ac:dyDescent="0.25">
      <c r="D2864" s="1"/>
    </row>
    <row r="2865" spans="4:4" x14ac:dyDescent="0.25">
      <c r="D2865" s="1"/>
    </row>
    <row r="2866" spans="4:4" x14ac:dyDescent="0.25">
      <c r="D2866" s="1"/>
    </row>
    <row r="2867" spans="4:4" x14ac:dyDescent="0.25">
      <c r="D2867" s="1"/>
    </row>
    <row r="2868" spans="4:4" x14ac:dyDescent="0.25">
      <c r="D2868" s="1"/>
    </row>
    <row r="2869" spans="4:4" x14ac:dyDescent="0.25">
      <c r="D2869" s="1"/>
    </row>
    <row r="2870" spans="4:4" x14ac:dyDescent="0.25">
      <c r="D2870" s="1"/>
    </row>
    <row r="2871" spans="4:4" x14ac:dyDescent="0.25">
      <c r="D2871" s="1"/>
    </row>
    <row r="2872" spans="4:4" x14ac:dyDescent="0.25">
      <c r="D2872" s="1"/>
    </row>
    <row r="2873" spans="4:4" x14ac:dyDescent="0.25">
      <c r="D2873" s="1"/>
    </row>
    <row r="2874" spans="4:4" x14ac:dyDescent="0.25">
      <c r="D2874" s="1"/>
    </row>
    <row r="2875" spans="4:4" x14ac:dyDescent="0.25">
      <c r="D2875" s="1"/>
    </row>
    <row r="2876" spans="4:4" x14ac:dyDescent="0.25">
      <c r="D2876" s="1"/>
    </row>
    <row r="2877" spans="4:4" x14ac:dyDescent="0.25">
      <c r="D2877" s="1"/>
    </row>
    <row r="2878" spans="4:4" x14ac:dyDescent="0.25">
      <c r="D2878" s="1"/>
    </row>
    <row r="2879" spans="4:4" x14ac:dyDescent="0.25">
      <c r="D2879" s="1"/>
    </row>
    <row r="2880" spans="4:4" x14ac:dyDescent="0.25">
      <c r="D2880" s="1"/>
    </row>
    <row r="2881" spans="4:4" x14ac:dyDescent="0.25">
      <c r="D2881" s="1"/>
    </row>
    <row r="2882" spans="4:4" x14ac:dyDescent="0.25">
      <c r="D2882" s="1"/>
    </row>
    <row r="2883" spans="4:4" x14ac:dyDescent="0.25">
      <c r="D2883" s="1"/>
    </row>
    <row r="2884" spans="4:4" x14ac:dyDescent="0.25">
      <c r="D2884" s="1"/>
    </row>
    <row r="2885" spans="4:4" x14ac:dyDescent="0.25">
      <c r="D2885" s="1"/>
    </row>
    <row r="2886" spans="4:4" x14ac:dyDescent="0.25">
      <c r="D2886" s="1"/>
    </row>
    <row r="2887" spans="4:4" x14ac:dyDescent="0.25">
      <c r="D2887" s="1"/>
    </row>
    <row r="2888" spans="4:4" x14ac:dyDescent="0.25">
      <c r="D2888" s="1"/>
    </row>
    <row r="2889" spans="4:4" x14ac:dyDescent="0.25">
      <c r="D2889" s="1"/>
    </row>
    <row r="2890" spans="4:4" x14ac:dyDescent="0.25">
      <c r="D2890" s="1"/>
    </row>
    <row r="2891" spans="4:4" x14ac:dyDescent="0.25">
      <c r="D2891" s="1"/>
    </row>
    <row r="2892" spans="4:4" x14ac:dyDescent="0.25">
      <c r="D2892" s="1"/>
    </row>
    <row r="2893" spans="4:4" x14ac:dyDescent="0.25">
      <c r="D2893" s="1"/>
    </row>
    <row r="2894" spans="4:4" x14ac:dyDescent="0.25">
      <c r="D2894" s="1"/>
    </row>
    <row r="2895" spans="4:4" x14ac:dyDescent="0.25">
      <c r="D2895" s="1"/>
    </row>
    <row r="2896" spans="4:4" x14ac:dyDescent="0.25">
      <c r="D2896" s="1"/>
    </row>
    <row r="2897" spans="4:4" x14ac:dyDescent="0.25">
      <c r="D2897" s="1"/>
    </row>
    <row r="2898" spans="4:4" x14ac:dyDescent="0.25">
      <c r="D2898" s="1"/>
    </row>
    <row r="2899" spans="4:4" x14ac:dyDescent="0.25">
      <c r="D2899" s="1"/>
    </row>
    <row r="2900" spans="4:4" x14ac:dyDescent="0.25">
      <c r="D2900" s="1"/>
    </row>
    <row r="2901" spans="4:4" x14ac:dyDescent="0.25">
      <c r="D2901" s="1"/>
    </row>
    <row r="2902" spans="4:4" x14ac:dyDescent="0.25">
      <c r="D2902" s="1"/>
    </row>
    <row r="2903" spans="4:4" x14ac:dyDescent="0.25">
      <c r="D2903" s="1"/>
    </row>
    <row r="2904" spans="4:4" x14ac:dyDescent="0.25">
      <c r="D2904" s="1"/>
    </row>
    <row r="2905" spans="4:4" x14ac:dyDescent="0.25">
      <c r="D2905" s="1"/>
    </row>
    <row r="2906" spans="4:4" x14ac:dyDescent="0.25">
      <c r="D2906" s="1"/>
    </row>
    <row r="2907" spans="4:4" x14ac:dyDescent="0.25">
      <c r="D2907" s="1"/>
    </row>
    <row r="2908" spans="4:4" x14ac:dyDescent="0.25">
      <c r="D2908" s="1"/>
    </row>
    <row r="2909" spans="4:4" x14ac:dyDescent="0.25">
      <c r="D2909" s="1"/>
    </row>
    <row r="2910" spans="4:4" x14ac:dyDescent="0.25">
      <c r="D2910" s="1"/>
    </row>
    <row r="2911" spans="4:4" x14ac:dyDescent="0.25">
      <c r="D2911" s="1"/>
    </row>
    <row r="2912" spans="4:4" x14ac:dyDescent="0.25">
      <c r="D2912" s="1"/>
    </row>
    <row r="2913" spans="4:4" x14ac:dyDescent="0.25">
      <c r="D2913" s="1"/>
    </row>
    <row r="2914" spans="4:4" x14ac:dyDescent="0.25">
      <c r="D2914" s="1"/>
    </row>
    <row r="2915" spans="4:4" x14ac:dyDescent="0.25">
      <c r="D2915" s="1"/>
    </row>
    <row r="2916" spans="4:4" x14ac:dyDescent="0.25">
      <c r="D2916" s="1"/>
    </row>
    <row r="2917" spans="4:4" x14ac:dyDescent="0.25">
      <c r="D2917" s="1"/>
    </row>
    <row r="2918" spans="4:4" x14ac:dyDescent="0.25">
      <c r="D2918" s="1"/>
    </row>
    <row r="2919" spans="4:4" x14ac:dyDescent="0.25">
      <c r="D2919" s="1"/>
    </row>
    <row r="2920" spans="4:4" x14ac:dyDescent="0.25">
      <c r="D2920" s="1"/>
    </row>
    <row r="2921" spans="4:4" x14ac:dyDescent="0.25">
      <c r="D2921" s="1"/>
    </row>
    <row r="2922" spans="4:4" x14ac:dyDescent="0.25">
      <c r="D2922" s="1"/>
    </row>
    <row r="2923" spans="4:4" x14ac:dyDescent="0.25">
      <c r="D2923" s="1"/>
    </row>
    <row r="2924" spans="4:4" x14ac:dyDescent="0.25">
      <c r="D2924" s="1"/>
    </row>
    <row r="2925" spans="4:4" x14ac:dyDescent="0.25">
      <c r="D2925" s="1"/>
    </row>
    <row r="2926" spans="4:4" x14ac:dyDescent="0.25">
      <c r="D2926" s="1"/>
    </row>
    <row r="2927" spans="4:4" x14ac:dyDescent="0.25">
      <c r="D2927" s="1"/>
    </row>
    <row r="2928" spans="4:4" x14ac:dyDescent="0.25">
      <c r="D2928" s="1"/>
    </row>
    <row r="2929" spans="4:4" x14ac:dyDescent="0.25">
      <c r="D2929" s="1"/>
    </row>
    <row r="2930" spans="4:4" x14ac:dyDescent="0.25">
      <c r="D2930" s="1"/>
    </row>
    <row r="2931" spans="4:4" x14ac:dyDescent="0.25">
      <c r="D2931" s="1"/>
    </row>
    <row r="2932" spans="4:4" x14ac:dyDescent="0.25">
      <c r="D2932" s="1"/>
    </row>
    <row r="2933" spans="4:4" x14ac:dyDescent="0.25">
      <c r="D2933" s="1"/>
    </row>
    <row r="2934" spans="4:4" x14ac:dyDescent="0.25">
      <c r="D2934" s="1"/>
    </row>
    <row r="2935" spans="4:4" x14ac:dyDescent="0.25">
      <c r="D2935" s="1"/>
    </row>
    <row r="2936" spans="4:4" x14ac:dyDescent="0.25">
      <c r="D2936" s="1"/>
    </row>
    <row r="2937" spans="4:4" x14ac:dyDescent="0.25">
      <c r="D2937" s="1"/>
    </row>
    <row r="2938" spans="4:4" x14ac:dyDescent="0.25">
      <c r="D2938" s="1"/>
    </row>
    <row r="2939" spans="4:4" x14ac:dyDescent="0.25">
      <c r="D2939" s="1"/>
    </row>
    <row r="2940" spans="4:4" x14ac:dyDescent="0.25">
      <c r="D2940" s="1"/>
    </row>
    <row r="2941" spans="4:4" x14ac:dyDescent="0.25">
      <c r="D2941" s="1"/>
    </row>
    <row r="2942" spans="4:4" x14ac:dyDescent="0.25">
      <c r="D2942" s="1"/>
    </row>
    <row r="2943" spans="4:4" x14ac:dyDescent="0.25">
      <c r="D2943" s="1"/>
    </row>
    <row r="2944" spans="4:4" x14ac:dyDescent="0.25">
      <c r="D2944" s="1"/>
    </row>
    <row r="2945" spans="4:4" x14ac:dyDescent="0.25">
      <c r="D2945" s="1"/>
    </row>
    <row r="2946" spans="4:4" x14ac:dyDescent="0.25">
      <c r="D2946" s="1"/>
    </row>
    <row r="2947" spans="4:4" x14ac:dyDescent="0.25">
      <c r="D2947" s="1"/>
    </row>
    <row r="2948" spans="4:4" x14ac:dyDescent="0.25">
      <c r="D2948" s="1"/>
    </row>
    <row r="2949" spans="4:4" x14ac:dyDescent="0.25">
      <c r="D2949" s="1"/>
    </row>
    <row r="2950" spans="4:4" x14ac:dyDescent="0.25">
      <c r="D2950" s="1"/>
    </row>
    <row r="2951" spans="4:4" x14ac:dyDescent="0.25">
      <c r="D2951" s="1"/>
    </row>
    <row r="2952" spans="4:4" x14ac:dyDescent="0.25">
      <c r="D2952" s="1"/>
    </row>
    <row r="2953" spans="4:4" x14ac:dyDescent="0.25">
      <c r="D2953" s="1"/>
    </row>
    <row r="2954" spans="4:4" x14ac:dyDescent="0.25">
      <c r="D2954" s="1"/>
    </row>
    <row r="2955" spans="4:4" x14ac:dyDescent="0.25">
      <c r="D2955" s="1"/>
    </row>
    <row r="2956" spans="4:4" x14ac:dyDescent="0.25">
      <c r="D2956" s="1"/>
    </row>
    <row r="2957" spans="4:4" x14ac:dyDescent="0.25">
      <c r="D2957" s="1"/>
    </row>
    <row r="2958" spans="4:4" x14ac:dyDescent="0.25">
      <c r="D2958" s="1"/>
    </row>
    <row r="2959" spans="4:4" x14ac:dyDescent="0.25">
      <c r="D2959" s="1"/>
    </row>
    <row r="2960" spans="4:4" x14ac:dyDescent="0.25">
      <c r="D2960" s="1"/>
    </row>
    <row r="2961" spans="4:4" x14ac:dyDescent="0.25">
      <c r="D2961" s="1"/>
    </row>
    <row r="2962" spans="4:4" x14ac:dyDescent="0.25">
      <c r="D2962" s="1"/>
    </row>
    <row r="2963" spans="4:4" x14ac:dyDescent="0.25">
      <c r="D2963" s="1"/>
    </row>
    <row r="2964" spans="4:4" x14ac:dyDescent="0.25">
      <c r="D2964" s="1"/>
    </row>
    <row r="2965" spans="4:4" x14ac:dyDescent="0.25">
      <c r="D2965" s="1"/>
    </row>
    <row r="2966" spans="4:4" x14ac:dyDescent="0.25">
      <c r="D2966" s="1"/>
    </row>
    <row r="2967" spans="4:4" x14ac:dyDescent="0.25">
      <c r="D2967" s="1"/>
    </row>
    <row r="2968" spans="4:4" x14ac:dyDescent="0.25">
      <c r="D2968" s="1"/>
    </row>
    <row r="2969" spans="4:4" x14ac:dyDescent="0.25">
      <c r="D2969" s="1"/>
    </row>
    <row r="2970" spans="4:4" x14ac:dyDescent="0.25">
      <c r="D2970" s="1"/>
    </row>
    <row r="2971" spans="4:4" x14ac:dyDescent="0.25">
      <c r="D2971" s="1"/>
    </row>
    <row r="2972" spans="4:4" x14ac:dyDescent="0.25">
      <c r="D2972" s="1"/>
    </row>
    <row r="2973" spans="4:4" x14ac:dyDescent="0.25">
      <c r="D2973" s="1"/>
    </row>
    <row r="2974" spans="4:4" x14ac:dyDescent="0.25">
      <c r="D2974" s="1"/>
    </row>
    <row r="2975" spans="4:4" x14ac:dyDescent="0.25">
      <c r="D2975" s="1"/>
    </row>
    <row r="2976" spans="4:4" x14ac:dyDescent="0.25">
      <c r="D2976" s="1"/>
    </row>
    <row r="2977" spans="4:4" x14ac:dyDescent="0.25">
      <c r="D2977" s="1"/>
    </row>
    <row r="2978" spans="4:4" x14ac:dyDescent="0.25">
      <c r="D2978" s="1"/>
    </row>
    <row r="2979" spans="4:4" x14ac:dyDescent="0.25">
      <c r="D2979" s="1"/>
    </row>
    <row r="2980" spans="4:4" x14ac:dyDescent="0.25">
      <c r="D2980" s="1"/>
    </row>
    <row r="2981" spans="4:4" x14ac:dyDescent="0.25">
      <c r="D2981" s="1"/>
    </row>
    <row r="2982" spans="4:4" x14ac:dyDescent="0.25">
      <c r="D2982" s="1"/>
    </row>
    <row r="2983" spans="4:4" x14ac:dyDescent="0.25">
      <c r="D2983" s="1"/>
    </row>
    <row r="2984" spans="4:4" x14ac:dyDescent="0.25">
      <c r="D2984" s="1"/>
    </row>
    <row r="2985" spans="4:4" x14ac:dyDescent="0.25">
      <c r="D2985" s="1"/>
    </row>
    <row r="2986" spans="4:4" x14ac:dyDescent="0.25">
      <c r="D2986" s="1"/>
    </row>
    <row r="2987" spans="4:4" x14ac:dyDescent="0.25">
      <c r="D2987" s="1"/>
    </row>
    <row r="2988" spans="4:4" x14ac:dyDescent="0.25">
      <c r="D2988" s="1"/>
    </row>
    <row r="2989" spans="4:4" x14ac:dyDescent="0.25">
      <c r="D2989" s="1"/>
    </row>
    <row r="2990" spans="4:4" x14ac:dyDescent="0.25">
      <c r="D2990" s="1"/>
    </row>
    <row r="2991" spans="4:4" x14ac:dyDescent="0.25">
      <c r="D2991" s="1"/>
    </row>
    <row r="2992" spans="4:4" x14ac:dyDescent="0.25">
      <c r="D2992" s="1"/>
    </row>
    <row r="2993" spans="4:4" x14ac:dyDescent="0.25">
      <c r="D2993" s="1"/>
    </row>
    <row r="2994" spans="4:4" x14ac:dyDescent="0.25">
      <c r="D2994" s="1"/>
    </row>
    <row r="2995" spans="4:4" x14ac:dyDescent="0.25">
      <c r="D2995" s="1"/>
    </row>
    <row r="2996" spans="4:4" x14ac:dyDescent="0.25">
      <c r="D2996" s="1"/>
    </row>
    <row r="2997" spans="4:4" x14ac:dyDescent="0.25">
      <c r="D2997" s="1"/>
    </row>
    <row r="2998" spans="4:4" x14ac:dyDescent="0.25">
      <c r="D2998" s="1"/>
    </row>
    <row r="2999" spans="4:4" x14ac:dyDescent="0.25">
      <c r="D2999" s="1"/>
    </row>
    <row r="3000" spans="4:4" x14ac:dyDescent="0.25">
      <c r="D3000" s="1"/>
    </row>
    <row r="3001" spans="4:4" x14ac:dyDescent="0.25">
      <c r="D3001" s="1"/>
    </row>
    <row r="3002" spans="4:4" x14ac:dyDescent="0.25">
      <c r="D3002" s="1"/>
    </row>
    <row r="3003" spans="4:4" x14ac:dyDescent="0.25">
      <c r="D3003" s="1"/>
    </row>
    <row r="3004" spans="4:4" x14ac:dyDescent="0.25">
      <c r="D3004" s="1"/>
    </row>
    <row r="3005" spans="4:4" x14ac:dyDescent="0.25">
      <c r="D3005" s="1"/>
    </row>
    <row r="3006" spans="4:4" x14ac:dyDescent="0.25">
      <c r="D3006" s="1"/>
    </row>
    <row r="3007" spans="4:4" x14ac:dyDescent="0.25">
      <c r="D3007" s="1"/>
    </row>
    <row r="3008" spans="4:4" x14ac:dyDescent="0.25">
      <c r="D3008" s="1"/>
    </row>
    <row r="3009" spans="4:4" x14ac:dyDescent="0.25">
      <c r="D3009" s="1"/>
    </row>
    <row r="3010" spans="4:4" x14ac:dyDescent="0.25">
      <c r="D3010" s="1"/>
    </row>
    <row r="3011" spans="4:4" x14ac:dyDescent="0.25">
      <c r="D3011" s="1"/>
    </row>
    <row r="3012" spans="4:4" x14ac:dyDescent="0.25">
      <c r="D3012" s="1"/>
    </row>
    <row r="3013" spans="4:4" x14ac:dyDescent="0.25">
      <c r="D3013" s="1"/>
    </row>
    <row r="3014" spans="4:4" x14ac:dyDescent="0.25">
      <c r="D3014" s="1"/>
    </row>
    <row r="3015" spans="4:4" x14ac:dyDescent="0.25">
      <c r="D3015" s="1"/>
    </row>
    <row r="3016" spans="4:4" x14ac:dyDescent="0.25">
      <c r="D3016" s="1"/>
    </row>
    <row r="3017" spans="4:4" x14ac:dyDescent="0.25">
      <c r="D3017" s="1"/>
    </row>
    <row r="3018" spans="4:4" x14ac:dyDescent="0.25">
      <c r="D3018" s="1"/>
    </row>
    <row r="3019" spans="4:4" x14ac:dyDescent="0.25">
      <c r="D3019" s="1"/>
    </row>
    <row r="3020" spans="4:4" x14ac:dyDescent="0.25">
      <c r="D3020" s="1"/>
    </row>
    <row r="3021" spans="4:4" x14ac:dyDescent="0.25">
      <c r="D3021" s="1"/>
    </row>
    <row r="3022" spans="4:4" x14ac:dyDescent="0.25">
      <c r="D3022" s="1"/>
    </row>
    <row r="3023" spans="4:4" x14ac:dyDescent="0.25">
      <c r="D3023" s="1"/>
    </row>
    <row r="3024" spans="4:4" x14ac:dyDescent="0.25">
      <c r="D3024" s="1"/>
    </row>
    <row r="3025" spans="4:4" x14ac:dyDescent="0.25">
      <c r="D3025" s="1"/>
    </row>
    <row r="3026" spans="4:4" x14ac:dyDescent="0.25">
      <c r="D3026" s="1"/>
    </row>
    <row r="3027" spans="4:4" x14ac:dyDescent="0.25">
      <c r="D3027" s="1"/>
    </row>
    <row r="3028" spans="4:4" x14ac:dyDescent="0.25">
      <c r="D3028" s="1"/>
    </row>
    <row r="3029" spans="4:4" x14ac:dyDescent="0.25">
      <c r="D3029" s="1"/>
    </row>
    <row r="3030" spans="4:4" x14ac:dyDescent="0.25">
      <c r="D3030" s="1"/>
    </row>
    <row r="3031" spans="4:4" x14ac:dyDescent="0.25">
      <c r="D3031" s="1"/>
    </row>
    <row r="3032" spans="4:4" x14ac:dyDescent="0.25">
      <c r="D3032" s="1"/>
    </row>
    <row r="3033" spans="4:4" x14ac:dyDescent="0.25">
      <c r="D3033" s="1"/>
    </row>
    <row r="3034" spans="4:4" x14ac:dyDescent="0.25">
      <c r="D3034" s="1"/>
    </row>
    <row r="3035" spans="4:4" x14ac:dyDescent="0.25">
      <c r="D3035" s="1"/>
    </row>
    <row r="3036" spans="4:4" x14ac:dyDescent="0.25">
      <c r="D3036" s="1"/>
    </row>
    <row r="3037" spans="4:4" x14ac:dyDescent="0.25">
      <c r="D3037" s="1"/>
    </row>
    <row r="3038" spans="4:4" x14ac:dyDescent="0.25">
      <c r="D3038" s="1"/>
    </row>
    <row r="3039" spans="4:4" x14ac:dyDescent="0.25">
      <c r="D3039" s="1"/>
    </row>
    <row r="3040" spans="4:4" x14ac:dyDescent="0.25">
      <c r="D3040" s="1"/>
    </row>
    <row r="3041" spans="4:4" x14ac:dyDescent="0.25">
      <c r="D3041" s="1"/>
    </row>
    <row r="3042" spans="4:4" x14ac:dyDescent="0.25">
      <c r="D3042" s="1"/>
    </row>
    <row r="3043" spans="4:4" x14ac:dyDescent="0.25">
      <c r="D3043" s="1"/>
    </row>
    <row r="3044" spans="4:4" x14ac:dyDescent="0.25">
      <c r="D3044" s="1"/>
    </row>
    <row r="3045" spans="4:4" x14ac:dyDescent="0.25">
      <c r="D3045" s="1"/>
    </row>
    <row r="3046" spans="4:4" x14ac:dyDescent="0.25">
      <c r="D3046" s="1"/>
    </row>
    <row r="3047" spans="4:4" x14ac:dyDescent="0.25">
      <c r="D3047" s="1"/>
    </row>
    <row r="3048" spans="4:4" x14ac:dyDescent="0.25">
      <c r="D3048" s="1"/>
    </row>
    <row r="3049" spans="4:4" x14ac:dyDescent="0.25">
      <c r="D3049" s="1"/>
    </row>
    <row r="3050" spans="4:4" x14ac:dyDescent="0.25">
      <c r="D3050" s="1"/>
    </row>
    <row r="3051" spans="4:4" x14ac:dyDescent="0.25">
      <c r="D3051" s="1"/>
    </row>
    <row r="3052" spans="4:4" x14ac:dyDescent="0.25">
      <c r="D3052" s="1"/>
    </row>
    <row r="3053" spans="4:4" x14ac:dyDescent="0.25">
      <c r="D3053" s="1"/>
    </row>
    <row r="3054" spans="4:4" x14ac:dyDescent="0.25">
      <c r="D3054" s="1"/>
    </row>
    <row r="3055" spans="4:4" x14ac:dyDescent="0.25">
      <c r="D3055" s="1"/>
    </row>
    <row r="3056" spans="4:4" x14ac:dyDescent="0.25">
      <c r="D3056" s="1"/>
    </row>
    <row r="3057" spans="4:4" x14ac:dyDescent="0.25">
      <c r="D3057" s="1"/>
    </row>
    <row r="3058" spans="4:4" x14ac:dyDescent="0.25">
      <c r="D3058" s="1"/>
    </row>
    <row r="3059" spans="4:4" x14ac:dyDescent="0.25">
      <c r="D3059" s="1"/>
    </row>
    <row r="3060" spans="4:4" x14ac:dyDescent="0.25">
      <c r="D3060" s="1"/>
    </row>
    <row r="3061" spans="4:4" x14ac:dyDescent="0.25">
      <c r="D3061" s="1"/>
    </row>
    <row r="3062" spans="4:4" x14ac:dyDescent="0.25">
      <c r="D3062" s="1"/>
    </row>
    <row r="3063" spans="4:4" x14ac:dyDescent="0.25">
      <c r="D3063" s="1"/>
    </row>
    <row r="3064" spans="4:4" x14ac:dyDescent="0.25">
      <c r="D3064" s="1"/>
    </row>
    <row r="3065" spans="4:4" x14ac:dyDescent="0.25">
      <c r="D3065" s="1"/>
    </row>
    <row r="3066" spans="4:4" x14ac:dyDescent="0.25">
      <c r="D3066" s="1"/>
    </row>
    <row r="3067" spans="4:4" x14ac:dyDescent="0.25">
      <c r="D3067" s="1"/>
    </row>
    <row r="3068" spans="4:4" x14ac:dyDescent="0.25">
      <c r="D3068" s="1"/>
    </row>
    <row r="3069" spans="4:4" x14ac:dyDescent="0.25">
      <c r="D3069" s="1"/>
    </row>
    <row r="3070" spans="4:4" x14ac:dyDescent="0.25">
      <c r="D3070" s="1"/>
    </row>
    <row r="3071" spans="4:4" x14ac:dyDescent="0.25">
      <c r="D3071" s="1"/>
    </row>
    <row r="3072" spans="4:4" x14ac:dyDescent="0.25">
      <c r="D3072" s="1"/>
    </row>
    <row r="3073" spans="4:4" x14ac:dyDescent="0.25">
      <c r="D3073" s="1"/>
    </row>
    <row r="3074" spans="4:4" x14ac:dyDescent="0.25">
      <c r="D3074" s="1"/>
    </row>
    <row r="3075" spans="4:4" x14ac:dyDescent="0.25">
      <c r="D3075" s="1"/>
    </row>
    <row r="3076" spans="4:4" x14ac:dyDescent="0.25">
      <c r="D3076" s="1"/>
    </row>
    <row r="3077" spans="4:4" x14ac:dyDescent="0.25">
      <c r="D3077" s="1"/>
    </row>
    <row r="3078" spans="4:4" x14ac:dyDescent="0.25">
      <c r="D3078" s="1"/>
    </row>
    <row r="3079" spans="4:4" x14ac:dyDescent="0.25">
      <c r="D3079" s="1"/>
    </row>
    <row r="3080" spans="4:4" x14ac:dyDescent="0.25">
      <c r="D3080" s="1"/>
    </row>
    <row r="3081" spans="4:4" x14ac:dyDescent="0.25">
      <c r="D3081" s="1"/>
    </row>
    <row r="3082" spans="4:4" x14ac:dyDescent="0.25">
      <c r="D3082" s="1"/>
    </row>
    <row r="3083" spans="4:4" x14ac:dyDescent="0.25">
      <c r="D3083" s="1"/>
    </row>
    <row r="3084" spans="4:4" x14ac:dyDescent="0.25">
      <c r="D3084" s="1"/>
    </row>
    <row r="3085" spans="4:4" x14ac:dyDescent="0.25">
      <c r="D3085" s="1"/>
    </row>
    <row r="3086" spans="4:4" x14ac:dyDescent="0.25">
      <c r="D3086" s="1"/>
    </row>
    <row r="3087" spans="4:4" x14ac:dyDescent="0.25">
      <c r="D3087" s="1"/>
    </row>
    <row r="3088" spans="4:4" x14ac:dyDescent="0.25">
      <c r="D3088" s="1"/>
    </row>
    <row r="3089" spans="4:4" x14ac:dyDescent="0.25">
      <c r="D3089" s="1"/>
    </row>
    <row r="3090" spans="4:4" x14ac:dyDescent="0.25">
      <c r="D3090" s="1"/>
    </row>
    <row r="3091" spans="4:4" x14ac:dyDescent="0.25">
      <c r="D3091" s="1"/>
    </row>
    <row r="3092" spans="4:4" x14ac:dyDescent="0.25">
      <c r="D3092" s="1"/>
    </row>
    <row r="3093" spans="4:4" x14ac:dyDescent="0.25">
      <c r="D3093" s="1"/>
    </row>
    <row r="3094" spans="4:4" x14ac:dyDescent="0.25">
      <c r="D3094" s="1"/>
    </row>
    <row r="3095" spans="4:4" x14ac:dyDescent="0.25">
      <c r="D3095" s="1"/>
    </row>
    <row r="3096" spans="4:4" x14ac:dyDescent="0.25">
      <c r="D3096" s="1"/>
    </row>
    <row r="3097" spans="4:4" x14ac:dyDescent="0.25">
      <c r="D3097" s="1"/>
    </row>
    <row r="3098" spans="4:4" x14ac:dyDescent="0.25">
      <c r="D3098" s="1"/>
    </row>
    <row r="3099" spans="4:4" x14ac:dyDescent="0.25">
      <c r="D3099" s="1"/>
    </row>
    <row r="3100" spans="4:4" x14ac:dyDescent="0.25">
      <c r="D3100" s="1"/>
    </row>
    <row r="3101" spans="4:4" x14ac:dyDescent="0.25">
      <c r="D3101" s="1"/>
    </row>
    <row r="3102" spans="4:4" x14ac:dyDescent="0.25">
      <c r="D3102" s="1"/>
    </row>
    <row r="3103" spans="4:4" x14ac:dyDescent="0.25">
      <c r="D3103" s="1"/>
    </row>
    <row r="3104" spans="4:4" x14ac:dyDescent="0.25">
      <c r="D3104" s="1"/>
    </row>
    <row r="3105" spans="4:4" x14ac:dyDescent="0.25">
      <c r="D3105" s="1"/>
    </row>
  </sheetData>
  <sortState ref="A2:J3091">
    <sortCondition ref="A2:A3091"/>
  </sortState>
  <hyperlinks>
    <hyperlink ref="E2" r:id="rId1" display="https://www.youtube.com/watch?v=RD7JpM4UrUA" xr:uid="{00000000-0004-0000-0000-000000000000}"/>
    <hyperlink ref="D2" r:id="rId2" tooltip="&quot;Breaking India&quot; book launch - Swami Dayananda Saraswati - Part 1.wmv" display="https://www.youtube.com/watch?v=RD7JpM4UrUA" xr:uid="{00000000-0004-0000-0000-000001000000}"/>
    <hyperlink ref="E3" r:id="rId3" display="https://www.youtube.com/watch?v=jKuCWHsoXmQ" xr:uid="{00000000-0004-0000-0000-000002000000}"/>
    <hyperlink ref="D3" r:id="rId4" tooltip="Rajiv Malhotra's Book &quot;Breaking India&quot; Launch by Pujya Swami Dayananda Saraswati - Part 2" display="https://www.youtube.com/watch?v=jKuCWHsoXmQ" xr:uid="{00000000-0004-0000-0000-000003000000}"/>
    <hyperlink ref="E4" r:id="rId5" display="https://www.youtube.com/watch?v=21ZKFBL-Yc0" xr:uid="{00000000-0004-0000-0000-000004000000}"/>
    <hyperlink ref="D4" r:id="rId6" tooltip="&quot;Breaking India&quot; book launch - Admiral Nayyar.wmv" display="https://www.youtube.com/watch?v=21ZKFBL-Yc0" xr:uid="{00000000-0004-0000-0000-000005000000}"/>
    <hyperlink ref="E5" r:id="rId7" display="https://www.youtube.com/watch?v=FytdS2vMJfU" xr:uid="{00000000-0004-0000-0000-000006000000}"/>
    <hyperlink ref="D5" r:id="rId8" tooltip="Cho Ramaswamy - &quot;Breaking India&quot; Book Launch" display="https://www.youtube.com/watch?v=FytdS2vMJfU" xr:uid="{00000000-0004-0000-0000-000007000000}"/>
    <hyperlink ref="E6" r:id="rId9" display="https://www.youtube.com/watch?v=7WsGnkGob7A" xr:uid="{00000000-0004-0000-0000-000008000000}"/>
    <hyperlink ref="D6" r:id="rId10" tooltip="&quot;Breaking India&quot; Launch Ritual" display="https://www.youtube.com/watch?v=7WsGnkGob7A" xr:uid="{00000000-0004-0000-0000-000009000000}"/>
    <hyperlink ref="E7" r:id="rId11" display="https://www.youtube.com/watch?v=WU456HIXN5U" xr:uid="{00000000-0004-0000-0000-00000A000000}"/>
    <hyperlink ref="D7" r:id="rId12" tooltip="S. Ramachandran - &quot;Breaking India&quot; Book Launch" display="https://www.youtube.com/watch?v=WU456HIXN5U" xr:uid="{00000000-0004-0000-0000-00000B000000}"/>
    <hyperlink ref="E8" r:id="rId13" display="https://www.youtube.com/watch?v=PcNDlU0LyJk" xr:uid="{00000000-0004-0000-0000-00000C000000}"/>
    <hyperlink ref="D8" r:id="rId14" tooltip="S. Gurumurthy - Chennai Launch of &quot;Breaking India&quot;" display="https://www.youtube.com/watch?v=PcNDlU0LyJk" xr:uid="{00000000-0004-0000-0000-00000D000000}"/>
    <hyperlink ref="E9" r:id="rId15" display="https://www.youtube.com/watch?v=mjFek0gF97s" xr:uid="{00000000-0004-0000-0000-00000E000000}"/>
    <hyperlink ref="D9" r:id="rId16" tooltip="The Authors Discuss Breaking India" display="https://www.youtube.com/watch?v=mjFek0gF97s" xr:uid="{00000000-0004-0000-0000-00000F000000}"/>
    <hyperlink ref="E11" r:id="rId17" display="https://www.youtube.com/watch?v=0_EJXPWJN4E" xr:uid="{00000000-0004-0000-0000-000010000000}"/>
    <hyperlink ref="D11" r:id="rId18" tooltip="&quot;Breaking India&quot; Panel #1" display="https://www.youtube.com/watch?v=0_EJXPWJN4E" xr:uid="{00000000-0004-0000-0000-000011000000}"/>
    <hyperlink ref="E12" r:id="rId19" display="https://www.youtube.com/watch?v=Kxuiy8OL30w" xr:uid="{00000000-0004-0000-0000-000012000000}"/>
    <hyperlink ref="D12" r:id="rId20" tooltip="&quot;Breaking India&quot; Panel #6" display="https://www.youtube.com/watch?v=Kxuiy8OL30w" xr:uid="{00000000-0004-0000-0000-000013000000}"/>
    <hyperlink ref="E14" r:id="rId21" display="https://www.youtube.com/watch?v=jMgGGixmfus" xr:uid="{00000000-0004-0000-0000-000014000000}"/>
    <hyperlink ref="D14" r:id="rId22" tooltip="&quot;Breaking India&quot; panel # 4" display="https://www.youtube.com/watch?v=jMgGGixmfus" xr:uid="{00000000-0004-0000-0000-000015000000}"/>
    <hyperlink ref="E15" r:id="rId23" display="https://www.youtube.com/watch?v=2UnJMns3fjs" xr:uid="{00000000-0004-0000-0000-000016000000}"/>
    <hyperlink ref="D15" r:id="rId24" tooltip="&quot;Breaking India&quot; panel #8" display="https://www.youtube.com/watch?v=2UnJMns3fjs" xr:uid="{00000000-0004-0000-0000-000017000000}"/>
    <hyperlink ref="E16" r:id="rId25" display="https://www.youtube.com/watch?v=KVDRl_wLqdM" xr:uid="{00000000-0004-0000-0000-000018000000}"/>
    <hyperlink ref="D16" r:id="rId26" tooltip="&quot;Breaking India&quot; panel #5" display="https://www.youtube.com/watch?v=KVDRl_wLqdM" xr:uid="{00000000-0004-0000-0000-000019000000}"/>
    <hyperlink ref="E17" r:id="rId27" display="https://www.youtube.com/watch?v=Smd_3o5vtLo" xr:uid="{00000000-0004-0000-0000-00001A000000}"/>
    <hyperlink ref="D17" r:id="rId28" tooltip="&quot;Breaking India&quot; Panel #2" display="https://www.youtube.com/watch?v=Smd_3o5vtLo" xr:uid="{00000000-0004-0000-0000-00001B000000}"/>
    <hyperlink ref="E18" r:id="rId29" display="https://www.youtube.com/watch?v=iBwpK4_JtEw" xr:uid="{00000000-0004-0000-0000-00001C000000}"/>
    <hyperlink ref="D18" r:id="rId30" tooltip="&quot;Breaking India&quot; Panel #3" display="https://www.youtube.com/watch?v=iBwpK4_JtEw" xr:uid="{00000000-0004-0000-0000-00001D000000}"/>
    <hyperlink ref="E19" r:id="rId31" display="https://www.youtube.com/watch?v=NCOKqHoIW7M" xr:uid="{00000000-0004-0000-0000-00001E000000}"/>
    <hyperlink ref="D19" r:id="rId32" tooltip="&quot;Breaking India&quot; Panel #7" display="https://www.youtube.com/watch?v=NCOKqHoIW7M" xr:uid="{00000000-0004-0000-0000-00001F000000}"/>
    <hyperlink ref="E20" r:id="rId33" display="https://www.youtube.com/watch?v=tkF_3Ixn02I" xr:uid="{00000000-0004-0000-0000-000020000000}"/>
    <hyperlink ref="D20" r:id="rId34" tooltip="&quot;Breaking India&quot; Panel #9" display="https://www.youtube.com/watch?v=tkF_3Ixn02I" xr:uid="{00000000-0004-0000-0000-000021000000}"/>
    <hyperlink ref="E21" r:id="rId35" display="https://www.youtube.com/watch?v=0Y3z-QStbk8" xr:uid="{00000000-0004-0000-0000-000022000000}"/>
    <hyperlink ref="D21" r:id="rId36" tooltip="&quot;Breaking India&quot; panel #11" display="https://www.youtube.com/watch?v=0Y3z-QStbk8" xr:uid="{00000000-0004-0000-0000-000023000000}"/>
    <hyperlink ref="E22" r:id="rId37" display="https://www.youtube.com/watch?v=Wpkt3HpzBTs" xr:uid="{00000000-0004-0000-0000-000024000000}"/>
    <hyperlink ref="D22" r:id="rId38" tooltip="&quot;Breaking India&quot; panel #10" display="https://www.youtube.com/watch?v=Wpkt3HpzBTs" xr:uid="{00000000-0004-0000-0000-000025000000}"/>
    <hyperlink ref="E23" r:id="rId39" display="https://www.youtube.com/watch?v=_IcfDP-ezpo" xr:uid="{00000000-0004-0000-0000-000026000000}"/>
    <hyperlink ref="D23" r:id="rId40" tooltip="Princeton University: Talk by Rajiv Malhotra  - Part 1" display="https://www.youtube.com/watch?v=_IcfDP-ezpo" xr:uid="{00000000-0004-0000-0000-000027000000}"/>
    <hyperlink ref="E27" r:id="rId41" display="https://www.youtube.com/watch?v=DMG2XD9_nTI" xr:uid="{00000000-0004-0000-0000-000028000000}"/>
    <hyperlink ref="D27" r:id="rId42" tooltip="Princeton University: Introduction by Vineet Chander" display="https://www.youtube.com/watch?v=DMG2XD9_nTI" xr:uid="{00000000-0004-0000-0000-000029000000}"/>
    <hyperlink ref="E28" r:id="rId43" display="https://www.youtube.com/watch?v=Uq2PJjcHiqI" xr:uid="{00000000-0004-0000-0000-00002A000000}"/>
    <hyperlink ref="D28" r:id="rId44" tooltip="Princeton University: Talk by Rajiv Malhotra - Part 2" display="https://www.youtube.com/watch?v=Uq2PJjcHiqI" xr:uid="{00000000-0004-0000-0000-00002B000000}"/>
    <hyperlink ref="E35" r:id="rId45" display="https://www.youtube.com/watch?v=5LJPOCxc3E8" xr:uid="{00000000-0004-0000-0000-00002C000000}"/>
    <hyperlink ref="D35" r:id="rId46" tooltip="Princeton University: Talk by Rajiv Malhotra - Part 3" display="https://www.youtube.com/watch?v=5LJPOCxc3E8" xr:uid="{00000000-0004-0000-0000-00002D000000}"/>
    <hyperlink ref="E39" r:id="rId47" display="https://www.youtube.com/watch?v=LdrmgXtd_rs" xr:uid="{00000000-0004-0000-0000-00002E000000}"/>
    <hyperlink ref="D39" r:id="rId48" tooltip="Princeton University: Talk by Reverend Thompson - Part 1" display="https://www.youtube.com/watch?v=LdrmgXtd_rs" xr:uid="{00000000-0004-0000-0000-00002F000000}"/>
    <hyperlink ref="E40" r:id="rId49" display="https://www.youtube.com/watch?v=gbWoqwJKhbM" xr:uid="{00000000-0004-0000-0000-000030000000}"/>
    <hyperlink ref="D40" r:id="rId50" tooltip="Princeton University: Talk by Reverend Thompson - Part 2" display="https://www.youtube.com/watch?v=gbWoqwJKhbM" xr:uid="{00000000-0004-0000-0000-000031000000}"/>
    <hyperlink ref="E41" r:id="rId51" display="https://www.youtube.com/watch?v=RdBz1kIwrqo" xr:uid="{00000000-0004-0000-0000-000032000000}"/>
    <hyperlink ref="D41" r:id="rId52" tooltip="Princeton University: Questions and Answers - Part 1" display="https://www.youtube.com/watch?v=RdBz1kIwrqo" xr:uid="{00000000-0004-0000-0000-000033000000}"/>
    <hyperlink ref="E46" r:id="rId53" display="https://www.youtube.com/watch?v=WsjxXfklatk" xr:uid="{00000000-0004-0000-0000-000034000000}"/>
    <hyperlink ref="D46" r:id="rId54" tooltip="Princeton University: Questions and Answers Unfortunate Incident" display="https://www.youtube.com/watch?v=WsjxXfklatk" xr:uid="{00000000-0004-0000-0000-000035000000}"/>
    <hyperlink ref="E47" r:id="rId55" display="https://www.youtube.com/watch?v=N0PD3TuLvoo" xr:uid="{00000000-0004-0000-0000-000036000000}"/>
    <hyperlink ref="D47" r:id="rId56" tooltip="Princeton University: Questions and Answers - Part 2" display="https://www.youtube.com/watch?v=N0PD3TuLvoo" xr:uid="{00000000-0004-0000-0000-000037000000}"/>
    <hyperlink ref="E52" r:id="rId57" display="https://www.youtube.com/watch?v=C3_6Ub1GnfA" xr:uid="{00000000-0004-0000-0000-000038000000}"/>
    <hyperlink ref="D52" r:id="rId58" tooltip="Princeton University: Response by Rajiv Malhotra to Reverend Thompson" display="https://www.youtube.com/watch?v=C3_6Ub1GnfA" xr:uid="{00000000-0004-0000-0000-000039000000}"/>
    <hyperlink ref="E58" r:id="rId59" display="https://www.youtube.com/watch?v=dp7l5qmLHJI" xr:uid="{00000000-0004-0000-0000-00003A000000}"/>
    <hyperlink ref="D58" r:id="rId60" tooltip="Princeton University: Reactions After Event" display="https://www.youtube.com/watch?v=dp7l5qmLHJI" xr:uid="{00000000-0004-0000-0000-00003B000000}"/>
    <hyperlink ref="E59" r:id="rId61" display="https://www.youtube.com/watch?v=elqL0Sr_sVU" xr:uid="{00000000-0004-0000-0000-00003C000000}"/>
    <hyperlink ref="D59" r:id="rId62" tooltip="Atlanta April 23rd, 2011: Introduction by Krishna Kirti Das, President, The Samprajyna Institute" display="https://www.youtube.com/watch?v=elqL0Sr_sVU" xr:uid="{00000000-0004-0000-0000-00003D000000}"/>
    <hyperlink ref="E60" r:id="rId63" display="https://www.youtube.com/watch?v=ryQMb29oX3s" xr:uid="{00000000-0004-0000-0000-00003E000000}"/>
    <hyperlink ref="D60" r:id="rId64" tooltip="Atlanta April 23rd, 2011: Introduction by Dr. Basant K. Tariyal" display="https://www.youtube.com/watch?v=ryQMb29oX3s" xr:uid="{00000000-0004-0000-0000-00003F000000}"/>
    <hyperlink ref="E61" r:id="rId65" display="https://www.youtube.com/watch?v=BEz8X5SUwjY" xr:uid="{00000000-0004-0000-0000-000040000000}"/>
    <hyperlink ref="D61" r:id="rId66" tooltip="Atlanta April 23rd, 2011: Talk by Rajiv Malhotra -  Part 1" display="https://www.youtube.com/watch?v=BEz8X5SUwjY" xr:uid="{00000000-0004-0000-0000-000041000000}"/>
    <hyperlink ref="E62" r:id="rId67" display="https://www.youtube.com/watch?v=lzMEDrUFlpw" xr:uid="{00000000-0004-0000-0000-000042000000}"/>
    <hyperlink ref="D62" r:id="rId68" tooltip="Atlanta April 23rd, 2011: Talk by Rajiv Malhotra -  Part 2" display="https://www.youtube.com/watch?v=lzMEDrUFlpw" xr:uid="{00000000-0004-0000-0000-000043000000}"/>
    <hyperlink ref="E63" r:id="rId69" display="https://www.youtube.com/watch?v=qCG2vqnaUx4" xr:uid="{00000000-0004-0000-0000-000044000000}"/>
    <hyperlink ref="D63" r:id="rId70" tooltip="Atlanta April 23rd, 2011: Talk by Rajiv Malhotra -  Part 3" display="https://www.youtube.com/watch?v=qCG2vqnaUx4" xr:uid="{00000000-0004-0000-0000-000045000000}"/>
    <hyperlink ref="E64" r:id="rId71" display="https://www.youtube.com/watch?v=ycnvyB8pDEM" xr:uid="{00000000-0004-0000-0000-000046000000}"/>
    <hyperlink ref="D64" r:id="rId72" tooltip="Atlanta April 23rd, 2011: Questions and Answers - Part 1" display="https://www.youtube.com/watch?v=ycnvyB8pDEM" xr:uid="{00000000-0004-0000-0000-000047000000}"/>
    <hyperlink ref="E65" r:id="rId73" display="https://www.youtube.com/watch?v=xANxZaCCD70" xr:uid="{00000000-0004-0000-0000-000048000000}"/>
    <hyperlink ref="D65" r:id="rId74" tooltip="Atlanta April 23rd, 2011: Questions and Answers - Part 2" display="https://www.youtube.com/watch?v=xANxZaCCD70" xr:uid="{00000000-0004-0000-0000-000049000000}"/>
    <hyperlink ref="E66" r:id="rId75" display="https://www.youtube.com/watch?v=VeR7IhIkDk0" xr:uid="{00000000-0004-0000-0000-00004A000000}"/>
    <hyperlink ref="D66" r:id="rId76" tooltip="Atlanta April 23rd, 2011: Conclusion by Gokul Kunnath" display="https://www.youtube.com/watch?v=VeR7IhIkDk0" xr:uid="{00000000-0004-0000-0000-00004B000000}"/>
    <hyperlink ref="E67" r:id="rId77" display="https://www.youtube.com/watch?v=iS7CE9mrtI4" xr:uid="{00000000-0004-0000-0000-00004C000000}"/>
    <hyperlink ref="D67" r:id="rId78" tooltip="God and Identity: Rajiv Malhotra &amp; Joshua Stanton #1" display="https://www.youtube.com/watch?v=iS7CE9mrtI4" xr:uid="{00000000-0004-0000-0000-00004D000000}"/>
    <hyperlink ref="E68" r:id="rId79" display="https://www.youtube.com/watch?v=THua8SMPtK4" xr:uid="{00000000-0004-0000-0000-00004E000000}"/>
    <hyperlink ref="D68" r:id="rId80" tooltip="Brahman and Karma: Rajiv Malhotra &amp; Joshua Stanton  #2" display="https://www.youtube.com/watch?v=THua8SMPtK4" xr:uid="{00000000-0004-0000-0000-00004F000000}"/>
    <hyperlink ref="E69" r:id="rId81" display="https://www.youtube.com/watch?v=6_9IYK6ZlyY" xr:uid="{00000000-0004-0000-0000-000050000000}"/>
    <hyperlink ref="D69" r:id="rId82" tooltip="Why Reincarnation: Rajiv Malhotra &amp; Joshua Stanton #3" display="https://www.youtube.com/watch?v=6_9IYK6ZlyY" xr:uid="{00000000-0004-0000-0000-000051000000}"/>
    <hyperlink ref="E70" r:id="rId83" display="https://www.youtube.com/watch?v=LXrKKz7Mld8" xr:uid="{00000000-0004-0000-0000-000052000000}"/>
    <hyperlink ref="D70" r:id="rId84" tooltip="Limits &amp; Possibilities of Self: Rajiv Malhotra &amp; Joshua Stanton #4" display="https://www.youtube.com/watch?v=LXrKKz7Mld8" xr:uid="{00000000-0004-0000-0000-000053000000}"/>
    <hyperlink ref="E71" r:id="rId85" display="https://www.youtube.com/watch?v=ufZ1BZcZzKI" xr:uid="{00000000-0004-0000-0000-000054000000}"/>
    <hyperlink ref="D71" r:id="rId86" tooltip="History &amp; Dharmic Traditions: Rajiv Malhotra &amp; Joshua Stanton #8" display="https://www.youtube.com/watch?v=ufZ1BZcZzKI" xr:uid="{00000000-0004-0000-0000-000055000000}"/>
    <hyperlink ref="E72" r:id="rId87" display="https://www.youtube.com/watch?v=rNhQIKC2jPM" xr:uid="{00000000-0004-0000-0000-000056000000}"/>
    <hyperlink ref="D72" r:id="rId88" tooltip="Personal Motivations: Rajiv Malhotra &amp; Joshua Stanton #5" display="https://www.youtube.com/watch?v=rNhQIKC2jPM" xr:uid="{00000000-0004-0000-0000-000057000000}"/>
    <hyperlink ref="E73" r:id="rId89" display="https://www.youtube.com/watch?v=FndfcBhZklU" xr:uid="{00000000-0004-0000-0000-000058000000}"/>
    <hyperlink ref="D73" r:id="rId90" tooltip="Dharma &amp; Modern India: Rajiv Malhotra &amp; Joshua Stanton #9" display="https://www.youtube.com/watch?v=FndfcBhZklU" xr:uid="{00000000-0004-0000-0000-000059000000}"/>
    <hyperlink ref="E74" r:id="rId91" display="https://www.youtube.com/watch?v=20u8yHim1tM" xr:uid="{00000000-0004-0000-0000-00005A000000}"/>
    <hyperlink ref="D74" r:id="rId92" tooltip="Educating the Next Generation: Rajiv Malhotra &amp; Joshua Stanton #11" display="https://www.youtube.com/watch?v=20u8yHim1tM" xr:uid="{00000000-0004-0000-0000-00005B000000}"/>
    <hyperlink ref="E75" r:id="rId93" display="https://www.youtube.com/watch?v=K9s433rQloA" xr:uid="{00000000-0004-0000-0000-00005C000000}"/>
    <hyperlink ref="D75" r:id="rId94" tooltip="Dharmic Framework for Dialogue: Rajiv Malhotra &amp; Joshua Stanton #10" display="https://www.youtube.com/watch?v=K9s433rQloA" xr:uid="{00000000-0004-0000-0000-00005D000000}"/>
    <hyperlink ref="E76" r:id="rId95" display="https://www.youtube.com/watch?v=QEUeYDEFtsE" xr:uid="{00000000-0004-0000-0000-00005E000000}"/>
    <hyperlink ref="D76" r:id="rId96" tooltip="Language and Difference: Rajiv Malhotra &amp; Joshua Stanton #6" display="https://www.youtube.com/watch?v=QEUeYDEFtsE" xr:uid="{00000000-0004-0000-0000-00005F000000}"/>
    <hyperlink ref="E77" r:id="rId97" display="https://www.youtube.com/watch?v=Yhp3rFuo5Cw" xr:uid="{00000000-0004-0000-0000-000060000000}"/>
    <hyperlink ref="D77" r:id="rId98" tooltip="History Centrism As the Problem: Rajiv Malhotra and Joshua Stanton #7" display="https://www.youtube.com/watch?v=Yhp3rFuo5Cw" xr:uid="{00000000-0004-0000-0000-000061000000}"/>
    <hyperlink ref="E78" r:id="rId99" display="https://www.youtube.com/watch?v=8qjQH_-WzyE" xr:uid="{00000000-0004-0000-0000-000062000000}"/>
    <hyperlink ref="D78" r:id="rId100" tooltip="Rajiv Malhotra California June 2011 - 1: Importance of Managing our Civilization Discourse" display="https://www.youtube.com/watch?v=8qjQH_-WzyE" xr:uid="{00000000-0004-0000-0000-000063000000}"/>
    <hyperlink ref="E79" r:id="rId101" display="https://www.youtube.com/watch?v=vHWsmGyjOk0" xr:uid="{00000000-0004-0000-0000-000064000000}"/>
    <hyperlink ref="D79" r:id="rId102" tooltip="Rajiv Malhotra California June 2011 - 2: Changing the Game through Non-Ignorable Interventions" display="https://www.youtube.com/watch?v=vHWsmGyjOk0" xr:uid="{00000000-0004-0000-0000-000065000000}"/>
    <hyperlink ref="E80" r:id="rId103" display="https://www.youtube.com/watch?v=-udb2VYB5uo" xr:uid="{00000000-0004-0000-0000-000066000000}"/>
    <hyperlink ref="D80" r:id="rId104" tooltip="Rajiv Malhotra California June 2011 - 3: Anti-India Nexuses" display="https://www.youtube.com/watch?v=-udb2VYB5uo" xr:uid="{00000000-0004-0000-0000-000067000000}"/>
    <hyperlink ref="E81" r:id="rId105" display="https://www.youtube.com/watch?v=f-MLHIb4dFU" xr:uid="{00000000-0004-0000-0000-000068000000}"/>
    <hyperlink ref="D81" r:id="rId106" tooltip="Rajiv Malhotra California: #4  Exploiting India's Minorities" display="https://www.youtube.com/watch?v=f-MLHIb4dFU" xr:uid="{00000000-0004-0000-0000-000069000000}"/>
    <hyperlink ref="E82" r:id="rId107" display="https://www.youtube.com/watch?v=m3jwqSSyVkg" xr:uid="{00000000-0004-0000-0000-00006A000000}"/>
    <hyperlink ref="D82" r:id="rId108" tooltip="Rajiv Malhotra California June 2011 - 5: Q &amp; A (Los Angeles) 1" display="https://www.youtube.com/watch?v=m3jwqSSyVkg" xr:uid="{00000000-0004-0000-0000-00006B000000}"/>
    <hyperlink ref="E83" r:id="rId109" display="https://www.youtube.com/watch?v=QWaXqmcxm94" xr:uid="{00000000-0004-0000-0000-00006C000000}"/>
    <hyperlink ref="D83" r:id="rId110" tooltip="Rajiv Malhotra California June 2011 - 6: Q &amp; A (Los Angeles) 2" display="https://www.youtube.com/watch?v=QWaXqmcxm94" xr:uid="{00000000-0004-0000-0000-00006D000000}"/>
    <hyperlink ref="E84" r:id="rId111" display="https://www.youtube.com/watch?v=JXjMYvGqqDE" xr:uid="{00000000-0004-0000-0000-00006E000000}"/>
    <hyperlink ref="D84" r:id="rId112" tooltip="Rajiv Malhotra California June 2011 - 7: Q &amp; A (Los Angeles)  3" display="https://www.youtube.com/watch?v=JXjMYvGqqDE" xr:uid="{00000000-0004-0000-0000-00006F000000}"/>
    <hyperlink ref="E85" r:id="rId113" display="https://www.youtube.com/watch?v=TGgYE0Ui0co" xr:uid="{00000000-0004-0000-0000-000070000000}"/>
    <hyperlink ref="D85" r:id="rId114" tooltip="Rajiv Malhotra California June 2011 - 8: Q &amp; A (Bay Area)  4" display="https://www.youtube.com/watch?v=TGgYE0Ui0co" xr:uid="{00000000-0004-0000-0000-000071000000}"/>
    <hyperlink ref="E86" r:id="rId115" display="https://www.youtube.com/watch?v=xtHzknvaS7s" xr:uid="{00000000-0004-0000-0000-000072000000}"/>
    <hyperlink ref="D86" r:id="rId116" tooltip="Rajiv Malhotra California June 2011 - 9: Q &amp; A (Bay Area)  5" display="https://www.youtube.com/watch?v=xtHzknvaS7s" xr:uid="{00000000-0004-0000-0000-000073000000}"/>
    <hyperlink ref="E87" r:id="rId117" display="https://www.youtube.com/watch?v=ByaheAphduQ" xr:uid="{00000000-0004-0000-0000-000074000000}"/>
    <hyperlink ref="D87" r:id="rId118" tooltip="Hindu Unity Day: Dallas August, 2011" display="https://www.youtube.com/watch?v=ByaheAphduQ" xr:uid="{00000000-0004-0000-0000-000075000000}"/>
    <hyperlink ref="E102" r:id="rId119" display="https://www.youtube.com/watch?v=sc4OOSLMiQQ" xr:uid="{00000000-0004-0000-0000-000076000000}"/>
    <hyperlink ref="D102" r:id="rId120" tooltip="Rajiv Malhotra: #1 Seminar in Houston, Book: Breaking India" display="https://www.youtube.com/watch?v=sc4OOSLMiQQ" xr:uid="{00000000-0004-0000-0000-000077000000}"/>
    <hyperlink ref="E103" r:id="rId121" display="https://www.youtube.com/watch?v=QZxRsM9xvK4" xr:uid="{00000000-0004-0000-0000-000078000000}"/>
    <hyperlink ref="D103" r:id="rId122" tooltip="Rajiv Malhotra: #3  Seminar in Houston, Book: Breaking India" display="https://www.youtube.com/watch?v=QZxRsM9xvK4" xr:uid="{00000000-0004-0000-0000-000079000000}"/>
    <hyperlink ref="E104" r:id="rId123" display="https://www.youtube.com/watch?v=s3LVHHEe2vc" xr:uid="{00000000-0004-0000-0000-00007A000000}"/>
    <hyperlink ref="D104" r:id="rId124" tooltip="Rajiv Malhotra: #2 Seminar in Houston, Book: Breaking India" display="https://www.youtube.com/watch?v=s3LVHHEe2vc" xr:uid="{00000000-0004-0000-0000-00007B000000}"/>
    <hyperlink ref="E112" r:id="rId125" display="https://www.youtube.com/watch?v=-3rtVbNkNNQ" xr:uid="{00000000-0004-0000-0000-00007C000000}"/>
    <hyperlink ref="D112" r:id="rId126" tooltip="Rajiv Malhotra: #4  Seminar in Houston, Book: Breaking India" display="https://www.youtube.com/watch?v=-3rtVbNkNNQ" xr:uid="{00000000-0004-0000-0000-00007D000000}"/>
    <hyperlink ref="E113" r:id="rId127" display="https://www.youtube.com/watch?v=ytrFjytVgtk" xr:uid="{00000000-0004-0000-0000-00007E000000}"/>
    <hyperlink ref="D113" r:id="rId128" tooltip="Seminar in Houston, Book: Breaking India #5" display="https://www.youtube.com/watch?v=ytrFjytVgtk" xr:uid="{00000000-0004-0000-0000-00007F000000}"/>
    <hyperlink ref="E114" r:id="rId129" display="https://www.youtube.com/watch?v=28dLjjiriJA" xr:uid="{00000000-0004-0000-0000-000080000000}"/>
    <hyperlink ref="D114" r:id="rId130" tooltip="Seminar in Houston, Book: Breaking India  #6" display="https://www.youtube.com/watch?v=28dLjjiriJA" xr:uid="{00000000-0004-0000-0000-000081000000}"/>
    <hyperlink ref="E115" r:id="rId131" display="https://www.youtube.com/watch?v=mhHQNrL_bkM" xr:uid="{00000000-0004-0000-0000-000082000000}"/>
    <hyperlink ref="D115" r:id="rId132" tooltip="Houston Seminar on Breaking India: September 11, 2011 - Audience Q &amp; A with Rajiv Malhotra Vid 7" display="https://www.youtube.com/watch?v=mhHQNrL_bkM" xr:uid="{00000000-0004-0000-0000-000083000000}"/>
    <hyperlink ref="E116" r:id="rId133" display="https://www.youtube.com/watch?v=HZ6X5Xt1nS8" xr:uid="{00000000-0004-0000-0000-000084000000}"/>
    <hyperlink ref="D116" r:id="rId134" tooltip="Houston Seminar on Breaking India: September 11, 2011 - Jayakumar (Chief Organizer) Vid 8" display="https://www.youtube.com/watch?v=HZ6X5Xt1nS8" xr:uid="{00000000-0004-0000-0000-000085000000}"/>
    <hyperlink ref="E117" r:id="rId135" display="https://www.youtube.com/watch?v=IAmXafhUmYc" xr:uid="{00000000-0004-0000-0000-000086000000}"/>
    <hyperlink ref="D117" r:id="rId136" tooltip="Introductory talk at Uberoi Foundation -  Oct 1st, 2011" display="https://www.youtube.com/watch?v=IAmXafhUmYc" xr:uid="{00000000-0004-0000-0000-000087000000}"/>
    <hyperlink ref="E118" r:id="rId137" display="https://www.youtube.com/watch?v=M-zdPqtp9Kk" xr:uid="{00000000-0004-0000-0000-000088000000}"/>
    <hyperlink ref="D118" r:id="rId138" tooltip="Rajiv Malhotra at Univ. of Delhi, Psychology Department, presenting BEING DIFFERENT" display="https://www.youtube.com/watch?v=M-zdPqtp9Kk" xr:uid="{00000000-0004-0000-0000-000089000000}"/>
    <hyperlink ref="E119" r:id="rId139" display="https://www.youtube.com/watch?v=J5mYtIH7Pho" xr:uid="{00000000-0004-0000-0000-00008A000000}"/>
    <hyperlink ref="D119" r:id="rId140" tooltip="HarperCollins launch of BEING DIFFERENT by Rajiv Malhotra - Part 1 - Preliminaries" display="https://www.youtube.com/watch?v=J5mYtIH7Pho" xr:uid="{00000000-0004-0000-0000-00008B000000}"/>
    <hyperlink ref="E120" r:id="rId141" display="https://www.youtube.com/watch?v=OpsoPcAUMbw" xr:uid="{00000000-0004-0000-0000-00008C000000}"/>
    <hyperlink ref="D120" r:id="rId142" tooltip="HarperCollins launch of BEING DIFFERENT - Pt 2  Pavan Verma Indian Ambassador to Bhutan" display="https://www.youtube.com/watch?v=OpsoPcAUMbw" xr:uid="{00000000-0004-0000-0000-00008D000000}"/>
    <hyperlink ref="E121" r:id="rId143" display="https://www.youtube.com/watch?v=MlTxtaiX1xI" xr:uid="{00000000-0004-0000-0000-00008E000000}"/>
    <hyperlink ref="D121" r:id="rId144" tooltip="HarperCollins launch of BEING DIFFERENT by Rajiv Malhotra Part 3 - Madhu Khanna, Prof of Religion" display="https://www.youtube.com/watch?v=MlTxtaiX1xI" xr:uid="{00000000-0004-0000-0000-00008F000000}"/>
    <hyperlink ref="E122" r:id="rId145" display="https://www.youtube.com/watch?v=4yz6ZL-TC94" xr:uid="{00000000-0004-0000-0000-000090000000}"/>
    <hyperlink ref="D122" r:id="rId146" tooltip="Mark Tully Discusses Rajiv Malhotra's Book BEING DIFFERENT" display="https://www.youtube.com/watch?v=4yz6ZL-TC94" xr:uid="{00000000-0004-0000-0000-000091000000}"/>
    <hyperlink ref="E123" r:id="rId147" display="https://www.youtube.com/watch?v=YFmL65VsWdk" xr:uid="{00000000-0004-0000-0000-000092000000}"/>
    <hyperlink ref="D123" r:id="rId148" tooltip="Rajiv Malhotra's Book &quot;Being Different&quot; Event with Swami Dayananda Saraswati" display="https://www.youtube.com/watch?v=YFmL65VsWdk" xr:uid="{00000000-0004-0000-0000-000093000000}"/>
    <hyperlink ref="E135" r:id="rId149" display="https://www.youtube.com/watch?v=29-xoooHPaw" xr:uid="{00000000-0004-0000-0000-000094000000}"/>
    <hyperlink ref="D135" r:id="rId150" tooltip="Being Different at YPO/WPO, Madras: Rajiv Malhotra's Talk" display="https://www.youtube.com/watch?v=29-xoooHPaw" xr:uid="{00000000-0004-0000-0000-000095000000}"/>
    <hyperlink ref="E136" r:id="rId151" display="https://www.youtube.com/watch?v=y1fdkGgCt64" xr:uid="{00000000-0004-0000-0000-000096000000}"/>
    <hyperlink ref="D136" r:id="rId152" tooltip="IIT Madras: Rajiv Malhotra talk on &quot;Being Different&quot; Part 1" display="https://www.youtube.com/watch?v=y1fdkGgCt64" xr:uid="{00000000-0004-0000-0000-000097000000}"/>
    <hyperlink ref="E137" r:id="rId153" display="https://www.youtube.com/watch?v=FNqQxPkLmPI" xr:uid="{00000000-0004-0000-0000-000098000000}"/>
    <hyperlink ref="D137" r:id="rId154" tooltip="Being Different: IIT Madras Part 3 - Q&amp;A" display="https://www.youtube.com/watch?v=FNqQxPkLmPI" xr:uid="{00000000-0004-0000-0000-000099000000}"/>
    <hyperlink ref="E138" r:id="rId155" display="https://www.youtube.com/watch?v=54lSHTtU68A" xr:uid="{00000000-0004-0000-0000-00009A000000}"/>
    <hyperlink ref="D138" r:id="rId156" tooltip="Rajiv Malhotra's Opening Remarks- His Discussion with Prof Francis Clooney of Harvard: UMass 1" display="https://www.youtube.com/watch?v=54lSHTtU68A" xr:uid="{00000000-0004-0000-0000-00009B000000}"/>
    <hyperlink ref="E139" r:id="rId157" display="https://www.youtube.com/watch?v=uDANJcQm-So" xr:uid="{00000000-0004-0000-0000-00009C000000}"/>
    <hyperlink ref="D139" r:id="rId158" tooltip="Response to BEING DIFFERENT by Prof Francis Clooney of Harvard: UMass 2" display="https://www.youtube.com/watch?v=uDANJcQm-So" xr:uid="{00000000-0004-0000-0000-00009D000000}"/>
    <hyperlink ref="E140" r:id="rId159" display="https://www.youtube.com/watch?v=aXm-YqwVmbs" xr:uid="{00000000-0004-0000-0000-00009E000000}"/>
    <hyperlink ref="D140" r:id="rId160" tooltip="Rajiv Malhotra's Response to Francis Clooney on BEING DIFFERENT: UMass 3" display="https://www.youtube.com/watch?v=aXm-YqwVmbs" xr:uid="{00000000-0004-0000-0000-00009F000000}"/>
    <hyperlink ref="E141" r:id="rId161" display="https://www.youtube.com/watch?v=4eM5V0OXNNU" xr:uid="{00000000-0004-0000-0000-0000A0000000}"/>
    <hyperlink ref="D141" r:id="rId162" tooltip="Being Different —Rajiv &amp; Francis Clooney's Q&amp;A with Students of UMass: 4" display="https://www.youtube.com/watch?v=4eM5V0OXNNU" xr:uid="{00000000-0004-0000-0000-0000A1000000}"/>
    <hyperlink ref="E142" r:id="rId163" display="https://www.youtube.com/watch?v=knJJGEYwaZw" xr:uid="{00000000-0004-0000-0000-0000A2000000}"/>
    <hyperlink ref="D142" r:id="rId164" tooltip="IIT Madras Part 2 - Comments on BEING DIFFERENT by Prof. Nellickappilly &amp; Prof. Venkatakrishnan" display="https://www.youtube.com/watch?v=knJJGEYwaZw" xr:uid="{00000000-0004-0000-0000-0000A3000000}"/>
    <hyperlink ref="E143" r:id="rId165" display="https://www.youtube.com/watch?v=3pxgnl2fHZg" xr:uid="{00000000-0004-0000-0000-0000A4000000}"/>
    <hyperlink ref="D143" r:id="rId166" tooltip="Part 2- Mata Amritanandamayi's Univ: Ann Berliner, Prof. CA State Univ. Comments on BEING DIFFERENT" display="https://www.youtube.com/watch?v=3pxgnl2fHZg" xr:uid="{00000000-0004-0000-0000-0000A5000000}"/>
    <hyperlink ref="E144" r:id="rId167" display="https://www.youtube.com/watch?v=TEUt7CVuFbI" xr:uid="{00000000-0004-0000-0000-0000A6000000}"/>
    <hyperlink ref="D144" r:id="rId168" tooltip="Being Different: India's Challenge to Western Universalism_Full Talk" display="https://www.youtube.com/watch?v=TEUt7CVuFbI" xr:uid="{00000000-0004-0000-0000-0000A7000000}"/>
    <hyperlink ref="E145" r:id="rId169" display="https://www.youtube.com/watch?v=z1wT-GurohQ" xr:uid="{00000000-0004-0000-0000-0000A8000000}"/>
    <hyperlink ref="D145" r:id="rId170" tooltip="IISc Video 2 - Comments by T.V. Mohandas Pai, Former Board member of Infosys" display="https://www.youtube.com/watch?v=z1wT-GurohQ" xr:uid="{00000000-0004-0000-0000-0000A9000000}"/>
    <hyperlink ref="E146" r:id="rId171" display="https://www.youtube.com/watch?v=f-XdG6v-RWk" xr:uid="{00000000-0004-0000-0000-0000AA000000}"/>
    <hyperlink ref="D146" r:id="rId172" tooltip="Rajiv Malhotra explains his Systems Model of History Centrism at IISc" display="https://www.youtube.com/watch?v=f-XdG6v-RWk" xr:uid="{00000000-0004-0000-0000-0000AB000000}"/>
    <hyperlink ref="E147" r:id="rId173" display="https://www.youtube.com/watch?v=BcDC-Op1hJc" xr:uid="{00000000-0004-0000-0000-0000AC000000}"/>
    <hyperlink ref="D147" r:id="rId174" tooltip="IISc Video 3 - Comments by Roddam Narasimha, Scientist" display="https://www.youtube.com/watch?v=BcDC-Op1hJc" xr:uid="{00000000-0004-0000-0000-0000AD000000}"/>
    <hyperlink ref="E148" r:id="rId175" display="https://www.youtube.com/watch?v=lXmhJr1LDyI" xr:uid="{00000000-0004-0000-0000-0000AE000000}"/>
    <hyperlink ref="D148" r:id="rId176" tooltip="IISc Video 4 - Q &amp; A" display="https://www.youtube.com/watch?v=lXmhJr1LDyI" xr:uid="{00000000-0004-0000-0000-0000AF000000}"/>
    <hyperlink ref="E149" r:id="rId177" display="https://www.youtube.com/watch?v=Wrs0XEoFHAM" xr:uid="{00000000-0004-0000-0000-0000B0000000}"/>
    <hyperlink ref="D149" r:id="rId178" tooltip="Rajiv Malhotra's TV Interview with Prof. Thakur of Jawaharlal Nehru University" display="https://www.youtube.com/watch?v=Wrs0XEoFHAM" xr:uid="{00000000-0004-0000-0000-0000B1000000}"/>
    <hyperlink ref="E150" r:id="rId179" display="https://www.youtube.com/watch?v=O0wEzvYOTJw" xr:uid="{00000000-0004-0000-0000-0000B2000000}"/>
    <hyperlink ref="D150" r:id="rId180" tooltip="Breaking India book by Rajiv Malhotra Bangalore_ Intro by TS Mohan #1" display="https://www.youtube.com/watch?v=O0wEzvYOTJw" xr:uid="{00000000-0004-0000-0000-0000B3000000}"/>
    <hyperlink ref="E151" r:id="rId181" display="https://www.youtube.com/watch?v=G3NpQQMh8jQ" xr:uid="{00000000-0004-0000-0000-0000B4000000}"/>
    <hyperlink ref="D151" r:id="rId182" tooltip="Breaking India book by Rajiv Malhotra: Talk by Dr Swamy Part 2" display="https://www.youtube.com/watch?v=G3NpQQMh8jQ" xr:uid="{00000000-0004-0000-0000-0000B5000000}"/>
    <hyperlink ref="E152" r:id="rId183" display="https://www.youtube.com/watch?v=VP5gPVW3XDM" xr:uid="{00000000-0004-0000-0000-0000B6000000}"/>
    <hyperlink ref="D152" r:id="rId184" tooltip="Being Different or Being Digested - Univ of Massachusetts" display="https://www.youtube.com/watch?v=VP5gPVW3XDM" xr:uid="{00000000-0004-0000-0000-0000B7000000}"/>
    <hyperlink ref="E153" r:id="rId185" display="https://www.youtube.com/watch?v=0uPW7Jf9y7o" xr:uid="{00000000-0004-0000-0000-0000B8000000}"/>
    <hyperlink ref="D153" r:id="rId186" tooltip="Rajiv Malhotra's Talk at Kitab Khana, Mumbai's Premier Bookstore" display="https://www.youtube.com/watch?v=0uPW7Jf9y7o" xr:uid="{00000000-0004-0000-0000-0000B9000000}"/>
    <hyperlink ref="E154" r:id="rId187" display="https://www.youtube.com/watch?v=fjD9BVlmPoA" xr:uid="{00000000-0004-0000-0000-0000BA000000}"/>
    <hyperlink ref="D154" r:id="rId188" tooltip="Rajiv Malhotra's Keynote Address at Institute of Social &amp; Economical Change, Bangalore" display="https://www.youtube.com/watch?v=fjD9BVlmPoA" xr:uid="{00000000-0004-0000-0000-0000BB000000}"/>
    <hyperlink ref="E155" r:id="rId189" display="https://www.youtube.com/watch?v=iGpYgqX-p8c" xr:uid="{00000000-0004-0000-0000-0000BC000000}"/>
    <hyperlink ref="D155" r:id="rId190" tooltip="Rajiv Malhotra at Somaiya Institutes, Mumbai - Part 1: Introduction (in Sanskrit &amp; English)" display="https://www.youtube.com/watch?v=iGpYgqX-p8c" xr:uid="{00000000-0004-0000-0000-0000BD000000}"/>
    <hyperlink ref="E156" r:id="rId191" display="https://www.youtube.com/watch?v=schP-IZS5Sw" xr:uid="{00000000-0004-0000-0000-0000BE000000}"/>
    <hyperlink ref="D156" r:id="rId192" tooltip="Rajiv Malhotra at Somaiya Institute, Mumbai: #3 Hindi Q&amp;A" display="https://www.youtube.com/watch?v=schP-IZS5Sw" xr:uid="{00000000-0004-0000-0000-0000BF000000}"/>
    <hyperlink ref="E157" r:id="rId193" display="https://www.youtube.com/watch?v=gmu_fBglk-A" xr:uid="{00000000-0004-0000-0000-0000C0000000}"/>
    <hyperlink ref="D157" r:id="rId194" tooltip="Rajiv Malhotra at Somaiya Institutes, Mumbai - Part 4: English Q&amp;A" display="https://www.youtube.com/watch?v=gmu_fBglk-A" xr:uid="{00000000-0004-0000-0000-0000C1000000}"/>
    <hyperlink ref="E158" r:id="rId195" display="https://www.youtube.com/watch?v=-WPYCv8jdJc" xr:uid="{00000000-0004-0000-0000-0000C2000000}"/>
    <hyperlink ref="D158" r:id="rId196" tooltip="Rajiv Malhotra at Somaiya Institutes, Mumbai - Part 2: Lecture" display="https://www.youtube.com/watch?v=-WPYCv8jdJc" xr:uid="{00000000-0004-0000-0000-0000C3000000}"/>
    <hyperlink ref="E159" r:id="rId197" display="https://www.youtube.com/watch?v=91dtNzk71IA" xr:uid="{00000000-0004-0000-0000-0000C4000000}"/>
    <hyperlink ref="D159" r:id="rId198" tooltip="Rajiv Malhotra Lecture at Young Presidents' Organization, Kolkata" display="https://www.youtube.com/watch?v=91dtNzk71IA" xr:uid="{00000000-0004-0000-0000-0000C5000000}"/>
    <hyperlink ref="E160" r:id="rId199" display="https://www.youtube.com/watch?v=SrCfhdoTLfg" xr:uid="{00000000-0004-0000-0000-0000C6000000}"/>
    <hyperlink ref="D160" r:id="rId200" tooltip="Keynote at Spirituality &amp; Management Conference, IIM B" display="https://www.youtube.com/watch?v=SrCfhdoTLfg" xr:uid="{00000000-0004-0000-0000-0000C7000000}"/>
    <hyperlink ref="E161" r:id="rId201" display="https://www.youtube.com/watch?v=nmbYnYYpa6g" xr:uid="{00000000-0004-0000-0000-0000C8000000}"/>
    <hyperlink ref="D161" r:id="rId202" tooltip="Talk at Bhabha Atomic Research Center, Mumbai: Rajiv Malhotra" display="https://www.youtube.com/watch?v=nmbYnYYpa6g" xr:uid="{00000000-0004-0000-0000-0000C9000000}"/>
    <hyperlink ref="E162" r:id="rId203" display="https://www.youtube.com/watch?v=NPNImjeRrF8" xr:uid="{00000000-0004-0000-0000-0000CA000000}"/>
    <hyperlink ref="D162" r:id="rId204" tooltip="Rajiv Malhotra talk at Arsha Vidya" display="https://www.youtube.com/watch?v=NPNImjeRrF8" xr:uid="{00000000-0004-0000-0000-0000CB000000}"/>
    <hyperlink ref="E163" r:id="rId205" display="https://www.youtube.com/watch?v=8RSu4ymCgp4" xr:uid="{00000000-0004-0000-0000-0000CC000000}"/>
    <hyperlink ref="D163" r:id="rId206" tooltip="Rajiv Malhotra's Lecture on U-Turn Theory, Lady Sri Ram College, Delhi" display="https://www.youtube.com/watch?v=8RSu4ymCgp4" xr:uid="{00000000-0004-0000-0000-0000CD000000}"/>
    <hyperlink ref="E164" r:id="rId207" display="https://www.youtube.com/watch?v=MOkWSa69NKA" xr:uid="{00000000-0004-0000-0000-0000CE000000}"/>
    <hyperlink ref="D164" r:id="rId208" tooltip="Tsunami: The Untold Story by Rajiv Malhotra, 2005" display="https://www.youtube.com/watch?v=MOkWSa69NKA" xr:uid="{00000000-0004-0000-0000-0000CF000000}"/>
    <hyperlink ref="E165" r:id="rId209" display="https://www.youtube.com/watch?v=k_PhmmAyLFg" xr:uid="{00000000-0004-0000-0000-0000D0000000}"/>
    <hyperlink ref="D165" r:id="rId210" tooltip="Rajiv Malhotra:  Globalization &amp; World Peace, Asian Indian Chamber of Commerce, Nov 16 2008" display="https://www.youtube.com/watch?v=k_PhmmAyLFg" xr:uid="{00000000-0004-0000-0000-0000D1000000}"/>
    <hyperlink ref="E166" r:id="rId211" display="https://www.youtube.com/watch?v=tUBrwCmKx8s" xr:uid="{00000000-0004-0000-0000-0000D2000000}"/>
    <hyperlink ref="D166" r:id="rId212" tooltip="Rajiv Malhotra's Where is India in the Eagle's Eye?" display="https://www.youtube.com/watch?v=tUBrwCmKx8s" xr:uid="{00000000-0004-0000-0000-0000D3000000}"/>
    <hyperlink ref="E167" r:id="rId213" display="https://www.youtube.com/watch?v=Vf5BOYF0S3Y" xr:uid="{00000000-0004-0000-0000-0000D4000000}"/>
    <hyperlink ref="D167" r:id="rId214" tooltip="American Theory-Making on India: &quot;Saving Indians from India&quot; by Rajiv Malhotra 2005 at IIC Delhi" display="https://www.youtube.com/watch?v=Vf5BOYF0S3Y" xr:uid="{00000000-0004-0000-0000-0000D5000000}"/>
    <hyperlink ref="E168" r:id="rId215" display="https://www.youtube.com/watch?v=WMf0Mau2TzE" xr:uid="{00000000-0004-0000-0000-0000D6000000}"/>
    <hyperlink ref="D168" r:id="rId216" tooltip="Where is India in the Encounter of Civilizations? by Rajiv Malhotra, 2009" display="https://www.youtube.com/watch?v=WMf0Mau2TzE" xr:uid="{00000000-0004-0000-0000-0000D7000000}"/>
    <hyperlink ref="E169" r:id="rId217" display="https://www.youtube.com/watch?v=apOba1F4MT4" xr:uid="{00000000-0004-0000-0000-0000D8000000}"/>
    <hyperlink ref="D169" r:id="rId218" tooltip="Rajiv Malhotra's Lecture on Academic Colonization Delivered at Uberoi Foundation 2010" display="https://www.youtube.com/watch?v=apOba1F4MT4" xr:uid="{00000000-0004-0000-0000-0000D9000000}"/>
    <hyperlink ref="E170" r:id="rId219" display="https://www.youtube.com/watch?v=CtiARMXwI0Q" xr:uid="{00000000-0004-0000-0000-0000DA000000}"/>
    <hyperlink ref="D170" r:id="rId220" tooltip="Rajiv Malhotra Invading the Sacred Book Launch Best of Mumbai &amp; Delhi July 1st &amp; 2nd, 2007" display="https://www.youtube.com/watch?v=CtiARMXwI0Q" xr:uid="{00000000-0004-0000-0000-0000DB000000}"/>
    <hyperlink ref="E171" r:id="rId221" display="https://www.youtube.com/watch?v=61LvuBJ6Ojs" xr:uid="{00000000-0004-0000-0000-0000DC000000}"/>
    <hyperlink ref="D171" r:id="rId222" tooltip="Seminar on BEING DIFFERENT at Banaras Hindu University: Vid 1 - Introductions" display="https://www.youtube.com/watch?v=61LvuBJ6Ojs" xr:uid="{00000000-0004-0000-0000-0000DD000000}"/>
    <hyperlink ref="E172" r:id="rId223" display="https://www.youtube.com/watch?v=nQhpJFt2KG8" xr:uid="{00000000-0004-0000-0000-0000DE000000}"/>
    <hyperlink ref="D172" r:id="rId224" tooltip="Seminar on BEING DIFFERENT at BHU: Vid 3 - Indranath Chaudhuri, Ex-Director, Sahitya Academy" display="https://www.youtube.com/watch?v=nQhpJFt2KG8" xr:uid="{00000000-0004-0000-0000-0000DF000000}"/>
    <hyperlink ref="E173" r:id="rId225" display="https://www.youtube.com/watch?v=myZqody8PTw" xr:uid="{00000000-0004-0000-0000-0000E0000000}"/>
    <hyperlink ref="D173" r:id="rId226" tooltip="Seminar on BEING DIFFERENT at Banaras Hindu University #2" display="https://www.youtube.com/watch?v=myZqody8PTw" xr:uid="{00000000-0004-0000-0000-0000E1000000}"/>
    <hyperlink ref="E174" r:id="rId227" display="https://www.youtube.com/watch?v=iFLc0n8RSAA" xr:uid="{00000000-0004-0000-0000-0000E2000000}"/>
    <hyperlink ref="D174" r:id="rId228" tooltip="Seminar on BEING DIFFERENT at Banaras Hindu University: Vid 5 - Bettina Baumer, Indologist, Varanasi" display="https://www.youtube.com/watch?v=iFLc0n8RSAA" xr:uid="{00000000-0004-0000-0000-0000E3000000}"/>
    <hyperlink ref="E175" r:id="rId229" display="https://www.youtube.com/watch?v=eKtCOiQbVX0" xr:uid="{00000000-0004-0000-0000-0000E4000000}"/>
    <hyperlink ref="D175" r:id="rId230" tooltip="Seminar on BEING DIFFERENT at BHU: Vid 4 - Oscar Pujol, Director Institute Cervates, Delhi" display="https://www.youtube.com/watch?v=eKtCOiQbVX0" xr:uid="{00000000-0004-0000-0000-0000E5000000}"/>
    <hyperlink ref="E176" r:id="rId231" display="https://www.youtube.com/watch?v=vnw9dW2QgYk" xr:uid="{00000000-0004-0000-0000-0000E6000000}"/>
    <hyperlink ref="D176" r:id="rId232" tooltip="Seminar on BEING DIFFERENT at Banaras Hindu University: Vid 6 - Kamal Datt Tripathi, IGNCA, Varanasi" display="https://www.youtube.com/watch?v=vnw9dW2QgYk" xr:uid="{00000000-0004-0000-0000-0000E7000000}"/>
    <hyperlink ref="E177" r:id="rId233" display="https://www.youtube.com/watch?v=TxC_8Xllf-M" xr:uid="{00000000-0004-0000-0000-0000E8000000}"/>
    <hyperlink ref="D177" r:id="rId234" tooltip="Seminar on BEING DIFFERENT at Banaras Hindu University: 7 - Rajiv Malhotra" display="https://www.youtube.com/watch?v=TxC_8Xllf-M" xr:uid="{00000000-0004-0000-0000-0000E9000000}"/>
    <hyperlink ref="E178" r:id="rId235" display="https://www.youtube.com/watch?v=nbZhVwfCRMU" xr:uid="{00000000-0004-0000-0000-0000EA000000}"/>
    <hyperlink ref="D178" r:id="rId236" tooltip="Seminar on BEING DIFFERENT at Banaras Hindu University: Vid 8 - Audience Q&amp;A, Comments" display="https://www.youtube.com/watch?v=nbZhVwfCRMU" xr:uid="{00000000-0004-0000-0000-0000EB000000}"/>
    <hyperlink ref="E179" r:id="rId237" display="https://www.youtube.com/watch?v=rdyZwjy8Wko" xr:uid="{00000000-0004-0000-0000-0000EC000000}"/>
    <hyperlink ref="D179" r:id="rId238" tooltip="Manindra Thakur Event Jan 2012  Vid 3 -  Debating Western Universalism, Digestion, &amp; U-Turns" display="https://www.youtube.com/watch?v=rdyZwjy8Wko" xr:uid="{00000000-0004-0000-0000-0000ED000000}"/>
    <hyperlink ref="E180" r:id="rId239" display="https://www.youtube.com/watch?v=v6It_CJ27bg" xr:uid="{00000000-0004-0000-0000-0000EE000000}"/>
    <hyperlink ref="D180" r:id="rId240" tooltip="Manindra Thakur Event Jan 2012  Vid 4 - Book Project: Indian Approach to Social Sciences" display="https://www.youtube.com/watch?v=v6It_CJ27bg" xr:uid="{00000000-0004-0000-0000-0000EF000000}"/>
    <hyperlink ref="E181" r:id="rId241" display="https://www.youtube.com/watch?v=vSLKEwGRgbY" xr:uid="{00000000-0004-0000-0000-0000F0000000}"/>
    <hyperlink ref="D181" r:id="rId242" tooltip="Manindra Thakur Event Jan 2012 Vid 2 - Participants remarks on Decolonizing the Social Sciences" display="https://www.youtube.com/watch?v=vSLKEwGRgbY" xr:uid="{00000000-0004-0000-0000-0000F1000000}"/>
    <hyperlink ref="E182" r:id="rId243" display="https://www.youtube.com/watch?v=67Y76FPHZ-g" xr:uid="{00000000-0004-0000-0000-0000F2000000}"/>
    <hyperlink ref="D182" r:id="rId244" tooltip="Rajiv Malhotra Lecture on Gandhi &quot;US-India Relations at the Crossroads&quot; UMASS Dartmouth Oct 8, 2009" display="https://www.youtube.com/watch?v=67Y76FPHZ-g" xr:uid="{00000000-0004-0000-0000-0000F3000000}"/>
    <hyperlink ref="E183" r:id="rId245" display="https://www.youtube.com/watch?v=qDcBHNXLxdc" xr:uid="{00000000-0004-0000-0000-0000F4000000}"/>
    <hyperlink ref="D183" r:id="rId246" tooltip="Rajiv Malhotra Lecture on Gandhi &quot;Using Gandhi's Lens Today&quot; UMASS Dartmouth Oct 9, 2009" display="https://www.youtube.com/watch?v=qDcBHNXLxdc" xr:uid="{00000000-0004-0000-0000-0000F5000000}"/>
    <hyperlink ref="E184" r:id="rId247" display="https://www.youtube.com/watch?v=BF7tCmPOjs4" xr:uid="{00000000-0004-0000-0000-0000F6000000}"/>
    <hyperlink ref="D184" r:id="rId248" tooltip="Manindra Thakur Event Jan 2012 Vid 1 - Introduction by Prof. Thakur (JNU) &amp; Rajiv Malhotra" display="https://www.youtube.com/watch?v=BF7tCmPOjs4" xr:uid="{00000000-0004-0000-0000-0000F7000000}"/>
    <hyperlink ref="E185" r:id="rId249" display="https://www.youtube.com/watch?v=UrWQfScMALY" xr:uid="{00000000-0004-0000-0000-0000F8000000}"/>
    <hyperlink ref="D185" r:id="rId250" tooltip="Rajiv Malhotra Talk at Auroville  Video 1 - Differences in Philosophy" display="https://www.youtube.com/watch?v=UrWQfScMALY" xr:uid="{00000000-0004-0000-0000-0000F9000000}"/>
    <hyperlink ref="E186" r:id="rId251" display="https://www.youtube.com/watch?v=6LOxjxiZ3NQ" xr:uid="{00000000-0004-0000-0000-0000FA000000}"/>
    <hyperlink ref="D186" r:id="rId252" tooltip="Rajiv Malhotra at Auroville Video 2 - Q&amp;A with Audience" display="https://www.youtube.com/watch?v=6LOxjxiZ3NQ" xr:uid="{00000000-0004-0000-0000-0000FB000000}"/>
    <hyperlink ref="E187" r:id="rId253" display="https://www.youtube.com/watch?v=08Xwx9vsy6w" xr:uid="{00000000-0004-0000-0000-0000FC000000}"/>
    <hyperlink ref="D187" r:id="rId254" tooltip="Rajiv Malhotra Keynote Address at JNU on: Science &amp; Indian Traditions" display="https://www.youtube.com/watch?v=08Xwx9vsy6w" xr:uid="{00000000-0004-0000-0000-0000FD000000}"/>
    <hyperlink ref="E188" r:id="rId255" display="https://www.youtube.com/watch?v=JErwMUETzvU" xr:uid="{00000000-0004-0000-0000-0000FE000000}"/>
    <hyperlink ref="D188" r:id="rId256" tooltip="Pondy Event Vid 4 - Comments by five prominent scholars of Sri Aurobindo" display="https://www.youtube.com/watch?v=JErwMUETzvU" xr:uid="{00000000-0004-0000-0000-0000FF000000}"/>
    <hyperlink ref="E189" r:id="rId257" display="https://www.youtube.com/watch?v=SS0UQNsxhus" xr:uid="{00000000-0004-0000-0000-000000010000}"/>
    <hyperlink ref="D189" r:id="rId258" tooltip="Rajiv Malhotra Debates a German U-Turner who returned to Christ from Sri Aurobindo" display="https://www.youtube.com/watch?v=SS0UQNsxhus" xr:uid="{00000000-0004-0000-0000-000001010000}"/>
    <hyperlink ref="E190" r:id="rId259" display="https://www.youtube.com/watch?v=g-xyM5pVESg" xr:uid="{00000000-0004-0000-0000-000002010000}"/>
    <hyperlink ref="D190" r:id="rId260" tooltip="Pondy Event Vid 1 - Introduction by Anand Reddy, SACAR" display="https://www.youtube.com/watch?v=g-xyM5pVESg" xr:uid="{00000000-0004-0000-0000-000003010000}"/>
    <hyperlink ref="E191" r:id="rId261" display="https://www.youtube.com/watch?v=vHGejHQUoio" xr:uid="{00000000-0004-0000-0000-000004010000}"/>
    <hyperlink ref="D191" r:id="rId262" tooltip="Pondy Event Vid 7 - Q&amp;A - New Western religions that are not history centric" display="https://www.youtube.com/watch?v=vHGejHQUoio" xr:uid="{00000000-0004-0000-0000-000005010000}"/>
    <hyperlink ref="E192" r:id="rId263" display="https://www.youtube.com/watch?v=3f7b_ZE5B1Y" xr:uid="{00000000-0004-0000-0000-000006010000}"/>
    <hyperlink ref="D192" r:id="rId264" tooltip="Pondy Event Vid 8 - Q&amp;A - Relevance to Modern Youth" display="https://www.youtube.com/watch?v=3f7b_ZE5B1Y" xr:uid="{00000000-0004-0000-0000-000007010000}"/>
    <hyperlink ref="E193" r:id="rId265" display="https://www.youtube.com/watch?v=kQP4pUPNjqs" xr:uid="{00000000-0004-0000-0000-000008010000}"/>
    <hyperlink ref="D193" r:id="rId266" tooltip="Pondicherry Event Vid 2_Rajiv Malhotra's Talk Part 1 - U Turn Theory" display="https://www.youtube.com/watch?v=kQP4pUPNjqs" xr:uid="{00000000-0004-0000-0000-000009010000}"/>
    <hyperlink ref="E194" r:id="rId267" display="https://www.youtube.com/watch?v=hWBzG7eVqVg" xr:uid="{00000000-0004-0000-0000-00000A010000}"/>
    <hyperlink ref="D194" r:id="rId268" tooltip="Pondy Event Vid 3 - Rajiv Malhotra Talk  Part 2: BEING DIFFERENT book" display="https://www.youtube.com/watch?v=hWBzG7eVqVg" xr:uid="{00000000-0004-0000-0000-00000B010000}"/>
    <hyperlink ref="E195" r:id="rId269" display="https://www.youtube.com/watch?v=7jIfpSOnmK8" xr:uid="{00000000-0004-0000-0000-00000C010000}"/>
    <hyperlink ref="D195" r:id="rId270" tooltip="Pondy Event Vid 5 - Rajiv Malhotra's Response to the Expert Comments" display="https://www.youtube.com/watch?v=7jIfpSOnmK8" xr:uid="{00000000-0004-0000-0000-00000D010000}"/>
    <hyperlink ref="E196" r:id="rId271" display="https://www.youtube.com/watch?v=qd7yTtTb_Fc" xr:uid="{00000000-0004-0000-0000-00000E010000}"/>
    <hyperlink ref="D196" r:id="rId272" tooltip="Pondy Event Vid 9 - Director's Concluding Remarks" display="https://www.youtube.com/watch?v=qd7yTtTb_Fc" xr:uid="{00000000-0004-0000-0000-00000F010000}"/>
    <hyperlink ref="E197" r:id="rId273" display="https://www.youtube.com/watch?v=2WYZtS_LLog" xr:uid="{00000000-0004-0000-0000-000010010000}"/>
    <hyperlink ref="D197" r:id="rId274" tooltip="Indian Knowledge Systems: IIT Alumni Event, Washington DC  #1" display="https://www.youtube.com/watch?v=2WYZtS_LLog" xr:uid="{00000000-0004-0000-0000-000011010000}"/>
    <hyperlink ref="E198" r:id="rId275" display="https://www.youtube.com/watch?v=agP31XI_FxA" xr:uid="{00000000-0004-0000-0000-000012010000}"/>
    <hyperlink ref="D198" r:id="rId276" tooltip="Chinmaya Mission Washington, DC  Vid 1 - Introduction" display="https://www.youtube.com/watch?v=agP31XI_FxA" xr:uid="{00000000-0004-0000-0000-000013010000}"/>
    <hyperlink ref="E199" r:id="rId277" display="https://www.youtube.com/watch?v=7ZD3D4mAoaE" xr:uid="{00000000-0004-0000-0000-000014010000}"/>
    <hyperlink ref="D199" r:id="rId278" tooltip="Indian Knowledge Systems Vid 2 - Rajiv Malhotra  Q &amp; A" display="https://www.youtube.com/watch?v=7ZD3D4mAoaE" xr:uid="{00000000-0004-0000-0000-000015010000}"/>
    <hyperlink ref="E200" r:id="rId279" display="https://www.youtube.com/watch?v=ANSSQQ6ZauM" xr:uid="{00000000-0004-0000-0000-000016010000}"/>
    <hyperlink ref="D200" r:id="rId280" tooltip="Chinmaya Mission Washington, DC  Vid 2 - Difference &amp; Related Issues" display="https://www.youtube.com/watch?v=ANSSQQ6ZauM" xr:uid="{00000000-0004-0000-0000-000017010000}"/>
    <hyperlink ref="E201" r:id="rId281" display="https://www.youtube.com/watch?v=OBViSvvLu-s" xr:uid="{00000000-0004-0000-0000-000018010000}"/>
    <hyperlink ref="D201" r:id="rId282" tooltip="Chinmaya Mission Washington, DC  Vid 3 - Digestion: What, Why, How" display="https://www.youtube.com/watch?v=OBViSvvLu-s" xr:uid="{00000000-0004-0000-0000-000019010000}"/>
    <hyperlink ref="E202" r:id="rId283" display="https://www.youtube.com/watch?v=k54XQ5I1Nzo" xr:uid="{00000000-0004-0000-0000-00001A010000}"/>
    <hyperlink ref="D202" r:id="rId284" tooltip="Chinmaya Mission Washington, DC  Vid 4 - History Centrism &amp; Identity Issues" display="https://www.youtube.com/watch?v=k54XQ5I1Nzo" xr:uid="{00000000-0004-0000-0000-00001B010000}"/>
    <hyperlink ref="E203" r:id="rId285" display="https://www.youtube.com/watch?v=vdwHHPZwNEo" xr:uid="{00000000-0004-0000-0000-00001C010000}"/>
    <hyperlink ref="D203" r:id="rId286" tooltip="Chinmaya Mission Washington, DC  Vid 5 - Integral Unity, Chaos, Self-Organization" display="https://www.youtube.com/watch?v=vdwHHPZwNEo" xr:uid="{00000000-0004-0000-0000-00001D010000}"/>
    <hyperlink ref="E204" r:id="rId287" display="https://www.youtube.com/watch?v=q1K9wPDzMjU" xr:uid="{00000000-0004-0000-0000-00001E010000}"/>
    <hyperlink ref="D204" r:id="rId288" tooltip="Chinmaya Mission Washington, DC  Vid 6 - Indian Contributions Define our Difference" display="https://www.youtube.com/watch?v=q1K9wPDzMjU" xr:uid="{00000000-0004-0000-0000-00001F010000}"/>
    <hyperlink ref="E205" r:id="rId289" display="https://www.youtube.com/watch?v=75OFJ9IX4tI" xr:uid="{00000000-0004-0000-0000-000020010000}"/>
    <hyperlink ref="D205" r:id="rId290" tooltip="Chinmaya Mission Washington, DC Vid 7 - Other Q &amp; A" display="https://www.youtube.com/watch?v=75OFJ9IX4tI" xr:uid="{00000000-0004-0000-0000-000021010000}"/>
    <hyperlink ref="E206" r:id="rId291" display="https://www.youtube.com/watch?v=p6HgGSKj2m8" xr:uid="{00000000-0004-0000-0000-000022010000}"/>
    <hyperlink ref="D206" r:id="rId292" tooltip="Chinmaya Mission Washington, DC Vid 8  -Book Signing" display="https://www.youtube.com/watch?v=p6HgGSKj2m8" xr:uid="{00000000-0004-0000-0000-000023010000}"/>
    <hyperlink ref="E207" r:id="rId293" display="https://www.youtube.com/watch?v=cKIAV15AZcI" xr:uid="{00000000-0004-0000-0000-000024010000}"/>
    <hyperlink ref="D207" r:id="rId294" tooltip="University of Toronto - Q&amp;A with Rajiv Malhotra" display="https://www.youtube.com/watch?v=cKIAV15AZcI" xr:uid="{00000000-0004-0000-0000-000025010000}"/>
    <hyperlink ref="E208" r:id="rId295" display="https://www.youtube.com/watch?v=sdhISUDYvX4" xr:uid="{00000000-0004-0000-0000-000026010000}"/>
    <hyperlink ref="D208" r:id="rId296" tooltip="Toronto Civic Center, March 17, 2012 - Q&amp;A" display="https://www.youtube.com/watch?v=sdhISUDYvX4" xr:uid="{00000000-0004-0000-0000-000027010000}"/>
    <hyperlink ref="E209" r:id="rId297" display="https://www.youtube.com/watch?v=T0iutxik1Eg" xr:uid="{00000000-0004-0000-0000-000028010000}"/>
    <hyperlink ref="D209" r:id="rId298" tooltip="Vedic Culture Center, March 18, 2012" display="https://www.youtube.com/watch?v=T0iutxik1Eg" xr:uid="{00000000-0004-0000-0000-000029010000}"/>
    <hyperlink ref="E210" r:id="rId299" display="https://www.youtube.com/watch?v=PjvzuUMMZs4" xr:uid="{00000000-0004-0000-0000-00002A010000}"/>
    <hyperlink ref="D210" r:id="rId300" tooltip="U of Toronto - Talks" display="https://www.youtube.com/watch?v=PjvzuUMMZs4" xr:uid="{00000000-0004-0000-0000-00002B010000}"/>
    <hyperlink ref="E211" r:id="rId301" display="https://www.youtube.com/watch?v=HdBCunbR_jE" xr:uid="{00000000-0004-0000-0000-00002C010000}"/>
    <hyperlink ref="D211" r:id="rId302" tooltip="Toronto Civic Center, March 17, 2012 - Lecture" display="https://www.youtube.com/watch?v=HdBCunbR_jE" xr:uid="{00000000-0004-0000-0000-00002D010000}"/>
    <hyperlink ref="E212" r:id="rId303" display="https://www.youtube.com/watch?v=vKGL9b0x_K8" xr:uid="{00000000-0004-0000-0000-00002E010000}"/>
    <hyperlink ref="D212" r:id="rId304" tooltip="U Ontario - Lecture March 19, 2012" display="https://www.youtube.com/watch?v=vKGL9b0x_K8" xr:uid="{00000000-0004-0000-0000-00002F010000}"/>
    <hyperlink ref="E213" r:id="rId305" display="https://www.youtube.com/watch?v=5K-nmVDwXW0" xr:uid="{00000000-0004-0000-0000-000030010000}"/>
    <hyperlink ref="D213" r:id="rId306" tooltip="U Ontario - Q and A, March 19, 2012" display="https://www.youtube.com/watch?v=5K-nmVDwXW0" xr:uid="{00000000-0004-0000-0000-000031010000}"/>
    <hyperlink ref="E214" r:id="rId307" display="https://www.youtube.com/watch?v=R7mzbp-9vbk" xr:uid="{00000000-0004-0000-0000-000032010000}"/>
    <hyperlink ref="D214" r:id="rId308" tooltip="Hindi Mahaotsav May 12, 2012" display="https://www.youtube.com/watch?v=R7mzbp-9vbk" xr:uid="{00000000-0004-0000-0000-000033010000}"/>
    <hyperlink ref="E215" r:id="rId309" display="https://www.youtube.com/watch?v=ucgD3lqwZX0" xr:uid="{00000000-0004-0000-0000-000034010000}"/>
    <hyperlink ref="D215" r:id="rId310" tooltip="Rajiv Malhotra on the Need of Academic Study of Hinduism at WAVES 2008 - Vid 1" display="https://www.youtube.com/watch?v=ucgD3lqwZX0" xr:uid="{00000000-0004-0000-0000-000035010000}"/>
    <hyperlink ref="E216" r:id="rId311" display="https://www.youtube.com/watch?v=5bAuJCTjg8s" xr:uid="{00000000-0004-0000-0000-000036010000}"/>
    <hyperlink ref="D216" r:id="rId312" tooltip="Rajiv Malhotra on Challenges facing Hinduism in USA at WAVES 2008 - Vid 2" display="https://www.youtube.com/watch?v=5bAuJCTjg8s" xr:uid="{00000000-0004-0000-0000-000037010000}"/>
    <hyperlink ref="E217" r:id="rId313" display="https://www.youtube.com/watch?v=d9KgrM48iGg" xr:uid="{00000000-0004-0000-0000-000038010000}"/>
    <hyperlink ref="D217" r:id="rId314" tooltip="Rajiv Malhotra on Challenges for Hindus in Academics at Waves 2008 - Vid 3" display="https://www.youtube.com/watch?v=d9KgrM48iGg" xr:uid="{00000000-0004-0000-0000-000039010000}"/>
    <hyperlink ref="E218" r:id="rId315" display="https://www.youtube.com/watch?v=4h6drLmYTr8" xr:uid="{00000000-0004-0000-0000-00003A010000}"/>
    <hyperlink ref="D218" r:id="rId316" tooltip="Rajiv Malhotra on European race theory and conversion of Jatis into Castes at Waves 2008 - Vid 4" display="https://www.youtube.com/watch?v=4h6drLmYTr8" xr:uid="{00000000-0004-0000-0000-00003B010000}"/>
    <hyperlink ref="E219" r:id="rId317" display="https://www.youtube.com/watch?v=2uOiM67vK6A" xr:uid="{00000000-0004-0000-0000-00003C010000}"/>
    <hyperlink ref="D219" r:id="rId318" tooltip="Rajiv Malhotra on Creation of Dravidian Identity among Indians at Waves 2008 - Vid 5" display="https://www.youtube.com/watch?v=2uOiM67vK6A" xr:uid="{00000000-0004-0000-0000-00003D010000}"/>
    <hyperlink ref="E220" r:id="rId319" display="https://www.youtube.com/watch?v=Y1SUVA0PU1o" xr:uid="{00000000-0004-0000-0000-00003E010000}"/>
    <hyperlink ref="D220" r:id="rId320" tooltip="Rajiv Malhotra on Mapping of India onto European framework at Waves 2008 - Vid 6" display="https://www.youtube.com/watch?v=Y1SUVA0PU1o" xr:uid="{00000000-0004-0000-0000-00003F010000}"/>
    <hyperlink ref="E221" r:id="rId321" display="https://www.youtube.com/watch?v=yaOVnZ7W-Qc" xr:uid="{00000000-0004-0000-0000-000040010000}"/>
    <hyperlink ref="D221" r:id="rId322" tooltip="Rajiv Malhotra on Colonial Institutional infrastructure in India at Waves 2008 - Vid 7" display="https://www.youtube.com/watch?v=yaOVnZ7W-Qc" xr:uid="{00000000-0004-0000-0000-000041010000}"/>
    <hyperlink ref="E222" r:id="rId323" display="https://www.youtube.com/watch?v=hgdVPIrlSPU" xr:uid="{00000000-0004-0000-0000-000042010000}"/>
    <hyperlink ref="D222" r:id="rId324" tooltip="Rajiv Malhotra on British justification for colonizing India at Waves 2008 - Vid 8" display="https://www.youtube.com/watch?v=hgdVPIrlSPU" xr:uid="{00000000-0004-0000-0000-000043010000}"/>
    <hyperlink ref="E223" r:id="rId325" display="https://www.youtube.com/watch?v=8iuVX1AkV_0" xr:uid="{00000000-0004-0000-0000-000044010000}"/>
    <hyperlink ref="D223" r:id="rId326" tooltip="Rajiv Malhotra on 'Good Cop Bad Cop' method and expansion of West in India at Waves 2008 - Vid 9" display="https://www.youtube.com/watch?v=8iuVX1AkV_0" xr:uid="{00000000-0004-0000-0000-000045010000}"/>
    <hyperlink ref="E224" r:id="rId327" display="https://www.youtube.com/watch?v=wH8I0vSB-Os" xr:uid="{00000000-0004-0000-0000-000046010000}"/>
    <hyperlink ref="D224" r:id="rId328" tooltip="Rajiv Malhotra on Origin of Liberalism in India at Waves 2008 - Vid 10" display="https://www.youtube.com/watch?v=wH8I0vSB-Os" xr:uid="{00000000-0004-0000-0000-000047010000}"/>
    <hyperlink ref="E225" r:id="rId329" display="https://www.youtube.com/watch?v=Um1LJAfSPoo" xr:uid="{00000000-0004-0000-0000-000048010000}"/>
    <hyperlink ref="D225" r:id="rId330" tooltip="Why Tibet is Important to People Everywhere: Rajiv Malhotra" display="https://www.youtube.com/watch?v=Um1LJAfSPoo" xr:uid="{00000000-0004-0000-0000-000049010000}"/>
    <hyperlink ref="E226" r:id="rId331" display="https://www.youtube.com/watch?v=itgdRwuvtN0" xr:uid="{00000000-0004-0000-0000-00004A010000}"/>
    <hyperlink ref="D226" r:id="rId332" tooltip="Chicago June 2nd 2012" display="https://www.youtube.com/watch?v=itgdRwuvtN0" xr:uid="{00000000-0004-0000-0000-00004B010000}"/>
    <hyperlink ref="E227" r:id="rId333" display="https://www.youtube.com/watch?v=Z7B5IZZhoAI" xr:uid="{00000000-0004-0000-0000-00004C010000}"/>
    <hyperlink ref="D227" r:id="rId334" tooltip="Q&amp;A at two Chicago temples, June 3, 2012" display="https://www.youtube.com/watch?v=Z7B5IZZhoAI" xr:uid="{00000000-0004-0000-0000-00004D010000}"/>
    <hyperlink ref="E228" r:id="rId335" display="https://www.youtube.com/watch?v=UuJzHq-Ont4" xr:uid="{00000000-0004-0000-0000-00004E010000}"/>
    <hyperlink ref="D228" r:id="rId336" tooltip="Lecture on BEING DIFFERENT, June 3, 2012" display="https://www.youtube.com/watch?v=UuJzHq-Ont4" xr:uid="{00000000-0004-0000-0000-00004F010000}"/>
    <hyperlink ref="E229" r:id="rId337" display="https://www.youtube.com/watch?v=fQxUVyFqzpA" xr:uid="{00000000-0004-0000-0000-000050010000}"/>
    <hyperlink ref="D229" r:id="rId338" tooltip="Introduction by head of Chinmaya Mission, Toronto May 2012" display="https://www.youtube.com/watch?v=fQxUVyFqzpA" xr:uid="{00000000-0004-0000-0000-000051010000}"/>
    <hyperlink ref="E230" r:id="rId339" display="https://www.youtube.com/watch?v=wgud4Fi47XA" xr:uid="{00000000-0004-0000-0000-000052010000}"/>
    <hyperlink ref="D230" r:id="rId340" tooltip="Q&amp;A at Chinmaya Mission, Toronto, May 2012" display="https://www.youtube.com/watch?v=wgud4Fi47XA" xr:uid="{00000000-0004-0000-0000-000053010000}"/>
    <hyperlink ref="E231" r:id="rId341" display="https://www.youtube.com/watch?v=2Ew9deAuPwU" xr:uid="{00000000-0004-0000-0000-000054010000}"/>
    <hyperlink ref="D231" r:id="rId342" tooltip="Talk at Chinmaya Mission, Toronto, May 2012" display="https://www.youtube.com/watch?v=2Ew9deAuPwU" xr:uid="{00000000-0004-0000-0000-000055010000}"/>
    <hyperlink ref="E232" r:id="rId343" display="https://www.youtube.com/watch?v=Au_HvuB2IQc" xr:uid="{00000000-0004-0000-0000-000056010000}"/>
    <hyperlink ref="D232" r:id="rId344" tooltip="Christianity Explained by Rajiv Malhotra" display="https://www.youtube.com/watch?v=Au_HvuB2IQc" xr:uid="{00000000-0004-0000-0000-000057010000}"/>
    <hyperlink ref="E233" r:id="rId345" display="https://www.youtube.com/watch?v=t_J24YUQNK4" xr:uid="{00000000-0004-0000-0000-000058010000}"/>
    <hyperlink ref="D233" r:id="rId346" tooltip="Talk at Lakshmi Narayan Mandir, Toronto, May 25, 2012" display="https://www.youtube.com/watch?v=t_J24YUQNK4" xr:uid="{00000000-0004-0000-0000-000059010000}"/>
    <hyperlink ref="E234" r:id="rId347" display="https://www.youtube.com/watch?v=MfzPrOKKZVo" xr:uid="{00000000-0004-0000-0000-00005A010000}"/>
    <hyperlink ref="D234" r:id="rId348" tooltip="Keynote address at 14th annual Indian heritage day, toronto, May 26, 2012" display="https://www.youtube.com/watch?v=MfzPrOKKZVo" xr:uid="{00000000-0004-0000-0000-00005B010000}"/>
    <hyperlink ref="E235" r:id="rId349" display="https://www.youtube.com/watch?v=57-MHC42i7g" xr:uid="{00000000-0004-0000-0000-00005C010000}"/>
    <hyperlink ref="D235" r:id="rId350" tooltip="Toronto Public Discussions on Dharma Civilization, May 26 - 29, 2012" display="https://www.youtube.com/watch?v=57-MHC42i7g" xr:uid="{00000000-0004-0000-0000-00005D010000}"/>
    <hyperlink ref="E236" r:id="rId351" display="https://www.youtube.com/watch?v=pO9qCeA640E" xr:uid="{00000000-0004-0000-0000-00005E010000}"/>
    <hyperlink ref="D236" r:id="rId352" tooltip="Lecture-Duscussion at Vidya Bharati Foundation of Canada, May 27, 2012" display="https://www.youtube.com/watch?v=pO9qCeA640E" xr:uid="{00000000-0004-0000-0000-00005F010000}"/>
    <hyperlink ref="E237" r:id="rId353" display="https://www.youtube.com/watch?v=17Jnr2hr0ro" xr:uid="{00000000-0004-0000-0000-000060010000}"/>
    <hyperlink ref="D237" r:id="rId354" tooltip="Swami Dayanand Saraswati introduces Rajiv Malhotra at The Hindu Dharma Acharya Sabha, 07 Nov 2012" display="https://www.youtube.com/watch?v=17Jnr2hr0ro" xr:uid="{00000000-0004-0000-0000-000061010000}"/>
    <hyperlink ref="E238" r:id="rId355" display="https://www.youtube.com/watch?v=cpZPvFvzNlc" xr:uid="{00000000-0004-0000-0000-000062010000}"/>
    <hyperlink ref="D238" r:id="rId356" tooltip="Rajiv Malhotra: Debating Identity with NRI Youths" display="https://www.youtube.com/watch?v=cpZPvFvzNlc" xr:uid="{00000000-0004-0000-0000-000063010000}"/>
    <hyperlink ref="E239" r:id="rId357" display="https://www.youtube.com/watch?v=MBzty84VgRo" xr:uid="{00000000-0004-0000-0000-000064010000}"/>
    <hyperlink ref="D239" r:id="rId358" tooltip="Interview on Sudarshan TV, April 2013" display="https://www.youtube.com/watch?v=MBzty84VgRo" xr:uid="{00000000-0004-0000-0000-000065010000}"/>
    <hyperlink ref="E240" r:id="rId359" display="https://www.youtube.com/watch?v=nCmJgIvSqfU" xr:uid="{00000000-0004-0000-0000-000066010000}"/>
    <hyperlink ref="D240" r:id="rId360" tooltip="Brand India &amp; Narayan Murthy: Rajiv Malhotra #1" display="https://www.youtube.com/watch?v=nCmJgIvSqfU" xr:uid="{00000000-0004-0000-0000-000067010000}"/>
    <hyperlink ref="E241" r:id="rId361" display="https://www.youtube.com/watch?v=qsCWK-TQVsk" xr:uid="{00000000-0004-0000-0000-000068010000}"/>
    <hyperlink ref="D241" r:id="rId362" tooltip="Are Indians Buying Back Their Knowledge From the West  #5" display="https://www.youtube.com/watch?v=qsCWK-TQVsk" xr:uid="{00000000-0004-0000-0000-000069010000}"/>
    <hyperlink ref="E242" r:id="rId363" display="https://www.youtube.com/watch?v=r5r1yU9O2ag" xr:uid="{00000000-0004-0000-0000-00006A010000}"/>
    <hyperlink ref="D242" r:id="rId364" tooltip="Is Written Evidence Needed to Authenticate a Source #2" display="https://www.youtube.com/watch?v=r5r1yU9O2ag" xr:uid="{00000000-0004-0000-0000-00006B010000}"/>
    <hyperlink ref="E243" r:id="rId365" display="https://www.youtube.com/watch?v=MFVzVjuj90E" xr:uid="{00000000-0004-0000-0000-00006C010000}"/>
    <hyperlink ref="D243" r:id="rId366" tooltip="Argument with a Social Scientist at IIT Bombay: Rajiv Malhotra #3" display="https://www.youtube.com/watch?v=MFVzVjuj90E" xr:uid="{00000000-0004-0000-0000-00006D010000}"/>
    <hyperlink ref="E244" r:id="rId367" display="https://www.youtube.com/watch?v=Wu9WbgwxgjI" xr:uid="{00000000-0004-0000-0000-00006E010000}"/>
    <hyperlink ref="D244" r:id="rId368" tooltip="How &amp; Why Rajiv Malhotra Got Involved In These Activities #4" display="https://www.youtube.com/watch?v=Wu9WbgwxgjI" xr:uid="{00000000-0004-0000-0000-00006F010000}"/>
    <hyperlink ref="E245" r:id="rId369" display="https://www.youtube.com/watch?v=zqnotAbf-Cc" xr:uid="{00000000-0004-0000-0000-000070010000}"/>
    <hyperlink ref="D245" r:id="rId370" tooltip="Chaos, Decentralization, Self Organization - Pros &amp; Cons  #10" display="https://www.youtube.com/watch?v=zqnotAbf-Cc" xr:uid="{00000000-0004-0000-0000-000071010000}"/>
    <hyperlink ref="E246" r:id="rId371" display="https://www.youtube.com/watch?v=oeFU8Lk35BI" xr:uid="{00000000-0004-0000-0000-000072010000}"/>
    <hyperlink ref="D246" r:id="rId372" tooltip="U-Turns Caused By Our Neglect  #6" display="https://www.youtube.com/watch?v=oeFU8Lk35BI" xr:uid="{00000000-0004-0000-0000-000073010000}"/>
    <hyperlink ref="E247" r:id="rId373" display="https://www.youtube.com/watch?v=NfO_yqDrGWs" xr:uid="{00000000-0004-0000-0000-000074010000}"/>
    <hyperlink ref="D247" r:id="rId374" tooltip="Loss of Purva-paksha Tradition and Consequences #7" display="https://www.youtube.com/watch?v=NfO_yqDrGWs" xr:uid="{00000000-0004-0000-0000-000075010000}"/>
    <hyperlink ref="E248" r:id="rId375" display="https://www.youtube.com/watch?v=uNPifASaoFM" xr:uid="{00000000-0004-0000-0000-000076010000}"/>
    <hyperlink ref="D248" r:id="rId376" tooltip="Social Sciences In Indian Colleges is Modelled On Western Social Constructs #9" display="https://www.youtube.com/watch?v=uNPifASaoFM" xr:uid="{00000000-0004-0000-0000-000077010000}"/>
    <hyperlink ref="E249" r:id="rId377" display="https://www.youtube.com/watch?v=0-LZkVdXTnc" xr:uid="{00000000-0004-0000-0000-000078010000}"/>
    <hyperlink ref="D249" r:id="rId378" tooltip="Decolonization, Purvapaksha, Secularism, Indian Identity   #8" display="https://www.youtube.com/watch?v=0-LZkVdXTnc" xr:uid="{00000000-0004-0000-0000-000079010000}"/>
    <hyperlink ref="E250" r:id="rId379" display="https://www.youtube.com/watch?v=yIUwgFjMrg8" xr:uid="{00000000-0004-0000-0000-00007A010000}"/>
    <hyperlink ref="D250" r:id="rId380" tooltip="Relevance of Indian Knowledge Systems: Rajiv Malhotra" display="https://www.youtube.com/watch?v=yIUwgFjMrg8" xr:uid="{00000000-0004-0000-0000-00007B010000}"/>
    <hyperlink ref="E251" r:id="rId381" display="https://www.youtube.com/watch?v=pAHRrR6eeDU" xr:uid="{00000000-0004-0000-0000-00007C010000}"/>
    <hyperlink ref="D251" r:id="rId382" tooltip="History of Indian Science Technology, SIES Mgt School, Mumbai: Rajiv Malhotra" display="https://www.youtube.com/watch?v=pAHRrR6eeDU" xr:uid="{00000000-0004-0000-0000-00007D010000}"/>
    <hyperlink ref="E252" r:id="rId383" display="https://www.youtube.com/watch?v=EWnc9FdyP7s" xr:uid="{00000000-0004-0000-0000-00007E010000}"/>
    <hyperlink ref="D252" r:id="rId384" tooltip="Commerce College 2013 1. Introduction" display="https://www.youtube.com/watch?v=EWnc9FdyP7s" xr:uid="{00000000-0004-0000-0000-00007F010000}"/>
    <hyperlink ref="E253" r:id="rId385" display="https://www.youtube.com/watch?v=LI3VwCn-0WI" xr:uid="{00000000-0004-0000-0000-000080010000}"/>
    <hyperlink ref="D253" r:id="rId386" tooltip="Commerce College . 13 3.Discussion: We Understand the Americans better than we Understand Ourselves" display="https://www.youtube.com/watch?v=LI3VwCn-0WI" xr:uid="{00000000-0004-0000-0000-000081010000}"/>
    <hyperlink ref="E254" r:id="rId387" display="https://www.youtube.com/watch?v=yVdcSMOWtxM" xr:uid="{00000000-0004-0000-0000-000082010000}"/>
    <hyperlink ref="D254" r:id="rId388" tooltip="Commerce College 2013 2. - Lecture: My journey; the Indian crisis; Sensex economy and modern shudras" display="https://www.youtube.com/watch?v=yVdcSMOWtxM" xr:uid="{00000000-0004-0000-0000-000083010000}"/>
    <hyperlink ref="E255" r:id="rId389" display="https://www.youtube.com/watch?v=Yf6-fJ-LcU8" xr:uid="{00000000-0004-0000-0000-000084010000}"/>
    <hyperlink ref="D255" r:id="rId390" tooltip="Commerce College 2013 4. Discussion: Assimilation and retaining Civilizational Distinctiveness" display="https://www.youtube.com/watch?v=Yf6-fJ-LcU8" xr:uid="{00000000-0004-0000-0000-000085010000}"/>
    <hyperlink ref="E256" r:id="rId391" display="https://www.youtube.com/watch?v=L2rJctVLi3M" xr:uid="{00000000-0004-0000-0000-000086010000}"/>
    <hyperlink ref="D256" r:id="rId392" tooltip="Commerce College 2013 5. Discussion: What inspired me and the role of my sadhana" display="https://www.youtube.com/watch?v=L2rJctVLi3M" xr:uid="{00000000-0004-0000-0000-000087010000}"/>
    <hyperlink ref="E257" r:id="rId393" display="https://www.youtube.com/watch?v=wm8QHjKcDf8" xr:uid="{00000000-0004-0000-0000-000088010000}"/>
    <hyperlink ref="D257" r:id="rId394" tooltip="Commerce College 2013 6. Discussion: What should be goal of students - career or serve the culture" display="https://www.youtube.com/watch?v=wm8QHjKcDf8" xr:uid="{00000000-0004-0000-0000-000089010000}"/>
    <hyperlink ref="E258" r:id="rId395" display="https://www.youtube.com/watch?v=U37L8EPVc5s" xr:uid="{00000000-0004-0000-0000-00008A010000}"/>
    <hyperlink ref="D258" r:id="rId396" tooltip="Commerce College 2013 7. Role of Indian languages, control of global standards discourse, &amp; power" display="https://www.youtube.com/watch?v=U37L8EPVc5s" xr:uid="{00000000-0004-0000-0000-00008B010000}"/>
    <hyperlink ref="E259" r:id="rId397" display="https://www.youtube.com/watch?v=ja-cxuo3ugc" xr:uid="{00000000-0004-0000-0000-00008C010000}"/>
    <hyperlink ref="D259" r:id="rId398" tooltip="Commerce College 2013 8. Discussion: Causes of youth disconnect from deep knowledge of roots" display="https://www.youtube.com/watch?v=ja-cxuo3ugc" xr:uid="{00000000-0004-0000-0000-00008D010000}"/>
    <hyperlink ref="E260" r:id="rId399" display="https://www.youtube.com/watch?v=F95dqGlnggo" xr:uid="{00000000-0004-0000-0000-00008E010000}"/>
    <hyperlink ref="D260" r:id="rId400" tooltip="Indian Qualities that are Special &amp; Exportable_Commerce College 2013 #9" display="https://www.youtube.com/watch?v=F95dqGlnggo" xr:uid="{00000000-0004-0000-0000-00008F010000}"/>
    <hyperlink ref="E261" r:id="rId401" display="https://www.youtube.com/watch?v=9IzjjqFO5c8" xr:uid="{00000000-0004-0000-0000-000090010000}"/>
    <hyperlink ref="D261" r:id="rId402" tooltip="Baba Ramdev's Ashram: A Welcome Hug &amp; Discussion on Reversing the Gaze #1" display="https://www.youtube.com/watch?v=9IzjjqFO5c8" xr:uid="{00000000-0004-0000-0000-000091010000}"/>
    <hyperlink ref="E262" r:id="rId403" display="https://www.youtube.com/watch?v=5YuNKvTZtdM" xr:uid="{00000000-0004-0000-0000-000092010000}"/>
    <hyperlink ref="D262" r:id="rId404" tooltip="Baba Ramdev's Ashram Vid 11: How to Name &amp; Position Hindi Edition of Breaking India" display="https://www.youtube.com/watch?v=5YuNKvTZtdM" xr:uid="{00000000-0004-0000-0000-000093010000}"/>
    <hyperlink ref="E263" r:id="rId405" display="https://www.youtube.com/watch?v=XeCuvEX-tow" xr:uid="{00000000-0004-0000-0000-000094010000}"/>
    <hyperlink ref="D263" r:id="rId406" tooltip="Baba Ramdev's Ashram: Rajiv &amp; Baba Brainstorm #14" display="https://www.youtube.com/watch?v=XeCuvEX-tow" xr:uid="{00000000-0004-0000-0000-000095010000}"/>
    <hyperlink ref="E264" r:id="rId407" display="https://www.youtube.com/watch?v=182HueOxCaU" xr:uid="{00000000-0004-0000-0000-000096010000}"/>
    <hyperlink ref="D264" r:id="rId408" tooltip="Baba Ramdev Introduces Rajiv Malhotra to his Ashram Audience #2" display="https://www.youtube.com/watch?v=182HueOxCaU" xr:uid="{00000000-0004-0000-0000-000097010000}"/>
    <hyperlink ref="E265" r:id="rId409" display="https://www.youtube.com/watch?v=t63m6GCrKbw" xr:uid="{00000000-0004-0000-0000-000098010000}"/>
    <hyperlink ref="D265" r:id="rId410" tooltip="How Ayurveda Got Plagiarized by the Aveda Brand  #5" display="https://www.youtube.com/watch?v=t63m6GCrKbw" xr:uid="{00000000-0004-0000-0000-000099010000}"/>
    <hyperlink ref="E266" r:id="rId411" display="https://www.youtube.com/watch?v=Dymxd9hAemA" xr:uid="{00000000-0004-0000-0000-00009A010000}"/>
    <hyperlink ref="D266" r:id="rId412" tooltip="Rajiv Malhotra Exposes How Foreign Nexuses Operate in India #4" display="https://www.youtube.com/watch?v=Dymxd9hAemA" xr:uid="{00000000-0004-0000-0000-00009B010000}"/>
    <hyperlink ref="E267" r:id="rId413" display="https://www.youtube.com/watch?v=RKYffxIB9EM" xr:uid="{00000000-0004-0000-0000-00009C010000}"/>
    <hyperlink ref="D267" r:id="rId414" tooltip="Baba Ramdev's Ashram Vid 3: Rajiv &amp; Baba Ramdev Discuss Long Range Forces Breaking India" display="https://www.youtube.com/watch?v=RKYffxIB9EM" xr:uid="{00000000-0004-0000-0000-00009D010000}"/>
    <hyperlink ref="E268" r:id="rId415" display="https://www.youtube.com/watch?v=gU4jkSa9phY" xr:uid="{00000000-0004-0000-0000-00009E010000}"/>
    <hyperlink ref="D268" r:id="rId416" tooltip="Overview of Rajiv's Mission to Decolonize India Studies #6" display="https://www.youtube.com/watch?v=gU4jkSa9phY" xr:uid="{00000000-0004-0000-0000-00009F010000}"/>
    <hyperlink ref="E269" r:id="rId417" display="https://www.youtube.com/watch?v=y-v-Ijc7W3Y" xr:uid="{00000000-0004-0000-0000-0000A0010000}"/>
    <hyperlink ref="D269" r:id="rId418" tooltip="Baba Ramdev's Ashram Vid 10: What inspired Rajiv to Research &amp; Write" display="https://www.youtube.com/watch?v=y-v-Ijc7W3Y" xr:uid="{00000000-0004-0000-0000-0000A1010000}"/>
    <hyperlink ref="E270" r:id="rId419" display="https://www.youtube.com/watch?v=zVH1ZOi2_yk" xr:uid="{00000000-0004-0000-0000-0000A2010000}"/>
    <hyperlink ref="D270" r:id="rId420" tooltip="Baba Ramdev's Ashram Vid 12: Baba Ramdev's Comments on Rajiv's Talk &amp; Work" display="https://www.youtube.com/watch?v=zVH1ZOi2_yk" xr:uid="{00000000-0004-0000-0000-0000A3010000}"/>
    <hyperlink ref="E271" r:id="rId421" display="https://www.youtube.com/watch?v=F-ZzB9uBQNs" xr:uid="{00000000-0004-0000-0000-0000A4010000}"/>
    <hyperlink ref="D271" r:id="rId422" tooltip="Why People of India did not get Genocided like Native Americans: Rajiv Malhotra #9" display="https://www.youtube.com/watch?v=F-ZzB9uBQNs" xr:uid="{00000000-0004-0000-0000-0000A5010000}"/>
    <hyperlink ref="E272" r:id="rId423" display="https://www.youtube.com/watch?v=AOQPqjRx-0c" xr:uid="{00000000-0004-0000-0000-0000A6010000}"/>
    <hyperlink ref="D272" r:id="rId424" tooltip="Baba Ramdev's Ashram Vid 8: Indian Civilization Spread by Different Means than Others" display="https://www.youtube.com/watch?v=AOQPqjRx-0c" xr:uid="{00000000-0004-0000-0000-0000A7010000}"/>
    <hyperlink ref="E273" r:id="rId425" display="https://www.youtube.com/watch?v=8ZJ9Ubv74Fc" xr:uid="{00000000-0004-0000-0000-0000A8010000}"/>
    <hyperlink ref="D273" r:id="rId426" tooltip="Why Rajiv Malhotra Endorses Baba Ramdev as President of India #7" display="https://www.youtube.com/watch?v=8ZJ9Ubv74Fc" xr:uid="{00000000-0004-0000-0000-0000A9010000}"/>
    <hyperlink ref="E274" r:id="rId427" display="https://www.youtube.com/watch?v=9ScY3DQ8lnM" xr:uid="{00000000-0004-0000-0000-0000AA010000}"/>
    <hyperlink ref="D274" r:id="rId428" tooltip="Rajiv Malhotra's Google Hangout for a Better India" display="https://www.youtube.com/watch?v=9ScY3DQ8lnM" xr:uid="{00000000-0004-0000-0000-0000AB010000}"/>
    <hyperlink ref="E275" r:id="rId429" display="https://www.youtube.com/watch?v=gKt4SG-pAmw" xr:uid="{00000000-0004-0000-0000-0000AC010000}"/>
    <hyperlink ref="D275" r:id="rId430" tooltip="Introduction by the Director of Vivekananda Int'l Foundation" display="https://www.youtube.com/watch?v=gKt4SG-pAmw" xr:uid="{00000000-0004-0000-0000-0000AD010000}"/>
    <hyperlink ref="E276" r:id="rId431" display="https://www.youtube.com/watch?v=2p91-Fy5A6Q" xr:uid="{00000000-0004-0000-0000-0000AE010000}"/>
    <hyperlink ref="D276" r:id="rId432" tooltip="Arun Shourie quotes Indra's Net to clarify 'vasudhaiva kutumbakam'" display="https://www.youtube.com/watch?v=2p91-Fy5A6Q" xr:uid="{00000000-0004-0000-0000-0000AF010000}"/>
    <hyperlink ref="E277" r:id="rId433" display="https://www.youtube.com/watch?v=30958J1ez4k" xr:uid="{00000000-0004-0000-0000-0000B0010000}"/>
    <hyperlink ref="D277" r:id="rId434" tooltip="Conclusion and Book Signing" display="https://www.youtube.com/watch?v=30958J1ez4k" xr:uid="{00000000-0004-0000-0000-0000B1010000}"/>
    <hyperlink ref="E278" r:id="rId435" display="https://www.youtube.com/watch?v=nEEhdprZ-EE" xr:uid="{00000000-0004-0000-0000-0000B2010000}"/>
    <hyperlink ref="D278" r:id="rId436" tooltip="Arun Shourie's Lecture on Rajiv Malhotra's Book &quot;Indra's Net&quot;" display="https://www.youtube.com/watch?v=nEEhdprZ-EE" xr:uid="{00000000-0004-0000-0000-0000B3010000}"/>
    <hyperlink ref="E279" r:id="rId437" display="https://www.youtube.com/watch?v=dXkhbNnOMy0" xr:uid="{00000000-0004-0000-0000-0000B4010000}"/>
    <hyperlink ref="D279" r:id="rId438" tooltip="Rajiv Malhotra's Lecture on Indra's Net" display="https://www.youtube.com/watch?v=dXkhbNnOMy0" xr:uid="{00000000-0004-0000-0000-0000B5010000}"/>
    <hyperlink ref="E280" r:id="rId439" display="https://www.youtube.com/watch?v=YD-IKZbbHeU" xr:uid="{00000000-0004-0000-0000-0000B6010000}"/>
    <hyperlink ref="D280" r:id="rId440" tooltip="Public Meeting &amp; Talk on 'Indra's Net' in Bangalore, 19 Jan 2014: Opening Ceremonies" display="https://www.youtube.com/watch?v=YD-IKZbbHeU" xr:uid="{00000000-0004-0000-0000-0000B7010000}"/>
    <hyperlink ref="E281" r:id="rId441" display="https://www.youtube.com/watch?v=mLEhBqCBBYE" xr:uid="{00000000-0004-0000-0000-0000B8010000}"/>
    <hyperlink ref="D281" r:id="rId442" tooltip="Public Meeting &amp; Talk on 'Indra's Net' Bangalore, 1/19/2014: Is Hinduism defined as a way of life?" display="https://www.youtube.com/watch?v=mLEhBqCBBYE" xr:uid="{00000000-0004-0000-0000-0000B9010000}"/>
    <hyperlink ref="E282" r:id="rId443" display="https://www.youtube.com/watch?v=cshbkDak_p0" xr:uid="{00000000-0004-0000-0000-0000BA010000}"/>
    <hyperlink ref="D282" r:id="rId444" tooltip="Public Meeting &amp; Talk on 'Indra's Net' Bangalore, 1/19/2014: Why is the book titled 'Indra's Net'?" display="https://www.youtube.com/watch?v=cshbkDak_p0" xr:uid="{00000000-0004-0000-0000-0000BB010000}"/>
    <hyperlink ref="E283" r:id="rId445" display="https://www.youtube.com/watch?v=kmJLZRzZhUA" xr:uid="{00000000-0004-0000-0000-0000BC010000}"/>
    <hyperlink ref="D283" r:id="rId446" tooltip="Rajiv Malhotra Talk on new Book 'Indra's Net' Bengaluru: What should we do about media biases" display="https://www.youtube.com/watch?v=kmJLZRzZhUA" xr:uid="{00000000-0004-0000-0000-0000BD010000}"/>
    <hyperlink ref="E284" r:id="rId447" display="https://www.youtube.com/watch?v=myyrtrylWQs" xr:uid="{00000000-0004-0000-0000-0000BE010000}"/>
    <hyperlink ref="D284" r:id="rId448" tooltip="Public Meeting &amp; Talk on &quot;Indra's Net&quot; Bangalore 1/19/14: Where do you see India in the year 2020?" display="https://www.youtube.com/watch?v=myyrtrylWQs" xr:uid="{00000000-0004-0000-0000-0000BF010000}"/>
    <hyperlink ref="E285" r:id="rId449" display="https://www.youtube.com/watch?v=v6x52noLJOo" xr:uid="{00000000-0004-0000-0000-0000C0010000}"/>
    <hyperlink ref="D285" r:id="rId450" tooltip="Talk on 'Indra's Net': Clarification on Mutual Respect" display="https://www.youtube.com/watch?v=v6x52noLJOo" xr:uid="{00000000-0004-0000-0000-0000C1010000}"/>
    <hyperlink ref="E286" r:id="rId451" display="https://www.youtube.com/watch?v=7zvf9bnLgs8" xr:uid="{00000000-0004-0000-0000-0000C2010000}"/>
    <hyperlink ref="D286" r:id="rId452" tooltip="What is wrong with Ford Foundation: Rajiv Malhotra" display="https://www.youtube.com/watch?v=7zvf9bnLgs8" xr:uid="{00000000-0004-0000-0000-0000C3010000}"/>
    <hyperlink ref="E287" r:id="rId453" display="https://www.youtube.com/watch?v=7RTlRYpr7o8" xr:uid="{00000000-0004-0000-0000-0000C4010000}"/>
    <hyperlink ref="D287" r:id="rId454" tooltip="Public Meeting &amp; Talk on 'Indra's Net' in Bangalore 1/19/14: Description of Rajiv's Bangalore trip" display="https://www.youtube.com/watch?v=7RTlRYpr7o8" xr:uid="{00000000-0004-0000-0000-0000C5010000}"/>
    <hyperlink ref="E288" r:id="rId455" display="https://www.youtube.com/watch?v=Th1s8XrKhnk" xr:uid="{00000000-0004-0000-0000-0000C6010000}"/>
    <hyperlink ref="D288" r:id="rId456" tooltip="Public Meeting/Talk on 'Indra's Net' Bangalore 1/19/14: Release Kannada edition of Being Different" display="https://www.youtube.com/watch?v=Th1s8XrKhnk" xr:uid="{00000000-0004-0000-0000-0000C7010000}"/>
    <hyperlink ref="E289" r:id="rId457" display="https://www.youtube.com/watch?v=oYXPvuD_ejM" xr:uid="{00000000-0004-0000-0000-0000C8010000}"/>
    <hyperlink ref="D289" r:id="rId458" tooltip="Talk on his The Book 'Indra's Net' by Rajiv Malhotra in Bangalore" display="https://www.youtube.com/watch?v=oYXPvuD_ejM" xr:uid="{00000000-0004-0000-0000-0000C9010000}"/>
    <hyperlink ref="E290" r:id="rId459" display="https://www.youtube.com/watch?v=Cs9JbmZ0poM" xr:uid="{00000000-0004-0000-0000-0000CA010000}"/>
    <hyperlink ref="D290" r:id="rId460" tooltip="'Indra's Net': Sri Sri Sri Nirmalanandanath Swamy's Address" display="https://www.youtube.com/watch?v=Cs9JbmZ0poM" xr:uid="{00000000-0004-0000-0000-0000CB010000}"/>
    <hyperlink ref="E291" r:id="rId461" display="https://www.youtube.com/watch?v=xGvABG6vfLg" xr:uid="{00000000-0004-0000-0000-0000CC010000}"/>
    <hyperlink ref="D291" r:id="rId462" tooltip="Public Meeting/Talk Indra's Net, Bangalore 1/19/14: N Kumar-Justice of Karnataka High Court Address" display="https://www.youtube.com/watch?v=xGvABG6vfLg" xr:uid="{00000000-0004-0000-0000-0000CD010000}"/>
    <hyperlink ref="E292" r:id="rId463" display="https://www.youtube.com/watch?v=QfYz6BBYpWg" xr:uid="{00000000-0004-0000-0000-0000CE010000}"/>
    <hyperlink ref="D292" r:id="rId464" tooltip="Public Meeting &amp; Talk on 'Indra's Net' Bangalore 1/19/14: Conclusion of the event" display="https://www.youtube.com/watch?v=QfYz6BBYpWg" xr:uid="{00000000-0004-0000-0000-0000CF010000}"/>
    <hyperlink ref="E293" r:id="rId465" display="https://www.youtube.com/watch?v=-rJtFWVJpjA" xr:uid="{00000000-0004-0000-0000-0000D0010000}"/>
    <hyperlink ref="D293" r:id="rId466" tooltip="Ramakrishna Mission's Institute of Culture, Kolkata: Relationship between spirituality &amp; science?" display="https://www.youtube.com/watch?v=-rJtFWVJpjA" xr:uid="{00000000-0004-0000-0000-0000D1010000}"/>
    <hyperlink ref="E294" r:id="rId467" display="https://www.youtube.com/watch?v=iY88UCitwGY" xr:uid="{00000000-0004-0000-0000-0000D2010000}"/>
    <hyperlink ref="D294" r:id="rId468" tooltip="Ramakrishna Mission's Institute of Culture, Kolkata: Q&amp;A - Concerning the use of the word &quot;Hindu&quot;" display="https://www.youtube.com/watch?v=iY88UCitwGY" xr:uid="{00000000-0004-0000-0000-0000D3010000}"/>
    <hyperlink ref="E295" r:id="rId469" display="https://www.youtube.com/watch?v=KBA7GLExw3o" xr:uid="{00000000-0004-0000-0000-0000D4010000}"/>
    <hyperlink ref="D295" r:id="rId470" tooltip="Ramakrishna Mission's Institute of Culture, Kolkata: Q&amp;A - Who composes a Grand Narrative?" display="https://www.youtube.com/watch?v=KBA7GLExw3o" xr:uid="{00000000-0004-0000-0000-0000D5010000}"/>
    <hyperlink ref="E296" r:id="rId471" display="https://www.youtube.com/watch?v=DoYL7K2djDY" xr:uid="{00000000-0004-0000-0000-0000D6010000}"/>
    <hyperlink ref="D296" r:id="rId472" tooltip="Is The Grand Narrative Divisive? How To Protect Our Openness?" display="https://www.youtube.com/watch?v=DoYL7K2djDY" xr:uid="{00000000-0004-0000-0000-0000D7010000}"/>
    <hyperlink ref="E297" r:id="rId473" display="https://www.youtube.com/watch?v=GajqTVRZzfE" xr:uid="{00000000-0004-0000-0000-0000D8010000}"/>
    <hyperlink ref="D297" r:id="rId474" tooltip="Ramakrishna Mission's Institute of Culture, Kolkata: Rajiv Malhotra's Lecture" display="https://www.youtube.com/watch?v=GajqTVRZzfE" xr:uid="{00000000-0004-0000-0000-0000D9010000}"/>
    <hyperlink ref="E298" r:id="rId475" display="https://www.youtube.com/watch?v=QPVDHJcsv5U" xr:uid="{00000000-0004-0000-0000-0000DA010000}"/>
    <hyperlink ref="D298" r:id="rId476" tooltip="Let's Protect Our Adhyatmic (Inner) Sciences From Quackery: Rajiv Malhotra" display="https://www.youtube.com/watch?v=QPVDHJcsv5U" xr:uid="{00000000-0004-0000-0000-0000DB010000}"/>
    <hyperlink ref="E299" r:id="rId477" display="https://www.youtube.com/watch?v=pfw-rEK12IA" xr:uid="{00000000-0004-0000-0000-0000DC010000}"/>
    <hyperlink ref="D299" r:id="rId478" tooltip="IITK Indian Mind Sciences &amp; Their Importance Today:Loss of Liberal Arts &amp; Creativity in Indian Univ" display="https://www.youtube.com/watch?v=pfw-rEK12IA" xr:uid="{00000000-0004-0000-0000-0000DD010000}"/>
    <hyperlink ref="E300" r:id="rId479" display="https://www.youtube.com/watch?v=4H5piNrmsCU" xr:uid="{00000000-0004-0000-0000-0000DE010000}"/>
    <hyperlink ref="D300" r:id="rId480" tooltip="IIT Kharagpur Indian Mind Sciences &amp; Their Importance Today: Rajiv's Guest Lecture" display="https://www.youtube.com/watch?v=4H5piNrmsCU" xr:uid="{00000000-0004-0000-0000-0000DF010000}"/>
    <hyperlink ref="E301" r:id="rId481" display="https://www.youtube.com/watch?v=bEc29vVNLOc" xr:uid="{00000000-0004-0000-0000-0000E0010000}"/>
    <hyperlink ref="D301" r:id="rId482" tooltip="IITK Indian Mind Sciences &amp; Their Importance Today: correct histories to pursue inner sciences" display="https://www.youtube.com/watch?v=bEc29vVNLOc" xr:uid="{00000000-0004-0000-0000-0000E1010000}"/>
    <hyperlink ref="E302" r:id="rId483" display="https://www.youtube.com/watch?v=7WA-8QBd5Tk" xr:uid="{00000000-0004-0000-0000-0000E2010000}"/>
    <hyperlink ref="D302" r:id="rId484" tooltip="IIT Kharagpur Indian Mind Sciences &amp; Their Importance Today: Inner Sciences &amp; Simple Living" display="https://www.youtube.com/watch?v=7WA-8QBd5Tk" xr:uid="{00000000-0004-0000-0000-0000E3010000}"/>
    <hyperlink ref="E303" r:id="rId485" display="https://www.youtube.com/watch?v=3asYCknfoMo" xr:uid="{00000000-0004-0000-0000-0000E4010000}"/>
    <hyperlink ref="D303" r:id="rId486" tooltip="IITK Indian Mind Sciences &amp; Their Importance Today: Advance Indian Ed Beyond Supplying Tech Coolies" display="https://www.youtube.com/watch?v=3asYCknfoMo" xr:uid="{00000000-0004-0000-0000-0000E5010000}"/>
    <hyperlink ref="E304" r:id="rId487" display="https://www.youtube.com/watch?v=4gAHt9ki2xY" xr:uid="{00000000-0004-0000-0000-0000E6010000}"/>
    <hyperlink ref="D304" r:id="rId488" tooltip="Dr. Deepika Kothari introduces her film at launch of 'History of Yoga' film, Mumbai 1/26/2014" display="https://www.youtube.com/watch?v=4gAHt9ki2xY" xr:uid="{00000000-0004-0000-0000-0000E7010000}"/>
    <hyperlink ref="E305" r:id="rId489" display="https://www.youtube.com/watch?v=TbQkh6axHEM" xr:uid="{00000000-0004-0000-0000-0000E8010000}"/>
    <hyperlink ref="D305" r:id="rId490" tooltip="Rajiv Malhotra Lecture as Chief Guest at launch of 'History of Yoga' film, Mumbai 1/26/2014" display="https://www.youtube.com/watch?v=TbQkh6axHEM" xr:uid="{00000000-0004-0000-0000-0000E9010000}"/>
    <hyperlink ref="E306" r:id="rId491" display="https://www.youtube.com/watch?v=1_8y5fSSOlE" xr:uid="{00000000-0004-0000-0000-0000EA010000}"/>
    <hyperlink ref="D306" r:id="rId492" tooltip="Rajiv Malhotra's Endorsement of the Film, &quot;History of Yoga&quot;" display="https://www.youtube.com/watch?v=1_8y5fSSOlE" xr:uid="{00000000-0004-0000-0000-0000EB010000}"/>
    <hyperlink ref="E307" r:id="rId493" display="https://www.youtube.com/watch?v=jaw4U_s24zo" xr:uid="{00000000-0004-0000-0000-0000EC010000}"/>
    <hyperlink ref="D307" r:id="rId494" tooltip="Event Introduction - Indus University Release of Indra's Net Jan 29 2014" display="https://www.youtube.com/watch?v=jaw4U_s24zo" xr:uid="{00000000-0004-0000-0000-0000ED010000}"/>
    <hyperlink ref="E308" r:id="rId495" display="https://www.youtube.com/watch?v=R2XPp4eJXLk" xr:uid="{00000000-0004-0000-0000-0000EE010000}"/>
    <hyperlink ref="D308" r:id="rId496" tooltip="Indus University Release of The Book Indra's Net_Q&amp;A" display="https://www.youtube.com/watch?v=R2XPp4eJXLk" xr:uid="{00000000-0004-0000-0000-0000EF010000}"/>
    <hyperlink ref="E309" r:id="rId497" display="https://www.youtube.com/watch?v=d9iObjKR5yI" xr:uid="{00000000-0004-0000-0000-0000F0010000}"/>
    <hyperlink ref="D309" r:id="rId498" tooltip="India's Grand Narrative &amp; Talk on The Book 'Indra's Net' at Indus Uniersity" display="https://www.youtube.com/watch?v=d9iObjKR5yI" xr:uid="{00000000-0004-0000-0000-0000F1010000}"/>
    <hyperlink ref="E310" r:id="rId499" display="https://www.youtube.com/watch?v=Ow3nJA8fhhQ" xr:uid="{00000000-0004-0000-0000-0000F2010000}"/>
    <hyperlink ref="D310" r:id="rId500" tooltip="Rajiv Malhotra in Conversation with Mohandas Pai - Bangalore Literary Festival" display="https://www.youtube.com/watch?v=Ow3nJA8fhhQ" xr:uid="{00000000-0004-0000-0000-0000F3010000}"/>
    <hyperlink ref="E311" r:id="rId501" display="https://www.youtube.com/watch?v=yr_-UHm07rM" xr:uid="{00000000-0004-0000-0000-0000F4010000}"/>
    <hyperlink ref="D311" r:id="rId502" tooltip="Rajiv Malhotra Panel Bangalore Literature Festival Sept, 2014" display="https://www.youtube.com/watch?v=yr_-UHm07rM" xr:uid="{00000000-0004-0000-0000-0000F5010000}"/>
    <hyperlink ref="E312" r:id="rId503" display="https://www.youtube.com/watch?v=JNg9hu1QURw" xr:uid="{00000000-0004-0000-0000-0000F6010000}"/>
    <hyperlink ref="D312" r:id="rId504" tooltip="Rajiv in conversation w/ Rajendra Pawar Chairman &amp; Harpal Singh Trustee, NIIT" display="https://www.youtube.com/watch?v=JNg9hu1QURw" xr:uid="{00000000-0004-0000-0000-0000F7010000}"/>
    <hyperlink ref="E313" r:id="rId505" display="https://www.youtube.com/watch?v=11Ben3IvDQ0" xr:uid="{00000000-0004-0000-0000-0000F8010000}"/>
    <hyperlink ref="D313" r:id="rId506" tooltip="Rajiv Malhotra's inaugural message at the launch of the ASIAN LENS initiative by NIIT University" display="https://www.youtube.com/watch?v=11Ben3IvDQ0" xr:uid="{00000000-0004-0000-0000-0000F9010000}"/>
    <hyperlink ref="E314" r:id="rId507" display="https://www.youtube.com/watch?v=xjZO-uNelDI" xr:uid="{00000000-0004-0000-0000-0000FA010000}"/>
    <hyperlink ref="D314" r:id="rId508" tooltip="1. Introduction to Q&amp;A session in Washington DC" display="https://www.youtube.com/watch?v=xjZO-uNelDI" xr:uid="{00000000-0004-0000-0000-0000FB010000}"/>
    <hyperlink ref="E315" r:id="rId509" display="https://www.youtube.com/watch?v=6oKx_bFPSSA" xr:uid="{00000000-0004-0000-0000-0000FC010000}"/>
    <hyperlink ref="D315" r:id="rId510" tooltip="2. Rajiv describes the stages of his own journey over the past 20 years" display="https://www.youtube.com/watch?v=6oKx_bFPSSA" xr:uid="{00000000-0004-0000-0000-0000FD010000}"/>
    <hyperlink ref="E316" r:id="rId511" display="https://www.youtube.com/watch?v=_Anq0CTYGt8" xr:uid="{00000000-0004-0000-0000-0000FE010000}"/>
    <hyperlink ref="D316" r:id="rId512" tooltip="3. Who is Rajiv's guru" display="https://www.youtube.com/watch?v=_Anq0CTYGt8" xr:uid="{00000000-0004-0000-0000-0000FF010000}"/>
    <hyperlink ref="E317" r:id="rId513" display="https://www.youtube.com/watch?v=_xIbCmTtK8s" xr:uid="{00000000-0004-0000-0000-000000020000}"/>
    <hyperlink ref="D317" r:id="rId514" tooltip="4. What are the four books Rajiv has published thus far" display="https://www.youtube.com/watch?v=_xIbCmTtK8s" xr:uid="{00000000-0004-0000-0000-000001020000}"/>
    <hyperlink ref="E318" r:id="rId515" display="https://www.youtube.com/watch?v=qGie_-i1j6o" xr:uid="{00000000-0004-0000-0000-000002020000}"/>
    <hyperlink ref="D318" r:id="rId516" tooltip="What is Neo Hinduism &amp; Why Our Opponents Want to Propagate it #5" display="https://www.youtube.com/watch?v=qGie_-i1j6o" xr:uid="{00000000-0004-0000-0000-000003020000}"/>
    <hyperlink ref="E319" r:id="rId517" display="https://www.youtube.com/watch?v=VwTbkm1NN4Y" xr:uid="{00000000-0004-0000-0000-000004020000}"/>
    <hyperlink ref="D319" r:id="rId518" tooltip="Why is Namaz Practice in Islam Not 'Embodied' in the Dharma Sense #6" display="https://www.youtube.com/watch?v=VwTbkm1NN4Y" xr:uid="{00000000-0004-0000-0000-000005020000}"/>
    <hyperlink ref="E320" r:id="rId519" display="https://www.youtube.com/watch?v=WQObFfIG62Q" xr:uid="{00000000-0004-0000-0000-000006020000}"/>
    <hyperlink ref="D320" r:id="rId520" tooltip="7. Explain your goal of being non ignorable" display="https://www.youtube.com/watch?v=WQObFfIG62Q" xr:uid="{00000000-0004-0000-0000-000007020000}"/>
    <hyperlink ref="E321" r:id="rId521" display="https://www.youtube.com/watch?v=CouNRYMLDmY" xr:uid="{00000000-0004-0000-0000-000008020000}"/>
    <hyperlink ref="D321" r:id="rId522" tooltip="8. What are your issues with funding India related chairs in the West" display="https://www.youtube.com/watch?v=CouNRYMLDmY" xr:uid="{00000000-0004-0000-0000-000009020000}"/>
    <hyperlink ref="E322" r:id="rId523" display="https://www.youtube.com/watch?v=ZWkU2WQv4mM" xr:uid="{00000000-0004-0000-0000-00000A020000}"/>
    <hyperlink ref="D322" r:id="rId524" tooltip="9. How should we infiltrate the Western academy" display="https://www.youtube.com/watch?v=ZWkU2WQv4mM" xr:uid="{00000000-0004-0000-0000-00000B020000}"/>
    <hyperlink ref="E323" r:id="rId525" display="https://www.youtube.com/watch?v=ziCW-l-SXRM" xr:uid="{00000000-0004-0000-0000-00000C020000}"/>
    <hyperlink ref="D323" r:id="rId526" tooltip="What Should Hindus do to Compete Against Church Seminaries Producing Research #10" display="https://www.youtube.com/watch?v=ziCW-l-SXRM" xr:uid="{00000000-0004-0000-0000-00000D020000}"/>
    <hyperlink ref="E324" r:id="rId527" display="https://www.youtube.com/watch?v=mNRX-8C-RmY" xr:uid="{00000000-0004-0000-0000-00000E020000}"/>
    <hyperlink ref="D324" r:id="rId528" tooltip="11. How to scale up Rajiv's work to become like a research seminary" display="https://www.youtube.com/watch?v=mNRX-8C-RmY" xr:uid="{00000000-0004-0000-0000-00000F020000}"/>
    <hyperlink ref="E325" r:id="rId529" display="https://www.youtube.com/watch?v=hH3jbt-s4aY" xr:uid="{00000000-0004-0000-0000-000010020000}"/>
    <hyperlink ref="D325" r:id="rId530" tooltip="Rajiv Malhotra in conversation with Aam Admi Party leaders just before election" display="https://www.youtube.com/watch?v=hH3jbt-s4aY" xr:uid="{00000000-0004-0000-0000-000011020000}"/>
    <hyperlink ref="E326" r:id="rId531" display="https://www.youtube.com/watch?v=zyTsxv3NJzA" xr:uid="{00000000-0004-0000-0000-000012020000}"/>
    <hyperlink ref="D326" r:id="rId532" tooltip="Rajiv Malhotra: Chief Guest Manipal Univ_Intl Conf on Language &amp; Literature" display="https://www.youtube.com/watch?v=zyTsxv3NJzA" xr:uid="{00000000-0004-0000-0000-000013020000}"/>
    <hyperlink ref="E327" r:id="rId533" display="https://www.youtube.com/watch?v=yYhGJH2NjBA" xr:uid="{00000000-0004-0000-0000-000014020000}"/>
    <hyperlink ref="D327" r:id="rId534" tooltip="Western Dichotomies towards Dharma - Rajiv Malhotra Lecture at India House, Houston Dec 13 2014" display="https://www.youtube.com/watch?v=yYhGJH2NjBA" xr:uid="{00000000-0004-0000-0000-000015020000}"/>
    <hyperlink ref="E328" r:id="rId535" display="https://www.youtube.com/watch?v=R_G2Gd70LiY" xr:uid="{00000000-0004-0000-0000-000016020000}"/>
    <hyperlink ref="D328" r:id="rId536" tooltip="Hindu-Christian Debate Between Rajiv Malhotra &amp; Christian Eberhart" display="https://www.youtube.com/watch?v=R_G2Gd70LiY" xr:uid="{00000000-0004-0000-0000-000017020000}"/>
    <hyperlink ref="E329" r:id="rId537" display="https://www.youtube.com/watch?v=k6dsew1B6SE" xr:uid="{00000000-0004-0000-0000-000018020000}"/>
    <hyperlink ref="D329" r:id="rId538" tooltip="Indian Americans &amp; Indian Grand Narrative - Rajiv Malhotra Lecture/Q&amp;A Woodlands Temple Dec 14 2014" display="https://www.youtube.com/watch?v=k6dsew1B6SE" xr:uid="{00000000-0004-0000-0000-000019020000}"/>
    <hyperlink ref="E330" r:id="rId539" display="https://www.youtube.com/watch?v=X4TDNzwe3s4" xr:uid="{00000000-0004-0000-0000-00001A020000}"/>
    <hyperlink ref="D330" r:id="rId540" tooltip="John Dayal - Debating foreign funded NGOs with John Dayal and others" display="https://www.youtube.com/watch?v=X4TDNzwe3s4" xr:uid="{00000000-0004-0000-0000-00001B020000}"/>
    <hyperlink ref="E331" r:id="rId541" display="https://www.youtube.com/watch?v=_OWY_haNDNI" xr:uid="{00000000-0004-0000-0000-00001C020000}"/>
    <hyperlink ref="D331" r:id="rId542" tooltip="Rajiv Malhotra: Debating Foreign Funded NGOs with John Dayal &amp; others" display="https://www.youtube.com/watch?v=_OWY_haNDNI" xr:uid="{00000000-0004-0000-0000-00001D020000}"/>
    <hyperlink ref="E332" r:id="rId543" display="https://www.youtube.com/watch?v=s1VIjn0qPQg" xr:uid="{00000000-0004-0000-0000-00001E020000}"/>
    <hyperlink ref="D332" r:id="rId544" tooltip="NDTV 'We the People' debate on Foreign NGOs moderated by Barkha Dutt" display="https://www.youtube.com/watch?v=s1VIjn0qPQg" xr:uid="{00000000-0004-0000-0000-00001F020000}"/>
    <hyperlink ref="E333" r:id="rId545" display="https://www.youtube.com/watch?v=NpqJHyWjh7A" xr:uid="{00000000-0004-0000-0000-000020020000}"/>
    <hyperlink ref="D333" r:id="rId546" tooltip="Rajiv Opening Remarks - JNU Roundtable on Decolonizing the Academy &amp; Debating breaking India forces" display="https://www.youtube.com/watch?v=NpqJHyWjh7A" xr:uid="{00000000-0004-0000-0000-000021020000}"/>
    <hyperlink ref="E334" r:id="rId547" display="https://www.youtube.com/watch?v=m9xF54UZFuY" xr:uid="{00000000-0004-0000-0000-000022020000}"/>
    <hyperlink ref="D334" r:id="rId548" tooltip="Dr. Tribhuvan Singh - JNU Roundtable on Decolonizing the Academy &amp; Debating breaking India forces" display="https://www.youtube.com/watch?v=m9xF54UZFuY" xr:uid="{00000000-0004-0000-0000-000023020000}"/>
    <hyperlink ref="E335" r:id="rId549" display="https://www.youtube.com/watch?v=srr9jTynwdo" xr:uid="{00000000-0004-0000-0000-000024020000}"/>
    <hyperlink ref="D335" r:id="rId550" tooltip="Dr. Udit Raj Talk - JNU Roundtable on Decolonizing the Academy &amp; Debating Breaking India Forces" display="https://www.youtube.com/watch?v=srr9jTynwdo" xr:uid="{00000000-0004-0000-0000-000025020000}"/>
    <hyperlink ref="E336" r:id="rId551" display="https://www.youtube.com/watch?v=w5KPpzfrQQY" xr:uid="{00000000-0004-0000-0000-000026020000}"/>
    <hyperlink ref="D336" r:id="rId552" tooltip="Prof Girish Nath Jha - JNU Roundtable on Decolonizing the Academy &amp; Debating Breaking India Forces" display="https://www.youtube.com/watch?v=w5KPpzfrQQY" xr:uid="{00000000-0004-0000-0000-000027020000}"/>
    <hyperlink ref="E337" r:id="rId553" display="https://www.youtube.com/watch?v=AuVaei10Du0" xr:uid="{00000000-0004-0000-0000-000028020000}"/>
    <hyperlink ref="D337" r:id="rId554" tooltip="Concluding discussion turns into shouting match between students &amp; Udit Raj - JNU Roundtable" display="https://www.youtube.com/watch?v=AuVaei10Du0" xr:uid="{00000000-0004-0000-0000-000029020000}"/>
    <hyperlink ref="E338" r:id="rId555" display="https://www.youtube.com/watch?v=1GLaXQ6Rgcg" xr:uid="{00000000-0004-0000-0000-00002A020000}"/>
    <hyperlink ref="D338" r:id="rId556" tooltip="Rajiv Malhotra's Talk at Art of Living: Where is Dharma in the 21st Century" display="https://www.youtube.com/watch?v=1GLaXQ6Rgcg" xr:uid="{00000000-0004-0000-0000-00002B020000}"/>
    <hyperlink ref="E339" r:id="rId557" display="https://www.youtube.com/watch?v=FKg_FjS3qZw" xr:uid="{00000000-0004-0000-0000-00002C020000}"/>
    <hyperlink ref="D339" r:id="rId558" tooltip="The Evolution of Yajna: Rajiv Malhotra at Maharishi University" display="https://www.youtube.com/watch?v=FKg_FjS3qZw" xr:uid="{00000000-0004-0000-0000-00002D020000}"/>
    <hyperlink ref="E340" r:id="rId559" display="https://www.youtube.com/watch?v=EHQ6eLHDs78" xr:uid="{00000000-0004-0000-0000-00002E020000}"/>
    <hyperlink ref="D340" r:id="rId560" tooltip="Are Indians ignoring our civilization while the West appropriates it" display="https://www.youtube.com/watch?v=EHQ6eLHDs78" xr:uid="{00000000-0004-0000-0000-00002F020000}"/>
    <hyperlink ref="E341" r:id="rId561" display="https://www.youtube.com/watch?v=-cC-ErXYdnI" xr:uid="{00000000-0004-0000-0000-000030020000}"/>
    <hyperlink ref="D341" r:id="rId562" tooltip="Debate on 'Hinduism &amp; Indian Grand Narrative', Delhi Univ Psychology Dept" display="https://www.youtube.com/watch?v=-cC-ErXYdnI" xr:uid="{00000000-0004-0000-0000-000031020000}"/>
    <hyperlink ref="E342" r:id="rId563" display="https://www.youtube.com/watch?v=dZCZp5udJeI" xr:uid="{00000000-0004-0000-0000-000032020000}"/>
    <hyperlink ref="D342" r:id="rId564" tooltip="Are Sanskrit Studies in the West becoming the New Orientalism?" display="https://www.youtube.com/watch?v=dZCZp5udJeI" xr:uid="{00000000-0004-0000-0000-000033020000}"/>
    <hyperlink ref="E343" r:id="rId565" display="https://www.youtube.com/watch?v=O5i1SD7KFkI" xr:uid="{00000000-0004-0000-0000-000034020000}"/>
    <hyperlink ref="D343" r:id="rId566" tooltip="Lecture on Dharma, Sanskrit &amp; Science, Goa, Feb 26, 2015" display="https://www.youtube.com/watch?v=O5i1SD7KFkI" xr:uid="{00000000-0004-0000-0000-000035020000}"/>
    <hyperlink ref="E344" r:id="rId567" display="https://www.youtube.com/watch?v=Q3ZGmGasWfc" xr:uid="{00000000-0004-0000-0000-000036020000}"/>
    <hyperlink ref="D344" r:id="rId568" tooltip="Lecture 'Is our Sanskriti being distorted by the Americanization of Sanskrit Studies' at Sastra Univ" display="https://www.youtube.com/watch?v=Q3ZGmGasWfc" xr:uid="{00000000-0004-0000-0000-000037020000}"/>
    <hyperlink ref="E345" r:id="rId569" display="https://www.youtube.com/watch?v=JbxzX8kwig4" xr:uid="{00000000-0004-0000-0000-000038020000}"/>
    <hyperlink ref="D345" r:id="rId570" tooltip="World Sanskrit Congress 2015: Is Sanskrit Dead or Alive, Political or Sacred" display="https://www.youtube.com/watch?v=JbxzX8kwig4" xr:uid="{00000000-0004-0000-0000-000039020000}"/>
    <hyperlink ref="E346" r:id="rId571" display="https://www.youtube.com/watch?v=Uxcvh2BQu1g" xr:uid="{00000000-0004-0000-0000-00003A020000}"/>
    <hyperlink ref="D346" r:id="rId572" tooltip="Rajiv Malhotra's The Battle of Sanskrit Launch, Samskrita Bharati, Bengaluru" display="https://www.youtube.com/watch?v=Uxcvh2BQu1g" xr:uid="{00000000-0004-0000-0000-00003B020000}"/>
    <hyperlink ref="E347" r:id="rId573" display="https://www.youtube.com/watch?v=0-Ishanuvj8" xr:uid="{00000000-0004-0000-0000-00003C020000}"/>
    <hyperlink ref="D347" r:id="rId574" tooltip="The Importance of Swadeshi Indology: Rajiv Malhotra" display="https://www.youtube.com/watch?v=0-Ishanuvj8" xr:uid="{00000000-0004-0000-0000-00003D020000}"/>
    <hyperlink ref="E348" r:id="rId575" display="https://www.youtube.com/watch?v=j84sUcOTBRM" xr:uid="{00000000-0004-0000-0000-00003E020000}"/>
    <hyperlink ref="D348" r:id="rId576" tooltip="Reversing the Gaze (Purva-Paksha) on Western Indology, Karnataka Sanskrit University" display="https://www.youtube.com/watch?v=j84sUcOTBRM" xr:uid="{00000000-0004-0000-0000-00003F020000}"/>
    <hyperlink ref="E349" r:id="rId577" display="https://www.youtube.com/watch?v=NQUbNykwFG4" xr:uid="{00000000-0004-0000-0000-000040020000}"/>
    <hyperlink ref="D349" r:id="rId578" tooltip="&quot;Taking back our heritage: My message to India's youth&quot; at IIT Madras" display="https://www.youtube.com/watch?v=NQUbNykwFG4" xr:uid="{00000000-0004-0000-0000-000041020000}"/>
    <hyperlink ref="E350" r:id="rId579" display="https://www.youtube.com/watch?v=zILqg37PouM" xr:uid="{00000000-0004-0000-0000-000042020000}"/>
    <hyperlink ref="D350" r:id="rId580" tooltip="Roddam Narasimha &amp; Mohandas Pai discuss &quot;The Battle For Sanskrit&quot; with Rajiv Malhotra" display="https://www.youtube.com/watch?v=zILqg37PouM" xr:uid="{00000000-0004-0000-0000-000043020000}"/>
    <hyperlink ref="E351" r:id="rId581" display="https://www.youtube.com/watch?v=fzzIeVO7-qk" xr:uid="{00000000-0004-0000-0000-000044020000}"/>
    <hyperlink ref="D351" r:id="rId582" tooltip="Rajiv Malhotra's Encounter With The Indian Left at Tata Institute of Social Sciences" display="https://www.youtube.com/watch?v=fzzIeVO7-qk" xr:uid="{00000000-0004-0000-0000-000045020000}"/>
    <hyperlink ref="E352" r:id="rId583" display="https://www.youtube.com/watch?v=-fhrU0xoCgk" xr:uid="{00000000-0004-0000-0000-000046020000}"/>
    <hyperlink ref="D352" r:id="rId584" tooltip="In conversation with Madhu Kishwar: The Battle For Sanskrit" display="https://www.youtube.com/watch?v=-fhrU0xoCgk" xr:uid="{00000000-0004-0000-0000-000047020000}"/>
    <hyperlink ref="E353" r:id="rId585" display="https://www.youtube.com/watch?v=OXYcMlprdL4" xr:uid="{00000000-0004-0000-0000-000048020000}"/>
    <hyperlink ref="D353" r:id="rId586" tooltip="&quot;Geopolitics &amp; the study of Indian Civilization&quot;: A very large event at IIT Bombay" display="https://www.youtube.com/watch?v=OXYcMlprdL4" xr:uid="{00000000-0004-0000-0000-000049020000}"/>
    <hyperlink ref="E354" r:id="rId587" display="https://www.youtube.com/watch?v=yZ08CJsgurU" xr:uid="{00000000-0004-0000-0000-00004A020000}"/>
    <hyperlink ref="D354" r:id="rId588" tooltip="Zee News_Rohit Sardana Interviews Rajiv Malhotra_Feb 2016" display="https://www.youtube.com/watch?v=yZ08CJsgurU" xr:uid="{00000000-0004-0000-0000-00004B020000}"/>
    <hyperlink ref="E355" r:id="rId589" display="https://www.youtube.com/watch?v=c13ZN5rYckE" xr:uid="{00000000-0004-0000-0000-00004C020000}"/>
    <hyperlink ref="D355" r:id="rId590" tooltip="Sri Sri Ravi Shankar Launches &quot;The Battle For Sanskrit&quot; in Art of Living Campus, Bangalore" display="https://www.youtube.com/watch?v=c13ZN5rYckE" xr:uid="{00000000-0004-0000-0000-00004D020000}"/>
    <hyperlink ref="E356" r:id="rId591" display="https://www.youtube.com/watch?v=p3i_mI87a3E" xr:uid="{00000000-0004-0000-0000-00004E020000}"/>
    <hyperlink ref="D356" r:id="rId592" tooltip="Chinmaya Mission, Amish Tripathi &amp; Rajiv Malhotra discuss &quot;The Battle For Sanskrit&quot;" display="https://www.youtube.com/watch?v=p3i_mI87a3E" xr:uid="{00000000-0004-0000-0000-00004F020000}"/>
    <hyperlink ref="E357" r:id="rId593" display="https://www.youtube.com/watch?v=FrXBeS9Vj40" xr:uid="{00000000-0004-0000-0000-000050020000}"/>
    <hyperlink ref="D357" r:id="rId594" tooltip="Art of Living: &quot;The Battle For Sanskrit&quot; talk in Bangalore ashram" display="https://www.youtube.com/watch?v=FrXBeS9Vj40" xr:uid="{00000000-0004-0000-0000-000051020000}"/>
    <hyperlink ref="E358" r:id="rId595" display="https://www.youtube.com/watch?v=kaJQx-nXg6M" xr:uid="{00000000-0004-0000-0000-000052020000}"/>
    <hyperlink ref="D358" r:id="rId596" tooltip="Rajiv Malhotra responds to questions at a Vedic Gurukulam, Bidadi" display="https://www.youtube.com/watch?v=kaJQx-nXg6M" xr:uid="{00000000-0004-0000-0000-000053020000}"/>
    <hyperlink ref="E359" r:id="rId597" display="https://www.youtube.com/watch?v=fyMRRD_YeRI" xr:uid="{00000000-0004-0000-0000-000054020000}"/>
    <hyperlink ref="D359" r:id="rId598" tooltip="Ramakrishna Mission (Chennai) presents Rajiv Malhotra's talk/Q&amp;A on: Sacredness and Sanskrit" display="https://www.youtube.com/watch?v=fyMRRD_YeRI" xr:uid="{00000000-0004-0000-0000-000055020000}"/>
    <hyperlink ref="E360" r:id="rId599" display="https://www.youtube.com/watch?v=OHn7cvWw5gE" xr:uid="{00000000-0004-0000-0000-000056020000}"/>
    <hyperlink ref="D360" r:id="rId600" tooltip="JNU: Rajiv Malhotra's New Book THE BATTLE FOR SANSKRIT_full video" display="https://www.youtube.com/watch?v=OHn7cvWw5gE" xr:uid="{00000000-0004-0000-0000-000057020000}"/>
    <hyperlink ref="E361" r:id="rId601" display="https://www.youtube.com/watch?v=tBf6vZKjL9w" xr:uid="{00000000-0004-0000-0000-000058020000}"/>
    <hyperlink ref="D361" r:id="rId602" tooltip="Battle For Sanskrit: How Samskrita Bharati &amp; Rajiv Malhotra can collaborate" display="https://www.youtube.com/watch?v=tBf6vZKjL9w" xr:uid="{00000000-0004-0000-0000-000059020000}"/>
    <hyperlink ref="E362" r:id="rId603" display="https://www.youtube.com/watch?v=tNKCTknE59M" xr:uid="{00000000-0004-0000-0000-00005A020000}"/>
    <hyperlink ref="D362" r:id="rId604" tooltip="Rajiv Malhotra Darshan with Kanchi Shankaracharyas to Discuss Common Interests" display="https://www.youtube.com/watch?v=tNKCTknE59M" xr:uid="{00000000-0004-0000-0000-00005B020000}"/>
    <hyperlink ref="E363" r:id="rId605" display="https://www.youtube.com/watch?v=0DzUUFbFZHs" xr:uid="{00000000-0004-0000-0000-00005C020000}"/>
    <hyperlink ref="D363" r:id="rId606" tooltip="&quot;Removing the burqa from our minds&quot;: Rajiv Malhotra's lecture &amp; interaction in Bangalore" display="https://www.youtube.com/watch?v=0DzUUFbFZHs" xr:uid="{00000000-0004-0000-0000-00005D020000}"/>
    <hyperlink ref="E364" r:id="rId607" display="https://www.youtube.com/watch?v=59-D2X_vmlA" xr:uid="{00000000-0004-0000-0000-00005E020000}"/>
    <hyperlink ref="D364" r:id="rId608" tooltip="Delhi University's distinguished panel discusses THE BATTLE FOR SANSKRIT" display="https://www.youtube.com/watch?v=59-D2X_vmlA" xr:uid="{00000000-0004-0000-0000-00005F020000}"/>
    <hyperlink ref="E365" r:id="rId609" display="https://www.youtube.com/watch?v=NhDs3OPqMQ4" xr:uid="{00000000-0004-0000-0000-000060020000}"/>
    <hyperlink ref="D365" r:id="rId610" tooltip="Rajiv Malhotra interviewed by young California enterpreneur, Balaji Srinivasan" display="https://www.youtube.com/watch?v=NhDs3OPqMQ4" xr:uid="{00000000-0004-0000-0000-000061020000}"/>
    <hyperlink ref="E366" r:id="rId611" display="https://www.youtube.com/watch?v=7JNUG5Lyals" xr:uid="{00000000-0004-0000-0000-000062020000}"/>
    <hyperlink ref="D366" r:id="rId612" tooltip="Are Indian Intellectuals Free Thinkers or Colonized: Indus University, TBFS Launch" display="https://www.youtube.com/watch?v=7JNUG5Lyals" xr:uid="{00000000-0004-0000-0000-000063020000}"/>
    <hyperlink ref="E367" r:id="rId613" display="https://www.youtube.com/watch?v=T-iBVjoTxpY" xr:uid="{00000000-0004-0000-0000-000064020000}"/>
    <hyperlink ref="D367" r:id="rId614" tooltip="Kanchi Shankaracharya's devotees in USA discuss &quot;The Battle For Sanskrit&quot;" display="https://www.youtube.com/watch?v=T-iBVjoTxpY" xr:uid="{00000000-0004-0000-0000-000065020000}"/>
    <hyperlink ref="E368" r:id="rId615" display="https://www.youtube.com/watch?v=2RlQdQoP4mE" xr:uid="{00000000-0004-0000-0000-000066020000}"/>
    <hyperlink ref="D368" r:id="rId616" tooltip="Will Indian Corporate Leaders Support Swadeshi Indology?" display="https://www.youtube.com/watch?v=2RlQdQoP4mE" xr:uid="{00000000-0004-0000-0000-000067020000}"/>
    <hyperlink ref="E369" r:id="rId617" display="https://www.youtube.com/watch?v=9eSzra79z-I" xr:uid="{00000000-0004-0000-0000-000068020000}"/>
    <hyperlink ref="D369" r:id="rId618" tooltip="&quot;The Battle For Sanskrit&quot; discussed by Ramesh Pandey, VC of L.B.S. Rashtriya Sanskrit Vidyapeeth" display="https://www.youtube.com/watch?v=9eSzra79z-I" xr:uid="{00000000-0004-0000-0000-000069020000}"/>
    <hyperlink ref="E370" r:id="rId619" display="https://www.youtube.com/watch?v=t5AEphve0P8" xr:uid="{00000000-0004-0000-0000-00006A020000}"/>
    <hyperlink ref="D370" r:id="rId620" tooltip="Samskrita Bharati panel discussion in Delhi: &quot;The Battle For Sanskrit&quot;" display="https://www.youtube.com/watch?v=t5AEphve0P8" xr:uid="{00000000-0004-0000-0000-00006B020000}"/>
    <hyperlink ref="E371" r:id="rId621" display="https://www.youtube.com/watch?v=zm-fPGwlflY" xr:uid="{00000000-0004-0000-0000-00006C020000}"/>
    <hyperlink ref="D371" r:id="rId622" tooltip="Prof P.N. Shastry, VC, Rashtriya Sanskrit Sansthan, discusses &quot;The Battle For Sanskrit&quot;" display="https://www.youtube.com/watch?v=zm-fPGwlflY" xr:uid="{00000000-0004-0000-0000-00006D020000}"/>
    <hyperlink ref="E372" r:id="rId623" display="https://www.youtube.com/watch?v=Iimv8qJijTE" xr:uid="{00000000-0004-0000-0000-00006E020000}"/>
    <hyperlink ref="D372" r:id="rId624" tooltip="Dr Kutumba Sastry, President, International Association of Sanskrit Studies" display="https://www.youtube.com/watch?v=Iimv8qJijTE" xr:uid="{00000000-0004-0000-0000-00006F020000}"/>
    <hyperlink ref="E373" r:id="rId625" display="https://www.youtube.com/watch?v=kpktr2ml8m8" xr:uid="{00000000-0004-0000-0000-000070020000}"/>
    <hyperlink ref="D373" r:id="rId626" tooltip="Bibek Debroy on &quot;The Battle for Sanskrit&quot;" display="https://www.youtube.com/watch?v=kpktr2ml8m8" xr:uid="{00000000-0004-0000-0000-000071020000}"/>
    <hyperlink ref="E374" r:id="rId627" display="https://www.youtube.com/watch?v=jB9efRnouaI" xr:uid="{00000000-0004-0000-0000-000072020000}"/>
    <hyperlink ref="D374" r:id="rId628" tooltip="Rajiv Malhotra talk in Delhi Samskrita Bharati" display="https://www.youtube.com/watch?v=jB9efRnouaI" xr:uid="{00000000-0004-0000-0000-000073020000}"/>
    <hyperlink ref="E375" r:id="rId629" display="https://www.youtube.com/watch?v=r2uhf3x6oH8" xr:uid="{00000000-0004-0000-0000-000074020000}"/>
    <hyperlink ref="D375" r:id="rId630" tooltip="Q&amp;A on The Battle For Sanskrit. Samskrita Bharati event in Delhi" display="https://www.youtube.com/watch?v=r2uhf3x6oH8" xr:uid="{00000000-0004-0000-0000-000075020000}"/>
    <hyperlink ref="E376" r:id="rId631" display="https://www.youtube.com/watch?v=G-AjF_4Jc1I" xr:uid="{00000000-0004-0000-0000-000076020000}"/>
    <hyperlink ref="D376" r:id="rId632" tooltip="How to be an intellectual kshatriya, by Rajiv Malhotra" display="https://www.youtube.com/watch?v=G-AjF_4Jc1I" xr:uid="{00000000-0004-0000-0000-000077020000}"/>
    <hyperlink ref="E377" r:id="rId633" display="https://www.youtube.com/watch?v=hbcWYVaowqI" xr:uid="{00000000-0004-0000-0000-000078020000}"/>
    <hyperlink ref="D377" r:id="rId634" tooltip="Swami Harshananda (senior monk of RK Mission) blessings at Intellectual Kshatriya workshop" display="https://www.youtube.com/watch?v=hbcWYVaowqI" xr:uid="{00000000-0004-0000-0000-000079020000}"/>
    <hyperlink ref="E378" r:id="rId635" display="https://www.youtube.com/watch?v=olQlPZuEWLY" xr:uid="{00000000-0004-0000-0000-00007A020000}"/>
    <hyperlink ref="D378" r:id="rId636" tooltip="Columbia University Talk &quot;Hinduphobia in Academia&quot;: Rajiv Malhotra" display="https://www.youtube.com/watch?v=olQlPZuEWLY" xr:uid="{00000000-0004-0000-0000-00007B020000}"/>
    <hyperlink ref="E379" r:id="rId637" display="https://www.youtube.com/watch?v=fwbLw9W9GC8" xr:uid="{00000000-0004-0000-0000-00007C020000}"/>
    <hyperlink ref="D379" r:id="rId638" tooltip="Rajiv Malhotra at MIT: The Force Awakens" display="https://www.youtube.com/watch?v=fwbLw9W9GC8" xr:uid="{00000000-0004-0000-0000-00007D020000}"/>
    <hyperlink ref="E380" r:id="rId639" display="https://www.youtube.com/watch?v=XcIm7eWfJ_M" xr:uid="{00000000-0004-0000-0000-00007E020000}"/>
    <hyperlink ref="D380" r:id="rId640" tooltip="NewsX: Dr Subramanian Swamy's Endorsement for Rajiv Malhotra" display="https://www.youtube.com/watch?v=XcIm7eWfJ_M" xr:uid="{00000000-0004-0000-0000-00007F020000}"/>
    <hyperlink ref="E381" r:id="rId641" display="https://www.youtube.com/watch?v=tD7VxQAIPLM" xr:uid="{00000000-0004-0000-0000-000080020000}"/>
    <hyperlink ref="D381" r:id="rId642" tooltip="Difference Between British Era Sepoys &amp; Today's Intellectual Sepoys" display="https://www.youtube.com/watch?v=tD7VxQAIPLM" xr:uid="{00000000-0004-0000-0000-000081020000}"/>
    <hyperlink ref="E382" r:id="rId643" display="https://www.youtube.com/watch?v=RaNpNJVvWDI" xr:uid="{00000000-0004-0000-0000-000082020000}"/>
    <hyperlink ref="D382" r:id="rId644" tooltip="People like Devdutt Pattanaik Subvert Hinduism While Seeming to Help it" display="https://www.youtube.com/watch?v=RaNpNJVvWDI" xr:uid="{00000000-0004-0000-0000-000083020000}"/>
    <hyperlink ref="E383" r:id="rId645" display="https://www.youtube.com/watch?v=sdUuukDpj9s" xr:uid="{00000000-0004-0000-0000-000084020000}"/>
    <hyperlink ref="D383" r:id="rId646" tooltip="History-Centrism &amp; Dharma vis a vis Religion: Rajiv Malhotra" display="https://www.youtube.com/watch?v=sdUuukDpj9s" xr:uid="{00000000-0004-0000-0000-000085020000}"/>
    <hyperlink ref="E384" r:id="rId647" display="https://www.youtube.com/watch?v=jQ47l4DT1BY" xr:uid="{00000000-0004-0000-0000-000086020000}"/>
    <hyperlink ref="D384" r:id="rId648" tooltip="Rajiv Malhotra explains the difference between Intellectual Kshatriya and Emotional Kshatriya" display="https://www.youtube.com/watch?v=jQ47l4DT1BY" xr:uid="{00000000-0004-0000-0000-000087020000}"/>
    <hyperlink ref="E385" r:id="rId649" display="https://www.youtube.com/watch?v=WkR5PD16sCg" xr:uid="{00000000-0004-0000-0000-000088020000}"/>
    <hyperlink ref="D385" r:id="rId650" tooltip="Rajiv explains how Hindu values of tapas get distorted by naive Hindus selling out to US pop culture" display="https://www.youtube.com/watch?v=WkR5PD16sCg" xr:uid="{00000000-0004-0000-0000-000089020000}"/>
    <hyperlink ref="E386" r:id="rId651" display="https://www.youtube.com/watch?v=wXSD2PQznXI" xr:uid="{00000000-0004-0000-0000-00008A020000}"/>
    <hyperlink ref="D386" r:id="rId652" tooltip="Rajiv Malhotra explains what it takes to become an Intellectual Kshatriya" display="https://www.youtube.com/watch?v=wXSD2PQznXI" xr:uid="{00000000-0004-0000-0000-00008B020000}"/>
    <hyperlink ref="E387" r:id="rId653" display="https://www.youtube.com/watch?v=p4NkqPPh2fk" xr:uid="{00000000-0004-0000-0000-00008C020000}"/>
    <hyperlink ref="D387" r:id="rId654" tooltip="Rajiv Malhotra explains common misunderstanding of Maya among Hindus" display="https://www.youtube.com/watch?v=p4NkqPPh2fk" xr:uid="{00000000-0004-0000-0000-00008D020000}"/>
    <hyperlink ref="E388" r:id="rId655" display="https://www.youtube.com/watch?v=7bZemcM70W0" xr:uid="{00000000-0004-0000-0000-00008E020000}"/>
    <hyperlink ref="D388" r:id="rId656" tooltip="Rajiv Malhotra on 'Analysis of the Kurukshetra'. Interviewed by Vijaya Vishwanathan" display="https://www.youtube.com/watch?v=7bZemcM70W0" xr:uid="{00000000-0004-0000-0000-00008F020000}"/>
    <hyperlink ref="E389" r:id="rId657" display="https://www.youtube.com/watch?v=GpEk4HU0r2Y" xr:uid="{00000000-0004-0000-0000-000090020000}"/>
    <hyperlink ref="D389" r:id="rId658" tooltip="Wendy Doniger's Erotic Psychoanalysis Theory Has Not Been Countered: Rajiv Malhotra #1" display="https://www.youtube.com/watch?v=GpEk4HU0r2Y" xr:uid="{00000000-0004-0000-0000-000091020000}"/>
    <hyperlink ref="E390" r:id="rId659" display="https://www.youtube.com/watch?v=322EiuTqg7w" xr:uid="{00000000-0004-0000-0000-000092020000}"/>
    <hyperlink ref="D390" r:id="rId660" tooltip="When Devdutt Pattanaik Reduces Indian Itihas to Myth, it is Freud's Ideas he is propagating #2" display="https://www.youtube.com/watch?v=322EiuTqg7w" xr:uid="{00000000-0004-0000-0000-000093020000}"/>
    <hyperlink ref="E391" r:id="rId661" display="https://www.youtube.com/watch?v=liKAbE7beNI" xr:uid="{00000000-0004-0000-0000-000094020000}"/>
    <hyperlink ref="D391" r:id="rId662" tooltip="Rajiv Malhotra &amp; Dr Swamy talk on Christian Missionaries Religion Conversion Tactics" display="https://www.youtube.com/watch?v=liKAbE7beNI" xr:uid="{00000000-0004-0000-0000-000095020000}"/>
    <hyperlink ref="E392" r:id="rId663" display="https://www.youtube.com/watch?v=3eTjsY7w5kM" xr:uid="{00000000-0004-0000-0000-000096020000}"/>
    <hyperlink ref="D392" r:id="rId664" tooltip="4 Rajiv Malhotra: Dealing with Dharma transforms even the most rooted Abrahamic" display="https://www.youtube.com/watch?v=3eTjsY7w5kM" xr:uid="{00000000-0004-0000-0000-000097020000}"/>
    <hyperlink ref="E393" r:id="rId665" display="https://www.youtube.com/watch?v=afXofZLlzB4" xr:uid="{00000000-0004-0000-0000-000098020000}"/>
    <hyperlink ref="D393" r:id="rId666" tooltip="5  Are today's Pandavas sitting in the VIP lounge watching the action on the battlefield with binocu" display="https://www.youtube.com/watch?v=afXofZLlzB4" xr:uid="{00000000-0004-0000-0000-000099020000}"/>
    <hyperlink ref="E394" r:id="rId667" display="https://www.youtube.com/watch?v=gtDa8NLyc74" xr:uid="{00000000-0004-0000-0000-00009A020000}"/>
    <hyperlink ref="D394" r:id="rId668" tooltip="3  Rajiv Malhotra explains the five types of people in the kurukshetra and analysis of each" display="https://www.youtube.com/watch?v=gtDa8NLyc74" xr:uid="{00000000-0004-0000-0000-00009B020000}"/>
    <hyperlink ref="E395" r:id="rId669" display="https://www.youtube.com/watch?v=zgOMSgegwGk" xr:uid="{00000000-0004-0000-0000-00009C020000}"/>
    <hyperlink ref="D395" r:id="rId670" tooltip="&quot;Where are the Pandavas?&quot; Rajiv Malhotra interviewed by Vijaya Vishwanathan" display="https://www.youtube.com/watch?v=zgOMSgegwGk" xr:uid="{00000000-0004-0000-0000-00009D020000}"/>
    <hyperlink ref="E396" r:id="rId671" display="https://www.youtube.com/watch?v=Xk3tQcQ1QcQ" xr:uid="{00000000-0004-0000-0000-00009E020000}"/>
    <hyperlink ref="D396" r:id="rId672" tooltip="Rajiv Malhotra on NDTV's We the People_Debate on Foreign NGOs #1" display="https://www.youtube.com/watch?v=Xk3tQcQ1QcQ" xr:uid="{00000000-0004-0000-0000-00009F020000}"/>
    <hyperlink ref="E397" r:id="rId673" display="https://www.youtube.com/watch?v=MP4mGKSR2-0" xr:uid="{00000000-0004-0000-0000-0000A0020000}"/>
    <hyperlink ref="D397" r:id="rId674" tooltip="KUPPUSWAMI SASTRI RESEARCH INSTITUTE (KSRI), Chennai, hosts Distinguished Lecture by Rajiv Malhotra" display="https://www.youtube.com/watch?v=MP4mGKSR2-0" xr:uid="{00000000-0004-0000-0000-0000A1020000}"/>
    <hyperlink ref="E398" r:id="rId675" display="https://www.youtube.com/watch?v=55sjF1l4Hu0" xr:uid="{00000000-0004-0000-0000-0000A2020000}"/>
    <hyperlink ref="D398" r:id="rId676" tooltip="Role of Hindu Temples: Rajiv Malhotra" display="https://www.youtube.com/watch?v=55sjF1l4Hu0" xr:uid="{00000000-0004-0000-0000-0000A3020000}"/>
    <hyperlink ref="E399" r:id="rId677" display="https://www.youtube.com/watch?v=LkTTH9gGQwA" xr:uid="{00000000-0004-0000-0000-0000A4020000}"/>
    <hyperlink ref="D399" r:id="rId678" tooltip="Rajiv Malhotra Motivates JNU Students to Speak Up Against Biased Professors  #16" display="https://www.youtube.com/watch?v=LkTTH9gGQwA" xr:uid="{00000000-0004-0000-0000-0000A5020000}"/>
    <hyperlink ref="E400" r:id="rId679" display="https://www.youtube.com/watch?v=cuauchPBFCY" xr:uid="{00000000-0004-0000-0000-0000A6020000}"/>
    <hyperlink ref="D400" r:id="rId680" tooltip="N. Gopalaswami, former Chief Election Commissioner of India, and Rajiv Malhotra discuss TBFS" display="https://www.youtube.com/watch?v=cuauchPBFCY" xr:uid="{00000000-0004-0000-0000-0000A7020000}"/>
    <hyperlink ref="E401" r:id="rId681" display="https://www.youtube.com/watch?v=oeJfmsvMRBs" xr:uid="{00000000-0004-0000-0000-0000A8020000}"/>
    <hyperlink ref="D401" r:id="rId682" tooltip="The Attack on Kumbh Mela - Rajiv Malhotra Series on &quot;Facebook LIVE&quot; Part 1" display="https://www.youtube.com/watch?v=oeJfmsvMRBs" xr:uid="{00000000-0004-0000-0000-0000A9020000}"/>
    <hyperlink ref="E402" r:id="rId683" display="https://www.youtube.com/watch?v=vEdOCEkdY9Q" xr:uid="{00000000-0004-0000-0000-0000AA020000}"/>
    <hyperlink ref="D402" r:id="rId684" tooltip="Indian Comfort With What is Termed as Chaos: Rajiv Malhotra #1" display="https://www.youtube.com/watch?v=vEdOCEkdY9Q" xr:uid="{00000000-0004-0000-0000-0000AB020000}"/>
    <hyperlink ref="E403" r:id="rId685" display="https://www.youtube.com/watch?v=Cv8kec-TugY" xr:uid="{00000000-0004-0000-0000-0000AC020000}"/>
    <hyperlink ref="D403" r:id="rId686" tooltip="Islamic destruction of temples can't be compared to local rivalries causing destruction #17" display="https://www.youtube.com/watch?v=Cv8kec-TugY" xr:uid="{00000000-0004-0000-0000-0000AD020000}"/>
    <hyperlink ref="E404" r:id="rId687" display="https://www.youtube.com/watch?v=Uk3mD3cAFXg" xr:uid="{00000000-0004-0000-0000-0000AE020000}"/>
    <hyperlink ref="D404" r:id="rId688" tooltip="How YOU can help in the Kurukshetra &amp; Increase our Impact: Rajiv Malhotra" display="https://www.youtube.com/watch?v=Uk3mD3cAFXg" xr:uid="{00000000-0004-0000-0000-0000AF020000}"/>
    <hyperlink ref="E405" r:id="rId689" display="https://www.youtube.com/watch?v=spEEA-o1zlE" xr:uid="{00000000-0004-0000-0000-0000B0020000}"/>
    <hyperlink ref="D405" r:id="rId690" tooltip="Rajiv Malhotra Explains the History of Indian Science &amp; Technology Volumes" display="https://www.youtube.com/watch?v=spEEA-o1zlE" xr:uid="{00000000-0004-0000-0000-0000B1020000}"/>
    <hyperlink ref="E406" r:id="rId691" display="https://www.youtube.com/watch?v=7cA62ZHlWx0" xr:uid="{00000000-0004-0000-0000-0000B2020000}"/>
    <hyperlink ref="D406" r:id="rId692" tooltip="Rajiv Malhotra: When diversity is turned into vote bank, unity suffers #6" display="https://www.youtube.com/watch?v=7cA62ZHlWx0" xr:uid="{00000000-0004-0000-0000-0000B3020000}"/>
    <hyperlink ref="E407" r:id="rId693" display="https://www.youtube.com/watch?v=M8Xez56Bg9c" xr:uid="{00000000-0004-0000-0000-0000B4020000}"/>
    <hyperlink ref="D407" r:id="rId694" tooltip="Smritis are not frozen, need to be changed according to time &amp; context: Rajiv Malhotra #7" display="https://www.youtube.com/watch?v=M8Xez56Bg9c" xr:uid="{00000000-0004-0000-0000-0000B5020000}"/>
    <hyperlink ref="E408" r:id="rId695" display="https://www.youtube.com/watch?v=5U64D5B9-O0" xr:uid="{00000000-0004-0000-0000-0000B6020000}"/>
    <hyperlink ref="D408" r:id="rId696" tooltip="Rajiv Malhotra: #1 How Hindu Open Architecture is the Bedrock of Indian Identity" display="https://www.youtube.com/watch?v=5U64D5B9-O0" xr:uid="{00000000-0004-0000-0000-0000B7020000}"/>
    <hyperlink ref="E409" r:id="rId697" display="https://www.youtube.com/watch?v=fKsfq4rFzbA" xr:uid="{00000000-0004-0000-0000-0000B8020000}"/>
    <hyperlink ref="D409" r:id="rId698" tooltip="How Hindu Inferiority Complex Blocks Development of Indian Grand Narrative #2" display="https://www.youtube.com/watch?v=fKsfq4rFzbA" xr:uid="{00000000-0004-0000-0000-0000B9020000}"/>
    <hyperlink ref="E410" r:id="rId699" display="https://www.youtube.com/watch?v=zKr-cYKprD8" xr:uid="{00000000-0004-0000-0000-0000BA020000}"/>
    <hyperlink ref="D410" r:id="rId700" tooltip="Rajiv Malhotra: Apathy, Ignorance, Laziness of Indians regarding their Civilization" display="https://www.youtube.com/watch?v=zKr-cYKprD8" xr:uid="{00000000-0004-0000-0000-0000BB020000}"/>
    <hyperlink ref="E411" r:id="rId701" display="https://www.youtube.com/watch?v=YHee5lF9yPc" xr:uid="{00000000-0004-0000-0000-0000BC020000}"/>
    <hyperlink ref="D411" r:id="rId702" tooltip="When Muslims &amp; Christians are More Equal than Hindus: Rajiv Malhotra #3" display="https://www.youtube.com/watch?v=YHee5lF9yPc" xr:uid="{00000000-0004-0000-0000-0000BD020000}"/>
    <hyperlink ref="E412" r:id="rId703" display="https://www.youtube.com/watch?v=8xbYHg11ROo" xr:uid="{00000000-0004-0000-0000-0000BE020000}"/>
    <hyperlink ref="D412" r:id="rId704" tooltip="Rajiv Malhotra: #4 Caste Based Reservations Act as Vote Bank" display="https://www.youtube.com/watch?v=8xbYHg11ROo" xr:uid="{00000000-0004-0000-0000-0000BF020000}"/>
    <hyperlink ref="E413" r:id="rId705" display="https://www.youtube.com/watch?v=yp1ZVELrxIA" xr:uid="{00000000-0004-0000-0000-0000C0020000}"/>
    <hyperlink ref="D413" r:id="rId706" tooltip="Rajiv Malhotra: #5 Funding Swadeshi Scholarship for Swadeshi Viewpoint" display="https://www.youtube.com/watch?v=yp1ZVELrxIA" xr:uid="{00000000-0004-0000-0000-0000C1020000}"/>
    <hyperlink ref="E414" r:id="rId707" display="https://www.youtube.com/watch?v=JkoZriLo3fA" xr:uid="{00000000-0004-0000-0000-0000C2020000}"/>
    <hyperlink ref="D414" r:id="rId708" tooltip="If All Religions Are The Same Then Why Remain Hindu: Rajiv Malhotra" display="https://www.youtube.com/watch?v=JkoZriLo3fA" xr:uid="{00000000-0004-0000-0000-0000C3020000}"/>
    <hyperlink ref="E415" r:id="rId709" display="https://www.youtube.com/watch?v=hPD7CW4JiSA" xr:uid="{00000000-0004-0000-0000-0000C4020000}"/>
    <hyperlink ref="D415" r:id="rId710" tooltip="Rajiv Malhotra: Caste Cow Curry Joke in India  #7" display="https://www.youtube.com/watch?v=hPD7CW4JiSA" xr:uid="{00000000-0004-0000-0000-0000C5020000}"/>
    <hyperlink ref="E416" r:id="rId711" display="https://www.youtube.com/watch?v=wKE7d6nLsDM" xr:uid="{00000000-0004-0000-0000-0000C6020000}"/>
    <hyperlink ref="D416" r:id="rId712" tooltip="How Christianity Inc is the Largest MNC in the World: Rajiv Malhotra #1" display="https://www.youtube.com/watch?v=wKE7d6nLsDM" xr:uid="{00000000-0004-0000-0000-0000C7020000}"/>
    <hyperlink ref="E417" r:id="rId713" display="https://www.youtube.com/watch?v=dlQfycnk550" xr:uid="{00000000-0004-0000-0000-0000C8020000}"/>
    <hyperlink ref="D417" r:id="rId714" tooltip="Christianity Needs Major Reform: Rajiv Malhotra #2" display="https://www.youtube.com/watch?v=dlQfycnk550" xr:uid="{00000000-0004-0000-0000-0000C9020000}"/>
    <hyperlink ref="E418" r:id="rId715" display="https://www.youtube.com/watch?v=dgXtHzSngX0" xr:uid="{00000000-0004-0000-0000-0000CA020000}"/>
    <hyperlink ref="D418" r:id="rId716" tooltip="The False &quot;Aryan Dravidian&quot; Divide is Part of Official Govt Discourse on India: Rajiv Malhotra" display="https://www.youtube.com/watch?v=dgXtHzSngX0" xr:uid="{00000000-0004-0000-0000-0000CB020000}"/>
    <hyperlink ref="E419" r:id="rId717" display="https://www.youtube.com/watch?v=Xml5nVm8bg0" xr:uid="{00000000-0004-0000-0000-0000CC020000}"/>
    <hyperlink ref="D419" r:id="rId718" tooltip="DIGESTION of Hindusim into Christianity: Rajiv Malhotra #7" display="https://www.youtube.com/watch?v=Xml5nVm8bg0" xr:uid="{00000000-0004-0000-0000-0000CD020000}"/>
    <hyperlink ref="E420" r:id="rId719" display="https://www.youtube.com/watch?v=I6Nwopg3FIw" xr:uid="{00000000-0004-0000-0000-0000CE020000}"/>
    <hyperlink ref="D420" r:id="rId720" tooltip="Rajiv Malhotra: Sanskrit Protects Dharma From Digestion" display="https://www.youtube.com/watch?v=I6Nwopg3FIw" xr:uid="{00000000-0004-0000-0000-0000CF020000}"/>
    <hyperlink ref="E421" r:id="rId721" display="https://www.youtube.com/watch?v=QT3p6iGNrkU" xr:uid="{00000000-0004-0000-0000-0000D0020000}"/>
    <hyperlink ref="D421" r:id="rId722" tooltip="The Attack on Kumbh Mela - Rajiv Malhotra Series on &quot;Facebook LIVE&quot; Part 2" display="https://www.youtube.com/watch?v=QT3p6iGNrkU" xr:uid="{00000000-0004-0000-0000-0000D1020000}"/>
    <hyperlink ref="E422" r:id="rId723" display="https://www.youtube.com/watch?v=DYtc95s7Kpc" xr:uid="{00000000-0004-0000-0000-0000D2020000}"/>
    <hyperlink ref="D422" r:id="rId724" tooltip="Response to Young Law Student &amp; Human Rights Activist #2" display="https://www.youtube.com/watch?v=DYtc95s7Kpc" xr:uid="{00000000-0004-0000-0000-0000D3020000}"/>
    <hyperlink ref="E423" r:id="rId725" display="https://www.youtube.com/watch?v=Lg0JLlBHCgA" xr:uid="{00000000-0004-0000-0000-0000D4020000}"/>
    <hyperlink ref="D423" r:id="rId726" tooltip="Rajiv Malhotra responds: Why do we need others legitimacy if we are 1/6th of the world" display="https://www.youtube.com/watch?v=Lg0JLlBHCgA" xr:uid="{00000000-0004-0000-0000-0000D5020000}"/>
    <hyperlink ref="E424" r:id="rId727" display="https://www.youtube.com/watch?v=ZpdQsUkjwMc" xr:uid="{00000000-0004-0000-0000-0000D6020000}"/>
    <hyperlink ref="D424" r:id="rId728" tooltip="The Attack on Kumbh Mela - Rajiv Malhotra Series on &quot;Facebook LIVE&quot; Part 3" display="https://www.youtube.com/watch?v=ZpdQsUkjwMc" xr:uid="{00000000-0004-0000-0000-0000D7020000}"/>
    <hyperlink ref="E425" r:id="rId729" display="https://www.youtube.com/watch?v=xA9TKhOjY24" xr:uid="{00000000-0004-0000-0000-0000D8020000}"/>
    <hyperlink ref="D425" r:id="rId730" tooltip="Rajiv Malhotra Discusses the Idea of India &amp; Indian Identity" display="https://www.youtube.com/watch?v=xA9TKhOjY24" xr:uid="{00000000-0004-0000-0000-0000D9020000}"/>
    <hyperlink ref="E426" r:id="rId731" display="https://www.youtube.com/watch?v=w2e5eqI49cE" xr:uid="{00000000-0004-0000-0000-0000DA020000}"/>
    <hyperlink ref="D426" r:id="rId732" tooltip="Rajiv Malhotra: Difference Between Tolerance and Mutual Respect #4" display="https://www.youtube.com/watch?v=w2e5eqI49cE" xr:uid="{00000000-0004-0000-0000-0000DB020000}"/>
    <hyperlink ref="E427" r:id="rId733" display="https://www.youtube.com/watch?v=qY5oQOirve4" xr:uid="{00000000-0004-0000-0000-0000DC020000}"/>
    <hyperlink ref="D427" r:id="rId734" tooltip="JNU student questions John Dayal and leaves him Dumbstruck!" display="https://www.youtube.com/watch?v=qY5oQOirve4" xr:uid="{00000000-0004-0000-0000-0000DD020000}"/>
    <hyperlink ref="E428" r:id="rId735" display="https://www.youtube.com/watch?v=yMRw4TF7CAk" xr:uid="{00000000-0004-0000-0000-0000DE020000}"/>
    <hyperlink ref="D428" r:id="rId736" tooltip="Rajiv Malhotra's Rejoinder to Kancha Ilaiah's Breaking India Activities" display="https://www.youtube.com/watch?v=yMRw4TF7CAk" xr:uid="{00000000-0004-0000-0000-0000DF020000}"/>
    <hyperlink ref="E429" r:id="rId737" display="https://www.youtube.com/watch?v=XCXsh2mfb3M" xr:uid="{00000000-0004-0000-0000-0000E0020000}"/>
    <hyperlink ref="D429" r:id="rId738" tooltip="Kumbh Mela 3.7:  What should Indian Govt &amp; Leaders do to Save The Kumbh Mela" display="https://www.youtube.com/watch?v=XCXsh2mfb3M" xr:uid="{00000000-0004-0000-0000-0000E1020000}"/>
    <hyperlink ref="E430" r:id="rId739" display="https://www.youtube.com/watch?v=sTYcLqa56Z4" xr:uid="{00000000-0004-0000-0000-0000E2020000}"/>
    <hyperlink ref="D430" r:id="rId740" tooltip="Kumbh Mela 3.1: Rajiv responds to Viewers Questions about Akhadas" display="https://www.youtube.com/watch?v=sTYcLqa56Z4" xr:uid="{00000000-0004-0000-0000-0000E3020000}"/>
    <hyperlink ref="E431" r:id="rId741" display="https://www.youtube.com/watch?v=VxI-y4zU4YE" xr:uid="{00000000-0004-0000-0000-0000E4020000}"/>
    <hyperlink ref="D431" r:id="rId742" tooltip="Kumbh Mela 3.6:  What can the Youth do to Save Kumbh Mela" display="https://www.youtube.com/watch?v=VxI-y4zU4YE" xr:uid="{00000000-0004-0000-0000-0000E5020000}"/>
    <hyperlink ref="E432" r:id="rId743" display="https://www.youtube.com/watch?v=kKbQvD24QPY" xr:uid="{00000000-0004-0000-0000-0000E6020000}"/>
    <hyperlink ref="D432" r:id="rId744" tooltip="Kumbh Mela 3.5: HRD Ministry should give a report on state of Indology" display="https://www.youtube.com/watch?v=kKbQvD24QPY" xr:uid="{00000000-0004-0000-0000-0000E7020000}"/>
    <hyperlink ref="E433" r:id="rId745" display="https://www.youtube.com/watch?v=A6j1KcojG0E" xr:uid="{00000000-0004-0000-0000-0000E8020000}"/>
    <hyperlink ref="D433" r:id="rId746" tooltip="Attack on Kumbh Mela 3.4:  Rajiv Malhotra explains Ideological fight with Seculars" display="https://www.youtube.com/watch?v=A6j1KcojG0E" xr:uid="{00000000-0004-0000-0000-0000E9020000}"/>
    <hyperlink ref="E434" r:id="rId747" display="https://www.youtube.com/watch?v=wzPkggokfLg" xr:uid="{00000000-0004-0000-0000-0000EA020000}"/>
    <hyperlink ref="D434" r:id="rId748" tooltip="Kumbh Mela 3.3:  Is Any Legal Action Possible to Restrict Entry to the Kumbh Mela" display="https://www.youtube.com/watch?v=wzPkggokfLg" xr:uid="{00000000-0004-0000-0000-0000EB020000}"/>
    <hyperlink ref="E435" r:id="rId749" display="https://www.youtube.com/watch?v=dJ9wpyiJSSI" xr:uid="{00000000-0004-0000-0000-0000EC020000}"/>
    <hyperlink ref="D435" r:id="rId750" tooltip="Kumbh Mela 3.2:  Rajiv Malhotra responds — Do We Need Bad Cops" display="https://www.youtube.com/watch?v=dJ9wpyiJSSI" xr:uid="{00000000-0004-0000-0000-0000ED020000}"/>
    <hyperlink ref="E436" r:id="rId751" display="https://www.youtube.com/watch?v=0DBc4TKwgDc" xr:uid="{00000000-0004-0000-0000-0000EE020000}"/>
    <hyperlink ref="D436" r:id="rId752" tooltip="MSNBC: Rajiv Malhotra discusses &quot;Who is Bobby Jindal, really&quot; Feb 2013" display="https://www.youtube.com/watch?v=0DBc4TKwgDc" xr:uid="{00000000-0004-0000-0000-0000EF020000}"/>
    <hyperlink ref="E437" r:id="rId753" display="https://www.youtube.com/watch?v=AjEKOFHh4yM" xr:uid="{00000000-0004-0000-0000-0000F0020000}"/>
    <hyperlink ref="D437" r:id="rId754" tooltip="Rajiv Malhotra on MSNBC: A Different Kind of Black-Brown Coalition" display="https://www.youtube.com/watch?v=AjEKOFHh4yM" xr:uid="{00000000-0004-0000-0000-0000F1020000}"/>
    <hyperlink ref="E438" r:id="rId755" display="https://www.youtube.com/watch?v=FQmwAFcJSpw" xr:uid="{00000000-0004-0000-0000-0000F2020000}"/>
    <hyperlink ref="D438" r:id="rId756" tooltip="From William Jones to Pollock, Discourse on India Continues to be Dictated by the West_MIT 9" display="https://www.youtube.com/watch?v=FQmwAFcJSpw" xr:uid="{00000000-0004-0000-0000-0000F3020000}"/>
    <hyperlink ref="E439" r:id="rId757" display="https://www.youtube.com/watch?v=Kg7UNGe9lik" xr:uid="{00000000-0004-0000-0000-0000F4020000}"/>
    <hyperlink ref="D439" r:id="rId758" tooltip="Theory of 'Aesthetization of Power' used by Sheldon Pollock_MIT 10" display="https://www.youtube.com/watch?v=Kg7UNGe9lik" xr:uid="{00000000-0004-0000-0000-0000F5020000}"/>
    <hyperlink ref="E440" r:id="rId759" display="https://www.youtube.com/watch?v=_OTzuNIDOOA" xr:uid="{00000000-0004-0000-0000-0000F6020000}"/>
    <hyperlink ref="D440" r:id="rId760" tooltip="Currently, GOI funded Religion Studies might not be in Dharma's Interest_MIT 11" display="https://www.youtube.com/watch?v=_OTzuNIDOOA" xr:uid="{00000000-0004-0000-0000-0000F7020000}"/>
    <hyperlink ref="E441" r:id="rId761" display="https://www.youtube.com/watch?v=VJZ4LARPMJU&amp;t=79s" xr:uid="{00000000-0004-0000-0000-0000F8020000}"/>
    <hyperlink ref="D441" r:id="rId762" tooltip="How Germans Distorted Hindu Ideas Which Led to Nazism: Rajiv Malhotra #12" display="https://www.youtube.com/watch?v=VJZ4LARPMJU&amp;t=79s" xr:uid="{00000000-0004-0000-0000-0000F9020000}"/>
    <hyperlink ref="E442" r:id="rId763" display="https://www.youtube.com/watch?v=V-N1KdB7QTg" xr:uid="{00000000-0004-0000-0000-0000FA020000}"/>
    <hyperlink ref="D442" r:id="rId764" tooltip="Fb LIVE 5: Kutumba Sastry, President Intl Asso Sanskrit Studies — Interviewed by Rajiv Malhotra" display="https://www.youtube.com/watch?v=V-N1KdB7QTg" xr:uid="{00000000-0004-0000-0000-0000FB020000}"/>
    <hyperlink ref="E443" r:id="rId765" display="https://www.youtube.com/watch?v=4fTC0cZiBus" xr:uid="{00000000-0004-0000-0000-0000FC020000}"/>
    <hyperlink ref="D443" r:id="rId766" tooltip="Rajiv Malhotra talks about The Indus Saraswati Civilization" display="https://www.youtube.com/watch?v=4fTC0cZiBus" xr:uid="{00000000-0004-0000-0000-0000FD020000}"/>
    <hyperlink ref="E444" r:id="rId767" display="https://www.youtube.com/watch?v=G1vj3YNYQYg" xr:uid="{00000000-0004-0000-0000-0000FE020000}"/>
    <hyperlink ref="D444" r:id="rId768" tooltip="Rajiv Malhotra MIT 7:  The Sold Out Insiders" display="https://www.youtube.com/watch?v=G1vj3YNYQYg" xr:uid="{00000000-0004-0000-0000-0000FF020000}"/>
    <hyperlink ref="E445" r:id="rId769" display="https://www.youtube.com/watch?v=Ly_KKukp01g" xr:uid="{00000000-0004-0000-0000-000000030000}"/>
    <hyperlink ref="D445" r:id="rId770" tooltip="Rajiv Malhotra: Control of our tradition has shifted into the hands of 'outsiders'." display="https://www.youtube.com/watch?v=Ly_KKukp01g" xr:uid="{00000000-0004-0000-0000-000001030000}"/>
    <hyperlink ref="E446" r:id="rId771" display="https://www.youtube.com/watch?v=yB7P6V4_zUw" xr:uid="{00000000-0004-0000-0000-000002030000}"/>
    <hyperlink ref="D446" r:id="rId772" tooltip="Rajiv Malhotra in conversation with Indian industrialists: 'Who represents Hinduism?'" display="https://www.youtube.com/watch?v=yB7P6V4_zUw" xr:uid="{00000000-0004-0000-0000-000003030000}"/>
    <hyperlink ref="E447" r:id="rId773" display="https://www.youtube.com/watch?v=xjoBDX3u1Ys" xr:uid="{00000000-0004-0000-0000-000004030000}"/>
    <hyperlink ref="D447" r:id="rId774" tooltip="Rajiv Malhotra MIT 3: Multiple 'Outsider' views on Hindusim &amp; Birth of American Indology" display="https://www.youtube.com/watch?v=xjoBDX3u1Ys" xr:uid="{00000000-0004-0000-0000-000005030000}"/>
    <hyperlink ref="E448" r:id="rId775" display="https://www.youtube.com/watch?v=hFK3wIxZt3g" xr:uid="{00000000-0004-0000-0000-000006030000}"/>
    <hyperlink ref="D448" r:id="rId776" tooltip="How India Should Manage US Think Tanks, Universities, Seminaries" display="https://www.youtube.com/watch?v=hFK3wIxZt3g" xr:uid="{00000000-0004-0000-0000-000007030000}"/>
    <hyperlink ref="E449" r:id="rId777" display="https://www.youtube.com/watch?v=gL_j5YKKN38" xr:uid="{00000000-0004-0000-0000-000008030000}"/>
    <hyperlink ref="D449" r:id="rId778" tooltip="Rajiv Malhotra: Battling the Secularization of Indian Fine Arts" display="https://www.youtube.com/watch?v=gL_j5YKKN38" xr:uid="{00000000-0004-0000-0000-000009030000}"/>
    <hyperlink ref="E450" r:id="rId779" display="https://www.youtube.com/watch?v=J2klGHwzFFo" xr:uid="{00000000-0004-0000-0000-00000A030000}"/>
    <hyperlink ref="D450" r:id="rId780" tooltip="MIT 6: White Liberal American Woman Profile according to Marketing Co’s" display="https://www.youtube.com/watch?v=J2klGHwzFFo" xr:uid="{00000000-0004-0000-0000-00000B030000}"/>
    <hyperlink ref="E451" r:id="rId781" display="https://www.youtube.com/watch?v=ebsBucPcYoU" xr:uid="{00000000-0004-0000-0000-00000C030000}"/>
    <hyperlink ref="D451" r:id="rId782" tooltip="Rajiv Malhotra MIT 1: The Need for Insider Perspective on Hinduism" display="https://www.youtube.com/watch?v=ebsBucPcYoU" xr:uid="{00000000-0004-0000-0000-00000D030000}"/>
    <hyperlink ref="E452" r:id="rId783" display="https://www.youtube.com/watch?v=orOA4dPxE98" xr:uid="{00000000-0004-0000-0000-00000E030000}"/>
    <hyperlink ref="D452" r:id="rId784" tooltip="No one has attempted a Purvapaksha of Sheldon Pollock_MIT 2" display="https://www.youtube.com/watch?v=orOA4dPxE98" xr:uid="{00000000-0004-0000-0000-00000F030000}"/>
    <hyperlink ref="E453" r:id="rId785" display="https://www.youtube.com/watch?v=go47jpA5M1A" xr:uid="{00000000-0004-0000-0000-000010030000}"/>
    <hyperlink ref="D453" r:id="rId786" tooltip="How Hindus Have Lost The Ownership of Hinduism Studies #4" display="https://www.youtube.com/watch?v=go47jpA5M1A" xr:uid="{00000000-0004-0000-0000-000011030000}"/>
    <hyperlink ref="E454" r:id="rId787" display="https://www.youtube.com/watch?v=dlfE6JbvIYI" xr:uid="{00000000-0004-0000-0000-000012030000}"/>
    <hyperlink ref="D454" r:id="rId788" tooltip="How China Hits Back at Western Critics: MIT #13" display="https://www.youtube.com/watch?v=dlfE6JbvIYI" xr:uid="{00000000-0004-0000-0000-000013030000}"/>
    <hyperlink ref="E455" r:id="rId789" display="https://www.youtube.com/watch?v=1VZl4rtt2aU" xr:uid="{00000000-0004-0000-0000-000014030000}"/>
    <hyperlink ref="D455" r:id="rId790" tooltip="Ivy Leagues Control Indological Studies Research: Rajiv Malhotra" display="https://www.youtube.com/watch?v=1VZl4rtt2aU" xr:uid="{00000000-0004-0000-0000-000015030000}"/>
    <hyperlink ref="E456" r:id="rId791" display="https://www.youtube.com/watch?v=cUULt5zHp0k" xr:uid="{00000000-0004-0000-0000-000016030000}"/>
    <hyperlink ref="D456" r:id="rId792" tooltip="Amazing Discoveries About Ancient India That Are Being Neglected: Rajiv Malhotra" display="https://www.youtube.com/watch?v=cUULt5zHp0k" xr:uid="{00000000-0004-0000-0000-000017030000}"/>
    <hyperlink ref="E457" r:id="rId793" display="https://www.youtube.com/watch?v=BNly0XIZX6c" xr:uid="{00000000-0004-0000-0000-000018030000}"/>
    <hyperlink ref="D457" r:id="rId794" tooltip="Biases of American Academia who study Hinduism_MIT 5" display="https://www.youtube.com/watch?v=BNly0XIZX6c" xr:uid="{00000000-0004-0000-0000-000019030000}"/>
    <hyperlink ref="E458" r:id="rId795" display="https://www.youtube.com/watch?v=C3knBzrgTTY" xr:uid="{00000000-0004-0000-0000-00001A030000}"/>
    <hyperlink ref="D458" r:id="rId796" tooltip="Rajiv Malhotra MIT 8: Four types of Hindus who cannot help the cause of Hinduism" display="https://www.youtube.com/watch?v=C3knBzrgTTY" xr:uid="{00000000-0004-0000-0000-00001B030000}"/>
    <hyperlink ref="E459" r:id="rId797" display="https://www.youtube.com/watch?v=w1UAQGgnz4A" xr:uid="{00000000-0004-0000-0000-00001C030000}"/>
    <hyperlink ref="D459" r:id="rId798" tooltip="Christianity Digested lot of Paganism #4" display="https://www.youtube.com/watch?v=w1UAQGgnz4A" xr:uid="{00000000-0004-0000-0000-00001D030000}"/>
    <hyperlink ref="E460" r:id="rId799" display="https://www.youtube.com/watch?v=1-5q-Da6EHQ" xr:uid="{00000000-0004-0000-0000-00001E030000}"/>
    <hyperlink ref="D460" r:id="rId800" tooltip="Rajiv Malhotra: # 5 Original Sin of Adam Eve &amp; Why Virgin Birth is such a big deal" display="https://www.youtube.com/watch?v=1-5q-Da6EHQ" xr:uid="{00000000-0004-0000-0000-00001F030000}"/>
    <hyperlink ref="E461" r:id="rId801" display="https://www.youtube.com/watch?v=JcNaFHIozC4" xr:uid="{00000000-0004-0000-0000-000020030000}"/>
    <hyperlink ref="D461" r:id="rId802" tooltip="#1 Difference is the Truth: Swami Dayanand Saraswati Launches Rajiv's Book 'Being Different'" display="https://www.youtube.com/watch?v=JcNaFHIozC4" xr:uid="{00000000-0004-0000-0000-000021030000}"/>
    <hyperlink ref="E462" r:id="rId803" display="https://www.youtube.com/watch?v=3zpg3MGhmyI" xr:uid="{00000000-0004-0000-0000-000022030000}"/>
    <hyperlink ref="D462" r:id="rId804" tooltip="Rajiv Malhotra: # 2 Western Universalism Has Colonized Others" display="https://www.youtube.com/watch?v=3zpg3MGhmyI" xr:uid="{00000000-0004-0000-0000-000023030000}"/>
    <hyperlink ref="E463" r:id="rId805" display="https://www.youtube.com/watch?v=QrVLpFoGRb4" xr:uid="{00000000-0004-0000-0000-000024030000}"/>
    <hyperlink ref="D463" r:id="rId806" tooltip="Sanskrit Non-translatables, Being Different" display="https://www.youtube.com/watch?v=QrVLpFoGRb4" xr:uid="{00000000-0004-0000-0000-000025030000}"/>
    <hyperlink ref="E464" r:id="rId807" display="https://www.youtube.com/watch?v=yCrftsxElf8" xr:uid="{00000000-0004-0000-0000-000026030000}"/>
    <hyperlink ref="D464" r:id="rId808" tooltip="Rajiv Malhotra: # 6 Ask any Christian Theologian What happens to The Nicene Creed" display="https://www.youtube.com/watch?v=yCrftsxElf8" xr:uid="{00000000-0004-0000-0000-000027030000}"/>
    <hyperlink ref="E465" r:id="rId809" display="https://www.youtube.com/watch?v=c0qRokhkADI" xr:uid="{00000000-0004-0000-0000-000028030000}"/>
    <hyperlink ref="D465" r:id="rId810" tooltip="Rajiv Malhotra: Are Christianity &amp; Hinduism Same AND The Nature of Self in Both #7" display="https://www.youtube.com/watch?v=c0qRokhkADI" xr:uid="{00000000-0004-0000-0000-000029030000}"/>
    <hyperlink ref="E466" r:id="rId811" display="https://www.youtube.com/watch?v=AcHVZjv6cAs" xr:uid="{00000000-0004-0000-0000-00002A030000}"/>
    <hyperlink ref="D466" r:id="rId812" tooltip="Purva-paksha of the West (Reversing the Gaze) not done by India: Rajiv Malhotra #8" display="https://www.youtube.com/watch?v=AcHVZjv6cAs" xr:uid="{00000000-0004-0000-0000-00002B030000}"/>
    <hyperlink ref="E467" r:id="rId813" display="https://www.youtube.com/watch?v=P1Eurn7tEJM" xr:uid="{00000000-0004-0000-0000-00002C030000}"/>
    <hyperlink ref="D467" r:id="rId814" tooltip="History-Centrism of Christianity Makes Them Prisoners of History: Rajiv Malhotra #9" display="https://www.youtube.com/watch?v=P1Eurn7tEJM" xr:uid="{00000000-0004-0000-0000-00002D030000}"/>
    <hyperlink ref="E468" r:id="rId815" display="https://www.youtube.com/watch?v=GDQ-FTObhak" xr:uid="{00000000-0004-0000-0000-00002E030000}"/>
    <hyperlink ref="D468" r:id="rId816" tooltip="Integral Unity Vs Synthetic Unity #10" display="https://www.youtube.com/watch?v=GDQ-FTObhak" xr:uid="{00000000-0004-0000-0000-00002F030000}"/>
    <hyperlink ref="E469" r:id="rId817" display="https://www.youtube.com/watch?v=5P0vjP1Hdvs" xr:uid="{00000000-0004-0000-0000-000030030000}"/>
    <hyperlink ref="D469" r:id="rId818" tooltip="Is Jesus Christian: Q&amp;A with Rajiv Malhotra #13" display="https://www.youtube.com/watch?v=5P0vjP1Hdvs" xr:uid="{00000000-0004-0000-0000-000031030000}"/>
    <hyperlink ref="E470" r:id="rId819" display="https://www.youtube.com/watch?v=OAcu0ZHtcXc" xr:uid="{00000000-0004-0000-0000-000032030000}"/>
    <hyperlink ref="D470" r:id="rId820" tooltip="Buddhist's Nature of Reality is also Integral Unity  #11" display="https://www.youtube.com/watch?v=OAcu0ZHtcXc" xr:uid="{00000000-0004-0000-0000-000033030000}"/>
    <hyperlink ref="E471" r:id="rId821" display="https://www.youtube.com/watch?v=F4X3ljkLFP8" xr:uid="{00000000-0004-0000-0000-000034030000}"/>
    <hyperlink ref="D471" r:id="rId822" tooltip="A Christian can be a True Advaitin Only if History-Centrism is Given up: Rajiv Malhotra #14" display="https://www.youtube.com/watch?v=F4X3ljkLFP8" xr:uid="{00000000-0004-0000-0000-000035030000}"/>
    <hyperlink ref="E472" r:id="rId823" display="https://www.youtube.com/watch?v=_VfaX30ncIU" xr:uid="{00000000-0004-0000-0000-000036030000}"/>
    <hyperlink ref="D472" r:id="rId824" tooltip="Swami Dayanand Saraswati Commends Rajiv Malhotra's Books #15" display="https://www.youtube.com/watch?v=_VfaX30ncIU" xr:uid="{00000000-0004-0000-0000-000037030000}"/>
    <hyperlink ref="E473" r:id="rId825" display="https://www.youtube.com/watch?v=JDOBTQ94-S4" xr:uid="{00000000-0004-0000-0000-000038030000}"/>
    <hyperlink ref="D473" r:id="rId826" tooltip="Digested Cultures live in Museums #1" display="https://www.youtube.com/watch?v=JDOBTQ94-S4" xr:uid="{00000000-0004-0000-0000-000039030000}"/>
    <hyperlink ref="E474" r:id="rId827" display="https://www.youtube.com/watch?v=5tMCiwnQlXM" xr:uid="{00000000-0004-0000-0000-00003A030000}"/>
    <hyperlink ref="D474" r:id="rId828" tooltip="Approach to Define The Dharma Point of View: Rajiv Malhotra  #5" display="https://www.youtube.com/watch?v=5tMCiwnQlXM" xr:uid="{00000000-0004-0000-0000-00003B030000}"/>
    <hyperlink ref="E475" r:id="rId829" display="https://www.youtube.com/watch?v=61VsCIaQhX4" xr:uid="{00000000-0004-0000-0000-00003C030000}"/>
    <hyperlink ref="D475" r:id="rId830" tooltip="#2 Gurus Replacing Sanskrit Words with English Exposes the Tradition to Digestion" display="https://www.youtube.com/watch?v=61VsCIaQhX4" xr:uid="{00000000-0004-0000-0000-00003D030000}"/>
    <hyperlink ref="E476" r:id="rId831" display="https://www.youtube.com/watch?v=o4_iAmYXDzg" xr:uid="{00000000-0004-0000-0000-00003E030000}"/>
    <hyperlink ref="D476" r:id="rId832" tooltip="How much of India do the Westerners Assimilate Before Making a U Turn #3" display="https://www.youtube.com/watch?v=o4_iAmYXDzg" xr:uid="{00000000-0004-0000-0000-00003F030000}"/>
    <hyperlink ref="E477" r:id="rId833" display="https://www.youtube.com/watch?v=bF-3L4O8Nq8" xr:uid="{00000000-0004-0000-0000-000040030000}"/>
    <hyperlink ref="D477" r:id="rId834" tooltip="Our History is NOT a Myth —Q&amp;A Broadcast with Rajiv Malhotra" display="https://www.youtube.com/watch?v=bF-3L4O8Nq8" xr:uid="{00000000-0004-0000-0000-000041030000}"/>
    <hyperlink ref="E478" r:id="rId835" display="https://www.youtube.com/watch?v=5c75GXSIdlM" xr:uid="{00000000-0004-0000-0000-000042030000}"/>
    <hyperlink ref="D478" r:id="rId836" tooltip="#6 There is an Indian Universalism and Being Different is part of it." display="https://www.youtube.com/watch?v=5c75GXSIdlM" xr:uid="{00000000-0004-0000-0000-000043030000}"/>
    <hyperlink ref="E479" r:id="rId837" display="https://www.youtube.com/watch?v=KXamV4OZjYs" xr:uid="{00000000-0004-0000-0000-000044030000}"/>
    <hyperlink ref="D479" r:id="rId838" tooltip="India is Often Mis-represented in USA by Our Colonized Mentality: Rajiv Malhotra #4" display="https://www.youtube.com/watch?v=KXamV4OZjYs" xr:uid="{00000000-0004-0000-0000-000045030000}"/>
    <hyperlink ref="E480" r:id="rId839" display="https://www.youtube.com/watch?v=rbrxzObExNc" xr:uid="{00000000-0004-0000-0000-000046030000}"/>
    <hyperlink ref="D480" r:id="rId840" tooltip="Ideas of Yoga clash with Christianity's Nicene Creed: Rajiv Malhotra" display="https://www.youtube.com/watch?v=rbrxzObExNc" xr:uid="{00000000-0004-0000-0000-000047030000}"/>
    <hyperlink ref="E481" r:id="rId841" display="https://www.youtube.com/watch?v=G6rcMSQ1UVE" xr:uid="{00000000-0004-0000-0000-000048030000}"/>
    <hyperlink ref="D481" r:id="rId842" tooltip="Asking some very important questions about Sufism: Rajiv Malhotra #12" display="https://www.youtube.com/watch?v=G6rcMSQ1UVE" xr:uid="{00000000-0004-0000-0000-000049030000}"/>
    <hyperlink ref="E482" r:id="rId843" display="https://www.youtube.com/watch?v=mK5DuxKw-I8" xr:uid="{00000000-0004-0000-0000-00004A030000}"/>
    <hyperlink ref="D482" r:id="rId844" tooltip="Everything is Ultimately a Distinct Expression of Brahman (Ultimate Reality) #2" display="https://www.youtube.com/watch?v=mK5DuxKw-I8" xr:uid="{00000000-0004-0000-0000-00004B030000}"/>
    <hyperlink ref="E483" r:id="rId845" display="https://www.youtube.com/watch?v=zV5AbsAy5m4" xr:uid="{00000000-0004-0000-0000-00004C030000}"/>
    <hyperlink ref="D483" r:id="rId846" tooltip="Rajiv Malhotra: Why Look for Legitimacy from The West #3" display="https://www.youtube.com/watch?v=zV5AbsAy5m4" xr:uid="{00000000-0004-0000-0000-00004D030000}"/>
    <hyperlink ref="E484" r:id="rId847" display="https://www.youtube.com/watch?v=dzUx3zUv_yw" xr:uid="{00000000-0004-0000-0000-00004E030000}"/>
    <hyperlink ref="D484" r:id="rId848" tooltip="Rajiv Malhotra: India should invest a huge amount in preserving it's civilization #5" display="https://www.youtube.com/watch?v=dzUx3zUv_yw" xr:uid="{00000000-0004-0000-0000-00004F030000}"/>
    <hyperlink ref="E485" r:id="rId849" display="https://www.youtube.com/watch?v=5iT09vIaZOU" xr:uid="{00000000-0004-0000-0000-000050030000}"/>
    <hyperlink ref="D485" r:id="rId850" tooltip="Hindu Gurus are Muddled Up in Understanding Christianity: Rajiv Malhotra #1" display="https://www.youtube.com/watch?v=5iT09vIaZOU" xr:uid="{00000000-0004-0000-0000-000051030000}"/>
    <hyperlink ref="E486" r:id="rId851" display="https://www.youtube.com/watch?v=inpmzGJn2LU" xr:uid="{00000000-0004-0000-0000-000052030000}"/>
    <hyperlink ref="D486" r:id="rId852" tooltip="Hindu Gurus Lost an Opportunity to Convert Western Yoga Students into Hindus  #2" display="https://www.youtube.com/watch?v=inpmzGJn2LU" xr:uid="{00000000-0004-0000-0000-000053030000}"/>
    <hyperlink ref="E487" r:id="rId853" display="https://www.youtube.com/watch?v=wXoImJcJYxQ" xr:uid="{00000000-0004-0000-0000-000054030000}"/>
    <hyperlink ref="D487" r:id="rId854" tooltip="Rajiv Malhotra: How Yoga's Advanced Effects Depend on One's Worldview &amp; Lifestyle  #3" display="https://www.youtube.com/watch?v=wXoImJcJYxQ" xr:uid="{00000000-0004-0000-0000-000055030000}"/>
    <hyperlink ref="E488" r:id="rId855" display="https://www.youtube.com/watch?v=aASsLwbe6kY" xr:uid="{00000000-0004-0000-0000-000056030000}"/>
    <hyperlink ref="D488" r:id="rId856" tooltip="Is chanting Om a part of Yoga: Rajiv Malhotra" display="https://www.youtube.com/watch?v=aASsLwbe6kY" xr:uid="{00000000-0004-0000-0000-000057030000}"/>
    <hyperlink ref="E489" r:id="rId857" display="https://www.youtube.com/watch?v=bFIqLn3c85c" xr:uid="{00000000-0004-0000-0000-000058030000}"/>
    <hyperlink ref="D489" r:id="rId858" tooltip="Lets Create a &quot;Global Yoga Franchise&quot; with Lakhs of Teachers: Rajiv Malhotra #5" display="https://www.youtube.com/watch?v=bFIqLn3c85c" xr:uid="{00000000-0004-0000-0000-000059030000}"/>
    <hyperlink ref="E490" r:id="rId859" display="https://www.youtube.com/watch?v=PWZrF-TGsWo" xr:uid="{00000000-0004-0000-0000-00005A030000}"/>
    <hyperlink ref="D490" r:id="rId860" tooltip="What Should be India's Strategy for Leveraging Yoga: Rajiv Malhotra #6" display="https://www.youtube.com/watch?v=PWZrF-TGsWo" xr:uid="{00000000-0004-0000-0000-00005B030000}"/>
    <hyperlink ref="E491" r:id="rId861" display="https://www.youtube.com/watch?v=S2ePhtW_O5A" xr:uid="{00000000-0004-0000-0000-00005C030000}"/>
    <hyperlink ref="D491" r:id="rId862" tooltip="Rajiv Malhotra responds: What was the origin of Yoga  #7" display="https://www.youtube.com/watch?v=S2ePhtW_O5A" xr:uid="{00000000-0004-0000-0000-00005D030000}"/>
    <hyperlink ref="E492" r:id="rId863" display="https://www.youtube.com/watch?v=6aJLKt2nXsg" xr:uid="{00000000-0004-0000-0000-00005E030000}"/>
    <hyperlink ref="D492" r:id="rId864" tooltip="Rajiv Malhotra: Yoga is Much More Than Asanas Physical Aspect  #8" display="https://www.youtube.com/watch?v=6aJLKt2nXsg" xr:uid="{00000000-0004-0000-0000-00005F030000}"/>
    <hyperlink ref="E493" r:id="rId865" display="https://www.youtube.com/watch?v=tRgTeYpgv8c" xr:uid="{00000000-0004-0000-0000-000060030000}"/>
    <hyperlink ref="D493" r:id="rId866" tooltip="Rajiv Malhotra: Yoga Practitioners Must Also Understand its Philosophy Properly  #9" display="https://www.youtube.com/watch?v=tRgTeYpgv8c" xr:uid="{00000000-0004-0000-0000-000061030000}"/>
    <hyperlink ref="E494" r:id="rId867" display="https://www.youtube.com/watch?v=txsij6WXt8s" xr:uid="{00000000-0004-0000-0000-000062030000}"/>
    <hyperlink ref="D494" r:id="rId868" tooltip="Mutual Respect Between Hinduism &amp; Christianity is a One Way Street: Rajiv Malhotra" display="https://www.youtube.com/watch?v=txsij6WXt8s" xr:uid="{00000000-0004-0000-0000-000063030000}"/>
    <hyperlink ref="E495" r:id="rId869" display="https://www.youtube.com/watch?v=AefxKKTqv5I" xr:uid="{00000000-0004-0000-0000-000064030000}"/>
    <hyperlink ref="D495" r:id="rId870" tooltip="International Yoga Day, Philadelphia" display="https://www.youtube.com/watch?v=AefxKKTqv5I" xr:uid="{00000000-0004-0000-0000-000065030000}"/>
    <hyperlink ref="E496" r:id="rId871" display="https://www.youtube.com/watch?v=7gTT37SeSUc" xr:uid="{00000000-0004-0000-0000-000066030000}"/>
    <hyperlink ref="D496" r:id="rId872" tooltip="Rajiv Malhotra: Inner Awakening program integrates advaita inside with action outside" display="https://www.youtube.com/watch?v=7gTT37SeSUc" xr:uid="{00000000-0004-0000-0000-000067030000}"/>
    <hyperlink ref="E497" r:id="rId873" display="https://www.youtube.com/watch?v=o-395A-OrOQ" xr:uid="{00000000-0004-0000-0000-000068030000}"/>
    <hyperlink ref="D497" r:id="rId874" tooltip="Dharma gets Digested into &quot;Products&quot; of Western Universalism: Rajiv Malhotra #2" display="https://www.youtube.com/watch?v=o-395A-OrOQ" xr:uid="{00000000-0004-0000-0000-000069030000}"/>
    <hyperlink ref="E498" r:id="rId875" display="https://www.youtube.com/watch?v=qYA9DVNkOCA" xr:uid="{00000000-0004-0000-0000-00006A030000}"/>
    <hyperlink ref="D498" r:id="rId876" tooltip="Rajiv Malhotra: #1  Adhyatma-Vidya as inner science" display="https://www.youtube.com/watch?v=qYA9DVNkOCA" xr:uid="{00000000-0004-0000-0000-00006B030000}"/>
    <hyperlink ref="E499" r:id="rId877" display="https://www.youtube.com/watch?v=-JT1qlD0wPQ" xr:uid="{00000000-0004-0000-0000-00006C030000}"/>
    <hyperlink ref="D499" r:id="rId878" tooltip="Non-digestible Tension Points Between Dharmic &amp; Western Universal traditions" display="https://www.youtube.com/watch?v=-JT1qlD0wPQ" xr:uid="{00000000-0004-0000-0000-00006D030000}"/>
    <hyperlink ref="E500" r:id="rId879" display="https://www.youtube.com/watch?v=kSNHRGhGt_Y" xr:uid="{00000000-0004-0000-0000-00006E030000}"/>
    <hyperlink ref="D500" r:id="rId880" tooltip="Rajiv Malhotra: UTurn Stages of Appropriation  #6" display="https://www.youtube.com/watch?v=kSNHRGhGt_Y" xr:uid="{00000000-0004-0000-0000-00006F030000}"/>
    <hyperlink ref="E501" r:id="rId881" display="https://www.youtube.com/watch?v=adov37an6hU" xr:uid="{00000000-0004-0000-0000-000070030000}"/>
    <hyperlink ref="D501" r:id="rId882" tooltip="Rajiv Malhotra: #5  Westernized Indians Discomfort about Own Heritage" display="https://www.youtube.com/watch?v=adov37an6hU" xr:uid="{00000000-0004-0000-0000-000071030000}"/>
    <hyperlink ref="E502" r:id="rId883" display="https://www.youtube.com/watch?v=glBt8I5y1b8" xr:uid="{00000000-0004-0000-0000-000072030000}"/>
    <hyperlink ref="D502" r:id="rId884" tooltip="Rajiv Malhotra: #4  Destructive Effect of Digestion" display="https://www.youtube.com/watch?v=glBt8I5y1b8" xr:uid="{00000000-0004-0000-0000-000073030000}"/>
    <hyperlink ref="E503" r:id="rId885" display="https://www.youtube.com/watch?v=a_HGSrmF_8w" xr:uid="{00000000-0004-0000-0000-000074030000}"/>
    <hyperlink ref="D503" r:id="rId886" tooltip="Leftist Control of Mainstream Media is Biased: Rajiv Malhotra, BLR Lit Fest" display="https://www.youtube.com/watch?v=a_HGSrmF_8w" xr:uid="{00000000-0004-0000-0000-000075030000}"/>
    <hyperlink ref="E504" r:id="rId887" display="https://www.youtube.com/watch?v=Kfqplhug-eA" xr:uid="{00000000-0004-0000-0000-000076030000}"/>
    <hyperlink ref="D504" r:id="rId888" tooltip="Rajiv Malhotra Intl Day of Yoga, Philadelphia: #1 Defining Yoga &amp; Relation to Dharma" display="https://www.youtube.com/watch?v=Kfqplhug-eA" xr:uid="{00000000-0004-0000-0000-000077030000}"/>
    <hyperlink ref="E505" r:id="rId889" display="https://www.youtube.com/watch?v=AgRVHML48XM" xr:uid="{00000000-0004-0000-0000-000078030000}"/>
    <hyperlink ref="D505" r:id="rId890" tooltip="Rajiv Malhotra at Intl Day of Yoga, Philadelphia: #2  Should OM be removed from Yoga" display="https://www.youtube.com/watch?v=AgRVHML48XM" xr:uid="{00000000-0004-0000-0000-000079030000}"/>
    <hyperlink ref="E506" r:id="rId891" display="https://www.youtube.com/watch?v=2Hmcjz_IH8I" xr:uid="{00000000-0004-0000-0000-00007A030000}"/>
    <hyperlink ref="D506" r:id="rId892" tooltip="Rajiv Malhotra at Intl Day of Yoga, Philadelphia:  #3  Scope of Yoga" display="https://www.youtube.com/watch?v=2Hmcjz_IH8I" xr:uid="{00000000-0004-0000-0000-00007B030000}"/>
    <hyperlink ref="E507" r:id="rId893" display="https://www.youtube.com/watch?v=xuKnWRKpLyM" xr:uid="{00000000-0004-0000-0000-00007C030000}"/>
    <hyperlink ref="D507" r:id="rId894" tooltip="Rajiv Malhotra at Intl Day of Yoga, Philadelphia: #4  Is Yoga a religion or science" display="https://www.youtube.com/watch?v=xuKnWRKpLyM" xr:uid="{00000000-0004-0000-0000-00007D030000}"/>
    <hyperlink ref="E508" r:id="rId895" display="https://www.youtube.com/watch?v=2U1DVGO8vo4" xr:uid="{00000000-0004-0000-0000-00007E030000}"/>
    <hyperlink ref="D508" r:id="rId896" tooltip="Rajiv Malhotra at Intl Day of Yoga, Philadelphia: #6  Yoga Asana for Schools" display="https://www.youtube.com/watch?v=2U1DVGO8vo4" xr:uid="{00000000-0004-0000-0000-00007F030000}"/>
    <hyperlink ref="E509" r:id="rId897" display="https://www.youtube.com/watch?v=xhcu0nbcfy0" xr:uid="{00000000-0004-0000-0000-000080030000}"/>
    <hyperlink ref="D509" r:id="rId898" tooltip="Rajiv Malhotra:  क्या हिन्दू धर्म और ईसाई रिलिजन समान हैं" display="https://www.youtube.com/watch?v=xhcu0nbcfy0" xr:uid="{00000000-0004-0000-0000-000081030000}"/>
    <hyperlink ref="E510" r:id="rId899" display="https://www.youtube.com/watch?v=lJLoAHZxMWE" xr:uid="{00000000-0004-0000-0000-000082030000}"/>
    <hyperlink ref="D510" r:id="rId900" tooltip="Rajiv Malhotra fb LIVE 10: Keynote address at first ever 'Swadeshi Indology' Conference" display="https://www.youtube.com/watch?v=lJLoAHZxMWE" xr:uid="{00000000-0004-0000-0000-000083030000}"/>
    <hyperlink ref="E511" r:id="rId901" display="https://www.youtube.com/watch?v=dSKwv3KOvN8" xr:uid="{00000000-0004-0000-0000-000084030000}"/>
    <hyperlink ref="D511" r:id="rId902" tooltip="Rajiv Malhotra at Intl Day of Yoga, Philadelphia: #7  Yoga philosophy is based on nature of Self" display="https://www.youtube.com/watch?v=dSKwv3KOvN8" xr:uid="{00000000-0004-0000-0000-000085030000}"/>
    <hyperlink ref="E512" r:id="rId903" display="https://www.youtube.com/watch?v=t5tjD9qq-98" xr:uid="{00000000-0004-0000-0000-000086030000}"/>
    <hyperlink ref="D512" r:id="rId904" tooltip="Rajiv Malhotra at Intl Day of Yoga, Philadelphia: #8  Yoga solves many kinds of issues" display="https://www.youtube.com/watch?v=t5tjD9qq-98" xr:uid="{00000000-0004-0000-0000-000087030000}"/>
    <hyperlink ref="E513" r:id="rId905" display="https://www.youtube.com/watch?v=LEotomBnsQk" xr:uid="{00000000-0004-0000-0000-000088030000}"/>
    <hyperlink ref="D513" r:id="rId906" tooltip="Rajiv Malhotra: भारतीय स्वयं ज़िम्मेदारी लें, दूसरों पर न निर्भर हों" display="https://www.youtube.com/watch?v=LEotomBnsQk" xr:uid="{00000000-0004-0000-0000-000089030000}"/>
    <hyperlink ref="E514" r:id="rId907" display="https://www.youtube.com/watch?v=tpUBWJjtzrA" xr:uid="{00000000-0004-0000-0000-00008A030000}"/>
    <hyperlink ref="D514" r:id="rId908" tooltip="Rajiv Malhotra: BARC 2_True and verifiable history of Indian science &amp; technology" display="https://www.youtube.com/watch?v=tpUBWJjtzrA" xr:uid="{00000000-0004-0000-0000-00008B030000}"/>
    <hyperlink ref="E515" r:id="rId909" display="https://www.youtube.com/watch?v=Cuelsn9VyZQ" xr:uid="{00000000-0004-0000-0000-00008C030000}"/>
    <hyperlink ref="D515" r:id="rId910" tooltip="Quackery &amp; Chauvinism Can Spoil the Reputation of Scientific Work. #1" display="https://www.youtube.com/watch?v=Cuelsn9VyZQ" xr:uid="{00000000-0004-0000-0000-00008D030000}"/>
    <hyperlink ref="E516" r:id="rId911" display="https://www.youtube.com/watch?v=IQCY6tVgZ9s" xr:uid="{00000000-0004-0000-0000-00008E030000}"/>
    <hyperlink ref="D516" r:id="rId912" tooltip="Rajiv Malhotra: BARC 3_Yoga claims there is an inner science Adhyatma Vidya that is verifiable" display="https://www.youtube.com/watch?v=IQCY6tVgZ9s" xr:uid="{00000000-0004-0000-0000-00008F030000}"/>
    <hyperlink ref="E517" r:id="rId913" display="https://www.youtube.com/watch?v=xVrbpqr1LEE" xr:uid="{00000000-0004-0000-0000-000090030000}"/>
    <hyperlink ref="D517" r:id="rId914" tooltip="Rajiv Malhotra at Intl Day of Yoga, Philadelphia: #5 योग का स्वामित्व किसके पास है" display="https://www.youtube.com/watch?v=xVrbpqr1LEE" xr:uid="{00000000-0004-0000-0000-000091030000}"/>
    <hyperlink ref="E518" r:id="rId915" display="https://www.youtube.com/watch?v=kZVT_WU4Pm4" xr:uid="{00000000-0004-0000-0000-000092030000}"/>
    <hyperlink ref="D518" r:id="rId916" tooltip="Inaugural Address by Prof. V.N. Jha (First Swadeshi Indology Conference)" display="https://www.youtube.com/watch?v=kZVT_WU4Pm4" xr:uid="{00000000-0004-0000-0000-000093030000}"/>
    <hyperlink ref="E519" r:id="rId917" display="https://www.youtube.com/watch?v=5HrBZvxcPmY" xr:uid="{00000000-0004-0000-0000-000094030000}"/>
    <hyperlink ref="D519" r:id="rId918" tooltip="Swadeshi Indology Conference - Closing Comments by Rajiv Malhotra" display="https://www.youtube.com/watch?v=5HrBZvxcPmY" xr:uid="{00000000-0004-0000-0000-000095030000}"/>
    <hyperlink ref="E520" r:id="rId919" display="https://www.youtube.com/watch?v=KdiEMEbTV1M" xr:uid="{00000000-0004-0000-0000-000096030000}"/>
    <hyperlink ref="D520" r:id="rId920" tooltip="Swadeshi Indology Conference: Prof Makarand Paranjape (JNU) on Ambedkarism and Islam" display="https://www.youtube.com/watch?v=KdiEMEbTV1M" xr:uid="{00000000-0004-0000-0000-000097030000}"/>
    <hyperlink ref="E521" r:id="rId921" display="https://www.youtube.com/watch?v=9Zummy0j6Ws" xr:uid="{00000000-0004-0000-0000-000098030000}"/>
    <hyperlink ref="D521" r:id="rId922" tooltip="Welcome Speech by Prof Kannan - First Swadeshi Indology Conference" display="https://www.youtube.com/watch?v=9Zummy0j6Ws" xr:uid="{00000000-0004-0000-0000-000099030000}"/>
    <hyperlink ref="E522" r:id="rId923" display="https://www.youtube.com/watch?v=9VsQzAI5PLo" xr:uid="{00000000-0004-0000-0000-00009A030000}"/>
    <hyperlink ref="D522" r:id="rId924" tooltip="First Swadeshi Indology Conference: Inauguration and Felicitation" display="https://www.youtube.com/watch?v=9VsQzAI5PLo" xr:uid="{00000000-0004-0000-0000-00009B030000}"/>
    <hyperlink ref="E523" r:id="rId925" display="https://www.youtube.com/watch?v=ZwiLQGKP--A" xr:uid="{00000000-0004-0000-0000-00009C030000}"/>
    <hyperlink ref="D523" r:id="rId926" tooltip="Swadeshi Indology Conference - Vote of Thanks by Prof Jalihal" display="https://www.youtube.com/watch?v=ZwiLQGKP--A" xr:uid="{00000000-0004-0000-0000-00009D030000}"/>
    <hyperlink ref="E524" r:id="rId927" display="https://www.youtube.com/watch?v=fmVDyQnLFe4" xr:uid="{00000000-0004-0000-0000-00009E030000}"/>
    <hyperlink ref="D524" r:id="rId928" tooltip="Rajiv: BARC 4_Adhyatma vidya is empirical inner science, different from external hard sciences" display="https://www.youtube.com/watch?v=fmVDyQnLFe4" xr:uid="{00000000-0004-0000-0000-00009F030000}"/>
    <hyperlink ref="E525" r:id="rId929" display="https://www.youtube.com/watch?v=ohUG8LIy7Cs" xr:uid="{00000000-0004-0000-0000-0000A0030000}"/>
    <hyperlink ref="D525" r:id="rId930" tooltip="Rajiv Malhotra: BARC 5_Indian tradition ensures no conflict between science &amp; religion" display="https://www.youtube.com/watch?v=ohUG8LIy7Cs" xr:uid="{00000000-0004-0000-0000-0000A1030000}"/>
    <hyperlink ref="E526" r:id="rId931" display="https://www.youtube.com/watch?v=WfJvOgXp9SM" xr:uid="{00000000-0004-0000-0000-0000A2030000}"/>
    <hyperlink ref="D526" r:id="rId932" tooltip="Rajiv Malhotra: BARC 6_ Colonizers left but the Indian mind is still colonized" display="https://www.youtube.com/watch?v=WfJvOgXp9SM" xr:uid="{00000000-0004-0000-0000-0000A3030000}"/>
    <hyperlink ref="E527" r:id="rId933" display="https://www.youtube.com/watch?v=_vKbwIOfXy0" xr:uid="{00000000-0004-0000-0000-0000A4030000}"/>
    <hyperlink ref="D527" r:id="rId934" tooltip="Rajiv Malhotra: BARC 7_Indian ideas have been plagiarized &amp; appropriated by the West" display="https://www.youtube.com/watch?v=_vKbwIOfXy0" xr:uid="{00000000-0004-0000-0000-0000A5030000}"/>
    <hyperlink ref="E528" r:id="rId935" display="https://www.youtube.com/watch?v=NNu6sJz2cPI" xr:uid="{00000000-0004-0000-0000-0000A6030000}"/>
    <hyperlink ref="D528" r:id="rId936" tooltip="Rajiv Malhotra: BARC 8_ Swami Vivekananda influenced Nikola Tesla" display="https://www.youtube.com/watch?v=NNu6sJz2cPI" xr:uid="{00000000-0004-0000-0000-0000A7030000}"/>
    <hyperlink ref="E529" r:id="rId937" display="https://www.youtube.com/watch?v=Deab_JE4fv4" xr:uid="{00000000-0004-0000-0000-0000A8030000}"/>
    <hyperlink ref="D529" r:id="rId938" tooltip="Rajiv: BARC 9_ How Herb Benson and Stephen Laberge have appropriated ideas from Indian mind sciences" display="https://www.youtube.com/watch?v=Deab_JE4fv4" xr:uid="{00000000-0004-0000-0000-0000A9030000}"/>
    <hyperlink ref="E530" r:id="rId939" display="https://www.youtube.com/watch?v=GiNhw1WJNXc" xr:uid="{00000000-0004-0000-0000-0000AA030000}"/>
    <hyperlink ref="D530" r:id="rId940" tooltip="Rajiv Malhotra: BARC 10_Indian Philosophy is the only one compatible with Quantum Physics" display="https://www.youtube.com/watch?v=GiNhw1WJNXc" xr:uid="{00000000-0004-0000-0000-0000AB030000}"/>
    <hyperlink ref="E531" r:id="rId941" display="https://www.youtube.com/watch?v=NRep5rGd_FU" xr:uid="{00000000-0004-0000-0000-0000AC030000}"/>
    <hyperlink ref="D531" r:id="rId942" tooltip="Rajiv Malhotra: BARC 12_Why difference and diversity should be preserved" display="https://www.youtube.com/watch?v=NRep5rGd_FU" xr:uid="{00000000-0004-0000-0000-0000AD030000}"/>
    <hyperlink ref="E532" r:id="rId943" display="https://www.youtube.com/watch?v=gF2CbaL7t6g" xr:uid="{00000000-0004-0000-0000-0000AE030000}"/>
    <hyperlink ref="D532" r:id="rId944" tooltip="Rajiv Malhotra: Harvard Video Proves Their Infiltration of Kumbh Mela (with Hindi Subtitles)" display="https://www.youtube.com/watch?v=gF2CbaL7t6g" xr:uid="{00000000-0004-0000-0000-0000AF030000}"/>
    <hyperlink ref="E533" r:id="rId945" display="https://www.youtube.com/watch?v=GB9g4sKWR0M" xr:uid="{00000000-0004-0000-0000-0000B0030000}"/>
    <hyperlink ref="D533" r:id="rId946" tooltip="Role of Organizations Like The Hindu American Foundation (HAF): Rajiv Malhotra #1" display="https://www.youtube.com/watch?v=GB9g4sKWR0M" xr:uid="{00000000-0004-0000-0000-0000B1030000}"/>
    <hyperlink ref="E534" r:id="rId947" display="https://www.youtube.com/watch?v=AB0KeX_0T2I" xr:uid="{00000000-0004-0000-0000-0000B2030000}"/>
    <hyperlink ref="D534" r:id="rId948" tooltip="Rajiv Malhotra's Hard-hitting Response to False Charges of Plagiarism #2" display="https://www.youtube.com/watch?v=AB0KeX_0T2I" xr:uid="{00000000-0004-0000-0000-0000B3030000}"/>
    <hyperlink ref="E535" r:id="rId949" display="https://www.youtube.com/watch?v=VDqAX3plBww" xr:uid="{00000000-0004-0000-0000-0000B4030000}"/>
    <hyperlink ref="D535" r:id="rId950" tooltip="Rajiv Malhotra on Obama administration's effect on curtailing violence against Black people #3" display="https://www.youtube.com/watch?v=VDqAX3plBww" xr:uid="{00000000-0004-0000-0000-0000B5030000}"/>
    <hyperlink ref="E536" r:id="rId951" display="https://www.youtube.com/watch?v=Hqx5Pfe-4NI" xr:uid="{00000000-0004-0000-0000-0000B6030000}"/>
    <hyperlink ref="D536" r:id="rId952" tooltip="Indian Social Sciences Scholars are the New Elites: Rajiv Malhotra #4" display="https://www.youtube.com/watch?v=Hqx5Pfe-4NI" xr:uid="{00000000-0004-0000-0000-0000B7030000}"/>
    <hyperlink ref="E537" r:id="rId953" display="https://www.youtube.com/watch?v=rAWCL2ENS90" xr:uid="{00000000-0004-0000-0000-0000B8030000}"/>
    <hyperlink ref="D537" r:id="rId954" tooltip="Rajiv Malhotra: Importance of Knowledge Percolating to the Lower Strata #5" display="https://www.youtube.com/watch?v=rAWCL2ENS90" xr:uid="{00000000-0004-0000-0000-0000B9030000}"/>
    <hyperlink ref="E538" r:id="rId955" display="https://www.youtube.com/watch?v=47hxgUfQ8jo" xr:uid="{00000000-0004-0000-0000-0000BA030000}"/>
    <hyperlink ref="D538" r:id="rId956" tooltip="Ambedkar and The Origins of 'Left Wing' 'Right Wing' #6" display="https://www.youtube.com/watch?v=47hxgUfQ8jo" xr:uid="{00000000-0004-0000-0000-0000BB030000}"/>
    <hyperlink ref="E539" r:id="rId957" display="https://www.youtube.com/watch?v=EMznloyYysU" xr:uid="{00000000-0004-0000-0000-0000BC030000}"/>
    <hyperlink ref="D539" r:id="rId958" tooltip="Harvard Video Proves Their Infiltration of Kumbh Mela: Rajiv Malhotra" display="https://www.youtube.com/watch?v=EMznloyYysU" xr:uid="{00000000-0004-0000-0000-0000BD030000}"/>
    <hyperlink ref="E540" r:id="rId959" display="https://www.youtube.com/watch?v=Xsq9jAEpAY8" xr:uid="{00000000-0004-0000-0000-0000BE030000}"/>
    <hyperlink ref="D540" r:id="rId960" tooltip="Supreme Court Lawyer Monika Arora Explains Lawsuit Against Wendy Doniger’s Book" display="https://www.youtube.com/watch?v=Xsq9jAEpAY8" xr:uid="{00000000-0004-0000-0000-0000BF030000}"/>
    <hyperlink ref="E541" r:id="rId961" display="https://www.youtube.com/watch?v=-HWLO-7d98U" xr:uid="{00000000-0004-0000-0000-0000C0030000}"/>
    <hyperlink ref="D541" r:id="rId962" tooltip="Rajiv Malhotra on NewsX Channel: Hinduphobia, Breaking India forces &amp; Kashmir problem" display="https://www.youtube.com/watch?v=-HWLO-7d98U" xr:uid="{00000000-0004-0000-0000-0000C1030000}"/>
    <hyperlink ref="E542" r:id="rId963" display="https://www.youtube.com/watch?v=xAx9rKxKjCk" xr:uid="{00000000-0004-0000-0000-0000C2030000}"/>
    <hyperlink ref="D542" r:id="rId964" tooltip="Rajiv Malhotra on Literarisation #7" display="https://www.youtube.com/watch?v=xAx9rKxKjCk" xr:uid="{00000000-0004-0000-0000-0000C3030000}"/>
    <hyperlink ref="E543" r:id="rId965" display="https://www.youtube.com/watch?v=pIn71L7Kv9Q" xr:uid="{00000000-0004-0000-0000-0000C4030000}"/>
    <hyperlink ref="D543" r:id="rId966" tooltip="Rajiv Malhotra: The Invisible Fence Syndrome #9" display="https://www.youtube.com/watch?v=pIn71L7Kv9Q" xr:uid="{00000000-0004-0000-0000-0000C5030000}"/>
    <hyperlink ref="E544" r:id="rId967" display="https://www.youtube.com/watch?v=9oRLNbl-DxI" xr:uid="{00000000-0004-0000-0000-0000C6030000}"/>
    <hyperlink ref="D544" r:id="rId968" tooltip="Why the Hindu Community has Failed to Confront Hinduphobia #1" display="https://www.youtube.com/watch?v=9oRLNbl-DxI" xr:uid="{00000000-0004-0000-0000-0000C7030000}"/>
    <hyperlink ref="E545" r:id="rId969" display="https://www.youtube.com/watch?v=ZhuUYD3QvB8" xr:uid="{00000000-0004-0000-0000-0000C8030000}"/>
    <hyperlink ref="D545" r:id="rId970" tooltip="Rajiv Malhotra: The Need For Hindu Viewpoint in Mainstream Media #2" display="https://www.youtube.com/watch?v=ZhuUYD3QvB8" xr:uid="{00000000-0004-0000-0000-0000C9030000}"/>
    <hyperlink ref="E546" r:id="rId971" display="https://www.youtube.com/watch?v=G2ke7Higm-Y" xr:uid="{00000000-0004-0000-0000-0000CA030000}"/>
    <hyperlink ref="D546" r:id="rId972" tooltip="Rajiv Malhotra's Encounter with a Hinduphobic Professor from Univ of Chicago #3" display="https://www.youtube.com/watch?v=G2ke7Higm-Y" xr:uid="{00000000-0004-0000-0000-0000CB030000}"/>
    <hyperlink ref="E547" r:id="rId973" display="https://www.youtube.com/watch?v=FTdLV7hcCvI" xr:uid="{00000000-0004-0000-0000-0000CC030000}"/>
    <hyperlink ref="D547" r:id="rId974" tooltip="Removing Caste Discrimination in India: Rajiv Malhotra #4" display="https://www.youtube.com/watch?v=FTdLV7hcCvI" xr:uid="{00000000-0004-0000-0000-0000CD030000}"/>
    <hyperlink ref="E548" r:id="rId975" display="https://www.youtube.com/watch?v=FQ3dpY5j5y8" xr:uid="{00000000-0004-0000-0000-0000CE030000}"/>
    <hyperlink ref="D548" r:id="rId976" tooltip="Rajiv Malhotra: Why the Western Labels of 'Left' &amp; 'Right' Do Not Apply to Hinduism #5" display="https://www.youtube.com/watch?v=FQ3dpY5j5y8" xr:uid="{00000000-0004-0000-0000-0000CF030000}"/>
    <hyperlink ref="E549" r:id="rId977" display="https://www.youtube.com/watch?v=iGqKIfGTc-s" xr:uid="{00000000-0004-0000-0000-0000D0030000}"/>
    <hyperlink ref="D549" r:id="rId978" tooltip="Rajiv Malhotra's Responds to Disruption by Hinduphobic Mob &amp; Condemns All Forms of Xenophobia #6" display="https://www.youtube.com/watch?v=iGqKIfGTc-s" xr:uid="{00000000-0004-0000-0000-0000D1030000}"/>
    <hyperlink ref="E550" r:id="rId979" display="https://www.youtube.com/watch?v=ejkbEib1Otk" xr:uid="{00000000-0004-0000-0000-0000D2030000}"/>
    <hyperlink ref="D550" r:id="rId980" tooltip="Americanization of The Indian Elite: Rajiv Malhotra #8" display="https://www.youtube.com/watch?v=ejkbEib1Otk" xr:uid="{00000000-0004-0000-0000-0000D3030000}"/>
    <hyperlink ref="E551" r:id="rId981" display="https://www.youtube.com/watch?v=4PxIlOKBbng" xr:uid="{00000000-0004-0000-0000-0000D4030000}"/>
    <hyperlink ref="D551" r:id="rId982" tooltip="Rajiv Malhotra: Impact of Aryan-Dravidian Theory in South India #1" display="https://www.youtube.com/watch?v=4PxIlOKBbng" xr:uid="{00000000-0004-0000-0000-0000D5030000}"/>
    <hyperlink ref="E552" r:id="rId983" display="https://www.youtube.com/watch?v=9fu_xDvkBMk" xr:uid="{00000000-0004-0000-0000-0000D6030000}"/>
    <hyperlink ref="D552" r:id="rId984" tooltip="Rajiv Malhotra: The Promise &amp; the Concerns Around Computational Linguistics #2" display="https://www.youtube.com/watch?v=9fu_xDvkBMk" xr:uid="{00000000-0004-0000-0000-0000D7030000}"/>
    <hyperlink ref="E553" r:id="rId985" display="https://www.youtube.com/watch?v=s_eR4_6kip8" xr:uid="{00000000-0004-0000-0000-0000D8030000}"/>
    <hyperlink ref="D553" r:id="rId986" tooltip="An Analyst of the 'Industry of Indology&quot;, Rajiv Malhotra  #3" display="https://www.youtube.com/watch?v=s_eR4_6kip8" xr:uid="{00000000-0004-0000-0000-0000D9030000}"/>
    <hyperlink ref="E554" r:id="rId987" display="https://www.youtube.com/watch?v=C-AklzjB96w" xr:uid="{00000000-0004-0000-0000-0000DA030000}"/>
    <hyperlink ref="D554" r:id="rId988" tooltip="Rajiv Malhotra: Who Defines Sacred and How to Experience It #4" display="https://www.youtube.com/watch?v=C-AklzjB96w" xr:uid="{00000000-0004-0000-0000-0000DB030000}"/>
    <hyperlink ref="E555" r:id="rId989" display="https://www.youtube.com/watch?v=CLCX0mlWjw0" xr:uid="{00000000-0004-0000-0000-0000DC030000}"/>
    <hyperlink ref="D555" r:id="rId990" tooltip="How the Britishers Created Caste-based Fault Lines in India  #5" display="https://www.youtube.com/watch?v=CLCX0mlWjw0" xr:uid="{00000000-0004-0000-0000-0000DD030000}"/>
    <hyperlink ref="E556" r:id="rId991" display="https://www.youtube.com/watch?v=5XqO9FCH3Xk" xr:uid="{00000000-0004-0000-0000-0000DE030000}"/>
    <hyperlink ref="D556" r:id="rId992" tooltip="Rajiv Malhotra: The Book 'Battle for Sanskrit' &amp; what happened to the Sringeri Mutt Project #6" display="https://www.youtube.com/watch?v=5XqO9FCH3Xk" xr:uid="{00000000-0004-0000-0000-0000DF030000}"/>
    <hyperlink ref="E557" r:id="rId993" display="https://www.youtube.com/watch?v=4xWwhXcAjhU" xr:uid="{00000000-0004-0000-0000-0000E0030000}"/>
    <hyperlink ref="D557" r:id="rId994" tooltip="Analysis of Pollock's &quot;Death of Sanskrit&quot; thesis - 2 paper presentations" display="https://www.youtube.com/watch?v=4xWwhXcAjhU" xr:uid="{00000000-0004-0000-0000-0000E1030000}"/>
    <hyperlink ref="E558" r:id="rId995" display="https://www.youtube.com/watch?v=KStzrk3h76o" xr:uid="{00000000-0004-0000-0000-0000E2030000}"/>
    <hyperlink ref="D558" r:id="rId996" tooltip="Rajiv Malhotra's comments and Q&amp;A on &quot;Death of Sanskrit&quot; Thesis" display="https://www.youtube.com/watch?v=KStzrk3h76o" xr:uid="{00000000-0004-0000-0000-0000E3030000}"/>
    <hyperlink ref="E559" r:id="rId997" display="https://www.youtube.com/watch?v=udY03G3fVJQ" xr:uid="{00000000-0004-0000-0000-0000E4030000}"/>
    <hyperlink ref="D559" r:id="rId998" tooltip="Rajiv Malhotra: I will do the Purvapaksha &amp; Traditional Scholars Should do Uttarpaksa #7" display="https://www.youtube.com/watch?v=udY03G3fVJQ" xr:uid="{00000000-0004-0000-0000-0000E5030000}"/>
    <hyperlink ref="E560" r:id="rId999" display="https://www.youtube.com/watch?v=1UT4aCq24wA" xr:uid="{00000000-0004-0000-0000-0000E6030000}"/>
    <hyperlink ref="D560" r:id="rId1000" tooltip="Rajiv Malhotra: Lack of Rigor in Indian Academia &amp; the Removal of Sacred from Sanskrit #9" display="https://www.youtube.com/watch?v=1UT4aCq24wA" xr:uid="{00000000-0004-0000-0000-0000E7030000}"/>
    <hyperlink ref="E561" r:id="rId1001" display="https://www.youtube.com/watch?v=JkMKDP2BOlw&amp;t=169s" xr:uid="{00000000-0004-0000-0000-0000E8030000}"/>
    <hyperlink ref="D561" r:id="rId1002" tooltip="Pollock’s Position on Sastras - Surya K" display="https://www.youtube.com/watch?v=JkMKDP2BOlw&amp;t=169s" xr:uid="{00000000-0004-0000-0000-0000E9030000}"/>
    <hyperlink ref="E562" r:id="rId1003" display="https://www.youtube.com/watch?v=a6bj2Qddmzk" xr:uid="{00000000-0004-0000-0000-0000EA030000}"/>
    <hyperlink ref="D562" r:id="rId1004" tooltip="Critique of Pollock's Position on The Science of Sastras - 2 Paper Presentations" display="https://www.youtube.com/watch?v=a6bj2Qddmzk" xr:uid="{00000000-0004-0000-0000-0000EB030000}"/>
    <hyperlink ref="E563" r:id="rId1005" display="https://www.youtube.com/watch?v=qEJJIhs02cI" xr:uid="{00000000-0004-0000-0000-0000EC030000}"/>
    <hyperlink ref="D563" r:id="rId1006" tooltip="Prof. Ramanujan's comments and Q&amp;A on the two papers on science of Sastra" display="https://www.youtube.com/watch?v=qEJJIhs02cI" xr:uid="{00000000-0004-0000-0000-0000ED030000}"/>
    <hyperlink ref="E564" r:id="rId1007" display="https://www.youtube.com/watch?v=v2dy-2T9kRE" xr:uid="{00000000-0004-0000-0000-0000EE030000}"/>
    <hyperlink ref="D564" r:id="rId1008" tooltip="Misrepresentations in Pollock’s Sastra paper - 2 Paper Presentations" display="https://www.youtube.com/watch?v=v2dy-2T9kRE" xr:uid="{00000000-0004-0000-0000-0000EF030000}"/>
    <hyperlink ref="E565" r:id="rId1009" display="https://www.youtube.com/watch?v=REfOblHmn6Q" xr:uid="{00000000-0004-0000-0000-0000F0030000}"/>
    <hyperlink ref="D565" r:id="rId1010" tooltip="Comments on two papers on misrepresentations in Pollock’s Sastra paper: Prof. VN Jha" display="https://www.youtube.com/watch?v=REfOblHmn6Q" xr:uid="{00000000-0004-0000-0000-0000F1030000}"/>
    <hyperlink ref="E566" r:id="rId1011" display="https://www.youtube.com/watch?v=8Fyp5gw_HGc&amp;t=19s" xr:uid="{00000000-0004-0000-0000-0000F2030000}"/>
    <hyperlink ref="D566" r:id="rId1012" tooltip="Rajiv Malhotra and others in discussion on Pollock's position on Sastras" display="https://www.youtube.com/watch?v=8Fyp5gw_HGc&amp;t=19s" xr:uid="{00000000-0004-0000-0000-0000F3030000}"/>
    <hyperlink ref="E567" r:id="rId1013" display="https://www.youtube.com/watch?v=xl6nyKVDNCQ" xr:uid="{00000000-0004-0000-0000-0000F4030000}"/>
    <hyperlink ref="D567" r:id="rId1014" tooltip="Rajiv Malhotra fb LIVE 11: Strategy of Infinity Foundation India &amp; How it will Transform India" display="https://www.youtube.com/watch?v=xl6nyKVDNCQ" xr:uid="{00000000-0004-0000-0000-0000F5030000}"/>
    <hyperlink ref="E568" r:id="rId1015" display="https://www.youtube.com/watch?v=ll-fhgVbj1I" xr:uid="{00000000-0004-0000-0000-0000F6030000}"/>
    <hyperlink ref="D568" r:id="rId1016" tooltip="Rajiv Malhotra: Importance of Sacredness in Indian Civilization #8" display="https://www.youtube.com/watch?v=ll-fhgVbj1I" xr:uid="{00000000-0004-0000-0000-0000F7030000}"/>
    <hyperlink ref="E569" r:id="rId1017" display="https://www.youtube.com/watch?v=1uNyxmccf1U" xr:uid="{00000000-0004-0000-0000-0000F8030000}"/>
    <hyperlink ref="D569" r:id="rId1018" tooltip="Rajiv Malhotra's Unique Position to Critique Western Indology #1" display="https://www.youtube.com/watch?v=1uNyxmccf1U" xr:uid="{00000000-0004-0000-0000-0000F9030000}"/>
    <hyperlink ref="E570" r:id="rId1019" display="https://www.youtube.com/watch?v=NMCXHN1fW9k" xr:uid="{00000000-0004-0000-0000-0000FA030000}"/>
    <hyperlink ref="D570" r:id="rId1020" tooltip="Rajiv Malhotra: What is Our Response to Murty Classical Library 500 Volume Project #3" display="https://www.youtube.com/watch?v=NMCXHN1fW9k" xr:uid="{00000000-0004-0000-0000-0000FB030000}"/>
    <hyperlink ref="E571" r:id="rId1021" display="https://www.youtube.com/watch?v=NeCQOUox8zc" xr:uid="{00000000-0004-0000-0000-0000FC030000}"/>
    <hyperlink ref="D571" r:id="rId1022" tooltip="Making Sanskrit Mainstream: Rajiv Malhotra's Vision  #4" display="https://www.youtube.com/watch?v=NeCQOUox8zc" xr:uid="{00000000-0004-0000-0000-0000FD030000}"/>
    <hyperlink ref="E572" r:id="rId1023" display="https://www.youtube.com/watch?v=3vhgcNKVRgY" xr:uid="{00000000-0004-0000-0000-0000FE030000}"/>
    <hyperlink ref="D572" r:id="rId1024" tooltip="Rajiv Malhotra: How Devdutt Pattanaik is Facilitating Digestion by Turning Our Itihas into Myth  #5" display="https://www.youtube.com/watch?v=3vhgcNKVRgY" xr:uid="{00000000-0004-0000-0000-0000FF030000}"/>
    <hyperlink ref="E573" r:id="rId1025" display="https://www.youtube.com/watch?v=gPdm-EF13GU" xr:uid="{00000000-0004-0000-0000-000000040000}"/>
    <hyperlink ref="D573" r:id="rId1026" tooltip="Prof Girish Nath Jha &amp; Rajiv Malhotra on the Decline of Sanskrit During Colonial Times  #6" display="https://www.youtube.com/watch?v=gPdm-EF13GU" xr:uid="{00000000-0004-0000-0000-000001040000}"/>
    <hyperlink ref="E574" r:id="rId1027" display="https://www.youtube.com/watch?v=wYCmU0vaKvc" xr:uid="{00000000-0004-0000-0000-000002040000}"/>
    <hyperlink ref="D574" r:id="rId1028" tooltip="Loss of Purvapaksha Tradition Led to The Decline of Indian Civilization  #7" display="https://www.youtube.com/watch?v=wYCmU0vaKvc" xr:uid="{00000000-0004-0000-0000-000003040000}"/>
    <hyperlink ref="E575" r:id="rId1029" display="https://www.youtube.com/watch?v=wu_ONpNjikY" xr:uid="{00000000-0004-0000-0000-000004040000}"/>
    <hyperlink ref="D575" r:id="rId1030" tooltip="If Dravidianism can be debunked, AIT will become irrelevant by Rajiv Malhotra #8" display="https://www.youtube.com/watch?v=wu_ONpNjikY" xr:uid="{00000000-0004-0000-0000-000005040000}"/>
    <hyperlink ref="E576" r:id="rId1031" display="https://www.youtube.com/watch?v=6ufhk6JL8x8" xr:uid="{00000000-0004-0000-0000-000006040000}"/>
    <hyperlink ref="D576" r:id="rId1032" tooltip="BFS Book Cover, &quot;Sir William Jones &amp; The Pandits&quot;  #2" display="https://www.youtube.com/watch?v=6ufhk6JL8x8" xr:uid="{00000000-0004-0000-0000-000007040000}"/>
    <hyperlink ref="E577" r:id="rId1033" display="https://www.youtube.com/watch?v=S9RImbEoWYA" xr:uid="{00000000-0004-0000-0000-000008040000}"/>
    <hyperlink ref="D577" r:id="rId1034" tooltip="Rajiv Malhotra Argues for Continually Updating the Purvapaksha Tradition  #9" display="https://www.youtube.com/watch?v=S9RImbEoWYA" xr:uid="{00000000-0004-0000-0000-000009040000}"/>
    <hyperlink ref="E578" r:id="rId1035" display="https://www.youtube.com/watch?v=D7yIybTWmmU" xr:uid="{00000000-0004-0000-0000-00000A040000}"/>
    <hyperlink ref="D578" r:id="rId1036" tooltip="Prof Upender Rao: Evidence of Sanskrit Being Part of Popular Culture  #11" display="https://www.youtube.com/watch?v=D7yIybTWmmU" xr:uid="{00000000-0004-0000-0000-00000B040000}"/>
    <hyperlink ref="E579" r:id="rId1037" display="https://www.youtube.com/watch?v=EfHkupTL5wU" xr:uid="{00000000-0004-0000-0000-00000C040000}"/>
    <hyperlink ref="D579" r:id="rId1038" tooltip="Prof Girish Jha Describes Research Applying Traditional Sanskrit Knowledge in Modern Science #12" display="https://www.youtube.com/watch?v=EfHkupTL5wU" xr:uid="{00000000-0004-0000-0000-00000D040000}"/>
    <hyperlink ref="E580" r:id="rId1039" display="https://www.youtube.com/watch?v=4pkD8CkJiIQ" xr:uid="{00000000-0004-0000-0000-00000E040000}"/>
    <hyperlink ref="D580" r:id="rId1040" tooltip="Negative Impact of Indian Billionaires Funding Western Universities  #13" display="https://www.youtube.com/watch?v=4pkD8CkJiIQ" xr:uid="{00000000-0004-0000-0000-00000F040000}"/>
    <hyperlink ref="E581" r:id="rId1041" display="https://www.youtube.com/watch?v=uTyoGVNa7FA" xr:uid="{00000000-0004-0000-0000-000010040000}"/>
    <hyperlink ref="D581" r:id="rId1042" tooltip="'Sanskritizing English' By Introducing Non-translatable words  #14" display="https://www.youtube.com/watch?v=uTyoGVNa7FA" xr:uid="{00000000-0004-0000-0000-000011040000}"/>
    <hyperlink ref="E582" r:id="rId1043" display="https://www.youtube.com/watch?v=xkyySDtO5HU" xr:uid="{00000000-0004-0000-0000-000012040000}"/>
    <hyperlink ref="D582" r:id="rId1044" tooltip="Prof Koenraad Elst &amp; Prof Girish Jha on the alleged North &amp; South Language Divide in India  #15" display="https://www.youtube.com/watch?v=xkyySDtO5HU" xr:uid="{00000000-0004-0000-0000-000013040000}"/>
    <hyperlink ref="E583" r:id="rId1045" display="https://www.youtube.com/watch?v=VkyOIj4SQu4" xr:uid="{00000000-0004-0000-0000-000014040000}"/>
    <hyperlink ref="D583" r:id="rId1046" tooltip="Rajiv Malhotra on the origin of Sanskrit and Vedas  #10" display="https://www.youtube.com/watch?v=VkyOIj4SQu4" xr:uid="{00000000-0004-0000-0000-000015040000}"/>
    <hyperlink ref="E584" r:id="rId1047" display="https://www.youtube.com/watch?v=GCo89ggyUKw" xr:uid="{00000000-0004-0000-0000-000016040000}"/>
    <hyperlink ref="D584" r:id="rId1048" tooltip="Critiquing Pollock’s out of context reading of the Ramayana - 2 Paper Presentations" display="https://www.youtube.com/watch?v=GCo89ggyUKw" xr:uid="{00000000-0004-0000-0000-000017040000}"/>
    <hyperlink ref="E585" r:id="rId1049" display="https://www.youtube.com/watch?v=vOOkxcKaZEo" xr:uid="{00000000-0004-0000-0000-000018040000}"/>
    <hyperlink ref="D585" r:id="rId1050" tooltip="Pollock’s out of context reading of the Ramayana - Comments and Q&amp;A on the papers" display="https://www.youtube.com/watch?v=vOOkxcKaZEo" xr:uid="{00000000-0004-0000-0000-000019040000}"/>
    <hyperlink ref="E586" r:id="rId1051" display="https://www.youtube.com/watch?v=aRzq_l_Rmcc" xr:uid="{00000000-0004-0000-0000-00001A040000}"/>
    <hyperlink ref="D586" r:id="rId1052" tooltip="Comments on the two papers - Nityananda Misra" display="https://www.youtube.com/watch?v=aRzq_l_Rmcc" xr:uid="{00000000-0004-0000-0000-00001B040000}"/>
    <hyperlink ref="E587" r:id="rId1053" display="https://www.youtube.com/watch?v=iZ6Xk9YCaaY" xr:uid="{00000000-0004-0000-0000-00001C040000}"/>
    <hyperlink ref="D587" r:id="rId1054" tooltip="A Purvapaksha of Deep Orientalism - Ashay Naik" display="https://www.youtube.com/watch?v=iZ6Xk9YCaaY" xr:uid="{00000000-0004-0000-0000-00001D040000}"/>
    <hyperlink ref="E588" r:id="rId1055" display="https://www.youtube.com/watch?v=ozdJ_kTaZcc" xr:uid="{00000000-0004-0000-0000-00001E040000}"/>
    <hyperlink ref="D588" r:id="rId1056" tooltip="History of Indology and Nazi ideology - Prof. K. Gopinath" display="https://www.youtube.com/watch?v=ozdJ_kTaZcc" xr:uid="{00000000-0004-0000-0000-00001F040000}"/>
    <hyperlink ref="E589" r:id="rId1057" display="https://www.youtube.com/watch?v=Q7TqlnXF3cA" xr:uid="{00000000-0004-0000-0000-000020040000}"/>
    <hyperlink ref="D589" r:id="rId1058" tooltip="Sheldon Pollock's Idea of a Nazi Indology - Dr. Koenraad Elst" display="https://www.youtube.com/watch?v=Q7TqlnXF3cA" xr:uid="{00000000-0004-0000-0000-000021040000}"/>
    <hyperlink ref="E590" r:id="rId1059" display="https://www.youtube.com/watch?v=_nyKGkDh6WM" xr:uid="{00000000-0004-0000-0000-000022040000}"/>
    <hyperlink ref="D590" r:id="rId1060" tooltip="Theme- Sanskrit was Responsible for Holocaust- Comments and Q&amp;A" display="https://www.youtube.com/watch?v=_nyKGkDh6WM" xr:uid="{00000000-0004-0000-0000-000023040000}"/>
    <hyperlink ref="E591" r:id="rId1061" display="https://www.youtube.com/watch?v=log0y9fRklc" xr:uid="{00000000-0004-0000-0000-000024040000}"/>
    <hyperlink ref="D591" r:id="rId1062" tooltip="How to Interpret the US Presidential Elections 2016 in terms of the Myth of American Exceptionalism" display="https://www.youtube.com/watch?v=log0y9fRklc" xr:uid="{00000000-0004-0000-0000-000025040000}"/>
    <hyperlink ref="E592" r:id="rId1063" display="https://www.youtube.com/watch?v=74BW9K7eGtY&amp;t=21s" xr:uid="{00000000-0004-0000-0000-000026040000}"/>
    <hyperlink ref="D592" r:id="rId1064" tooltip="The New MOHENJO DARO Movie, What is True &amp; False About Its Depictions of History" display="https://www.youtube.com/watch?v=74BW9K7eGtY&amp;t=21s" xr:uid="{00000000-0004-0000-0000-000027040000}"/>
    <hyperlink ref="E593" r:id="rId1065" display="https://www.youtube.com/watch?v=gzOZ5Lo3n9Y" xr:uid="{00000000-0004-0000-0000-000028040000}"/>
    <hyperlink ref="D593" r:id="rId1066" tooltip="JNU Sociology Professors are Effectively Studying &quot;The White Man's Grandmother&quot;  #10" display="https://www.youtube.com/watch?v=gzOZ5Lo3n9Y" xr:uid="{00000000-0004-0000-0000-000029040000}"/>
    <hyperlink ref="E594" r:id="rId1067" display="https://www.youtube.com/watch?v=2yRygpW0RYY" xr:uid="{00000000-0004-0000-0000-00002A040000}"/>
    <hyperlink ref="D594" r:id="rId1068" tooltip="On Pollockism- Purvapaksha on Pollock's Methodologies: Sati Shankar" display="https://www.youtube.com/watch?v=2yRygpW0RYY" xr:uid="{00000000-0004-0000-0000-00002B040000}"/>
    <hyperlink ref="E595" r:id="rId1069" display="https://www.youtube.com/watch?v=Y3j3g76ggFE" xr:uid="{00000000-0004-0000-0000-00002C040000}"/>
    <hyperlink ref="D595" r:id="rId1070" tooltip="On Pollockism paper_Comments and Q and A" display="https://www.youtube.com/watch?v=Y3j3g76ggFE" xr:uid="{00000000-0004-0000-0000-00002D040000}"/>
    <hyperlink ref="E596" r:id="rId1071" display="https://www.youtube.com/watch?v=bMOOUhzJreA" xr:uid="{00000000-0004-0000-0000-00002E040000}"/>
    <hyperlink ref="D596" r:id="rId1072" tooltip="&quot;Sanskrit is dead and its okay&quot; - Naresh Cuntoor" display="https://www.youtube.com/watch?v=bMOOUhzJreA" xr:uid="{00000000-0004-0000-0000-00002F040000}"/>
    <hyperlink ref="E597" r:id="rId1073" display="https://www.youtube.com/watch?v=WzACbsbv3Mc" xr:uid="{00000000-0004-0000-0000-000030040000}"/>
    <hyperlink ref="D597" r:id="rId1074" tooltip="Vedic Knowledge, Science &amp; Pollockian Indology - Prof. Ravi Gomatam" display="https://www.youtube.com/watch?v=WzACbsbv3Mc" xr:uid="{00000000-0004-0000-0000-000031040000}"/>
    <hyperlink ref="E598" r:id="rId1075" display="https://www.youtube.com/watch?v=0W0XxcsCH_0" xr:uid="{00000000-0004-0000-0000-000032040000}"/>
    <hyperlink ref="D598" r:id="rId1076" tooltip="Dr. Koenraad Elst's Comments on Indic Viewpoints to Refute Pollock's positions" display="https://www.youtube.com/watch?v=0W0XxcsCH_0" xr:uid="{00000000-0004-0000-0000-000033040000}"/>
    <hyperlink ref="E599" r:id="rId1077" display="https://www.youtube.com/watch?v=a30EnICYBUA" xr:uid="{00000000-0004-0000-0000-000034040000}"/>
    <hyperlink ref="D599" r:id="rId1078" tooltip="Panel Discussion on Murty Classical Library - Part 1" display="https://www.youtube.com/watch?v=a30EnICYBUA" xr:uid="{00000000-0004-0000-0000-000035040000}"/>
    <hyperlink ref="E600" r:id="rId1079" display="https://www.youtube.com/watch?v=Wr_CIMPuH3I" xr:uid="{00000000-0004-0000-0000-000036040000}"/>
    <hyperlink ref="D600" r:id="rId1080" tooltip="Panel Discussion on Murty Classical Library - Part 2" display="https://www.youtube.com/watch?v=Wr_CIMPuH3I" xr:uid="{00000000-0004-0000-0000-000037040000}"/>
    <hyperlink ref="E601" r:id="rId1081" display="https://www.youtube.com/watch?v=w1panKQ58dU" xr:uid="{00000000-0004-0000-0000-000038040000}"/>
    <hyperlink ref="D601" r:id="rId1082" tooltip="New TV Serial on Aryan/Dravidian Conflict is Incorrect &amp; Politically Dangerous" display="https://www.youtube.com/watch?v=w1panKQ58dU" xr:uid="{00000000-0004-0000-0000-000039040000}"/>
    <hyperlink ref="E602" r:id="rId1083" display="https://www.youtube.com/watch?v=N20dY0-9Nio" xr:uid="{00000000-0004-0000-0000-00003A040000}"/>
    <hyperlink ref="D602" r:id="rId1084" tooltip="Sense Philology - TM Narendran" display="https://www.youtube.com/watch?v=N20dY0-9Nio" xr:uid="{00000000-0004-0000-0000-00003B040000}"/>
    <hyperlink ref="E603" r:id="rId1085" display="https://www.youtube.com/watch?v=mxQpJeckKaU" xr:uid="{00000000-0004-0000-0000-00003C040000}"/>
    <hyperlink ref="D603" r:id="rId1086" tooltip="Orientalist &amp; Post Colonial Basis of Indology - Ravi Joshi" display="https://www.youtube.com/watch?v=mxQpJeckKaU" xr:uid="{00000000-0004-0000-0000-00003D040000}"/>
    <hyperlink ref="E604" r:id="rId1087" display="https://www.youtube.com/watch?v=3dgPn1KOovw" xr:uid="{00000000-0004-0000-0000-00003E040000}"/>
    <hyperlink ref="D604" r:id="rId1088" tooltip="Recent Political Attacks in Hawaii Against Hinduism —Christianity's Violent Conquest of Pagans  #15" display="https://www.youtube.com/watch?v=3dgPn1KOovw" xr:uid="{00000000-0004-0000-0000-00003F040000}"/>
    <hyperlink ref="E605" r:id="rId1089" display="https://www.youtube.com/watch?v=Aivw6qVhabo" xr:uid="{00000000-0004-0000-0000-000040040000}"/>
    <hyperlink ref="D605" r:id="rId1090" tooltip="Contrast the Attitude of Abrahamic Religions &amp; Sanatan Dharma Towards Peace #3" display="https://www.youtube.com/watch?v=Aivw6qVhabo" xr:uid="{00000000-0004-0000-0000-000041040000}"/>
    <hyperlink ref="E606" r:id="rId1091" display="https://www.youtube.com/watch?v=av1BWeMbl1Q" xr:uid="{00000000-0004-0000-0000-000042040000}"/>
    <hyperlink ref="D606" r:id="rId1092" tooltip="Rajiv Malhotra Discusses Strategy for Kumbh Mela with Head of Akhada Parishad" display="https://www.youtube.com/watch?v=av1BWeMbl1Q" xr:uid="{00000000-0004-0000-0000-000043040000}"/>
    <hyperlink ref="E607" r:id="rId1093" display="https://www.youtube.com/watch?v=dLQSHM_T-jI" xr:uid="{00000000-0004-0000-0000-000044040000}"/>
    <hyperlink ref="D607" r:id="rId1094" tooltip="Hindu Dharma Shastras Accused of Human Rights Violation Against Women &amp; Dalits #4" display="https://www.youtube.com/watch?v=dLQSHM_T-jI" xr:uid="{00000000-0004-0000-0000-000045040000}"/>
    <hyperlink ref="E608" r:id="rId1095" display="https://www.youtube.com/watch?v=joPLKP546hk" xr:uid="{00000000-0004-0000-0000-000046040000}"/>
    <hyperlink ref="D608" r:id="rId1096" tooltip="Are The Vedic Texts Not Powerful Enough To Convince Anybody Who Reads it: Rajiv Malhotra #6" display="https://www.youtube.com/watch?v=joPLKP546hk" xr:uid="{00000000-0004-0000-0000-000047040000}"/>
    <hyperlink ref="E609" r:id="rId1097" display="https://www.youtube.com/watch?v=0ol6BUtHZu8" xr:uid="{00000000-0004-0000-0000-000048040000}"/>
    <hyperlink ref="D609" r:id="rId1098" tooltip="Do Our sacred Scriptures Praise War &amp; Violence: Rajiv Malhotra #8" display="https://www.youtube.com/watch?v=0ol6BUtHZu8" xr:uid="{00000000-0004-0000-0000-000049040000}"/>
    <hyperlink ref="E610" r:id="rId1099" display="https://www.youtube.com/watch?v=N1wkN3CKqHY" xr:uid="{00000000-0004-0000-0000-00004A040000}"/>
    <hyperlink ref="D610" r:id="rId1100" tooltip="Rajiv Malhotra Interviews Yogi Amrit Desai - Part 1" display="https://www.youtube.com/watch?v=N1wkN3CKqHY" xr:uid="{00000000-0004-0000-0000-00004B040000}"/>
    <hyperlink ref="E611" r:id="rId1101" display="https://www.youtube.com/watch?v=Zr29r9gnq6A" xr:uid="{00000000-0004-0000-0000-00004C040000}"/>
    <hyperlink ref="D611" r:id="rId1102" tooltip="Rajiv Malhotra &amp; Dr Subramanian Swamy in a Vibrant LIVE Broadcast on Strategic Issues #16" display="https://www.youtube.com/watch?v=Zr29r9gnq6A" xr:uid="{00000000-0004-0000-0000-00004D040000}"/>
    <hyperlink ref="E612" r:id="rId1103" display="https://www.youtube.com/watch?v=eVhJjqlSE8s" xr:uid="{00000000-0004-0000-0000-00004E040000}"/>
    <hyperlink ref="D612" r:id="rId1104" tooltip="How to Counter Devdutt Pattanaik's Absurd Interpretations of Hinduism: Rajiv Malhotra #5" display="https://www.youtube.com/watch?v=eVhJjqlSE8s" xr:uid="{00000000-0004-0000-0000-00004F040000}"/>
    <hyperlink ref="E613" r:id="rId1105" display="https://www.youtube.com/watch?v=R6bvpvI1_uY" xr:uid="{00000000-0004-0000-0000-000050040000}"/>
    <hyperlink ref="D613" r:id="rId1106" tooltip="Yogi Amrit Desai's Hatha Yoga is Integrated Into Ashtanga Yoga: Rajiv    Part 2" display="https://www.youtube.com/watch?v=R6bvpvI1_uY" xr:uid="{00000000-0004-0000-0000-000051040000}"/>
    <hyperlink ref="E614" r:id="rId1107" display="https://www.youtube.com/watch?v=WtWOT6Hj2vM" xr:uid="{00000000-0004-0000-0000-000052040000}"/>
    <hyperlink ref="D614" r:id="rId1108" tooltip="Controversies on Yoga's Appropriation &amp; Mis-appropriation by Westerners: Yogi Amrit Desai Part 3" display="https://www.youtube.com/watch?v=WtWOT6Hj2vM" xr:uid="{00000000-0004-0000-0000-000053040000}"/>
    <hyperlink ref="E615" r:id="rId1109" display="https://www.youtube.com/watch?v=3dYP3FhD3Po" xr:uid="{00000000-0004-0000-0000-000054040000}"/>
    <hyperlink ref="D615" r:id="rId1110" tooltip="How Yoga Helps Americans Solve Problems Like Addiction: Rajiv Interviews Yogi Amrit Desai   Part 4" display="https://www.youtube.com/watch?v=3dYP3FhD3Po" xr:uid="{00000000-0004-0000-0000-000055040000}"/>
    <hyperlink ref="E616" r:id="rId1111" display="https://www.youtube.com/watch?v=FgVpxhtCQdA" xr:uid="{00000000-0004-0000-0000-000056040000}"/>
    <hyperlink ref="D616" r:id="rId1112" tooltip="Rajiv Malhotra with Yogi Amrit Desai: FULL Interview" display="https://www.youtube.com/watch?v=FgVpxhtCQdA" xr:uid="{00000000-0004-0000-0000-000057040000}"/>
    <hyperlink ref="E617" r:id="rId1113" display="https://www.youtube.com/watch?v=07rLdtPRbEE" xr:uid="{00000000-0004-0000-0000-000058040000}"/>
    <hyperlink ref="D617" r:id="rId1114" tooltip="In Conversation with Swami Nithyananda: July 2016" display="https://www.youtube.com/watch?v=07rLdtPRbEE" xr:uid="{00000000-0004-0000-0000-000059040000}"/>
    <hyperlink ref="E618" r:id="rId1115" display="https://www.youtube.com/watch?v=n0Ekb7yhf18" xr:uid="{00000000-0004-0000-0000-00005A040000}"/>
    <hyperlink ref="D618" r:id="rId1116" tooltip="Can Living Guru be Replaced by Technology? Rajiv's Dialogue with Yogi Amrit Desai - Part 5" display="https://www.youtube.com/watch?v=n0Ekb7yhf18" xr:uid="{00000000-0004-0000-0000-00005B040000}"/>
    <hyperlink ref="E619" r:id="rId1117" display="https://www.youtube.com/watch?v=Pe53dUS_mHE" xr:uid="{00000000-0004-0000-0000-00005C040000}"/>
    <hyperlink ref="D619" r:id="rId1118" tooltip="Society Must Be Detoxed By Force &amp; Intervention. Rajiv's Dialogue with Yogi Amrit Desai - Part 6" display="https://www.youtube.com/watch?v=Pe53dUS_mHE" xr:uid="{00000000-0004-0000-0000-00005D040000}"/>
    <hyperlink ref="E620" r:id="rId1119" display="https://www.youtube.com/watch?v=fZLoHeGF4XI" xr:uid="{00000000-0004-0000-0000-00005E040000}"/>
    <hyperlink ref="D620" r:id="rId1120" tooltip="Q&amp;A Rajiv Malhotra at Chinmaya Mission, DC" display="https://www.youtube.com/watch?v=fZLoHeGF4XI" xr:uid="{00000000-0004-0000-0000-00005F040000}"/>
    <hyperlink ref="E621" r:id="rId1121" display="https://www.youtube.com/watch?v=NaCx35vC5wg" xr:uid="{00000000-0004-0000-0000-000060040000}"/>
    <hyperlink ref="D621" r:id="rId1122" tooltip="JNU Plenary 2016: Assimilation of Tradition &amp; Modernity, Talk by Rajiv Malhotra" display="https://www.youtube.com/watch?v=NaCx35vC5wg" xr:uid="{00000000-0004-0000-0000-000061040000}"/>
    <hyperlink ref="E622" r:id="rId1123" display="https://www.youtube.com/watch?v=8M2LUwJGwHw" xr:uid="{00000000-0004-0000-0000-000062040000}"/>
    <hyperlink ref="D622" r:id="rId1124" tooltip="Rajiv Malhotra Addresses Common Misconceptions Regarding Various Darshanas in Sanatan Dharma  #1" display="https://www.youtube.com/watch?v=8M2LUwJGwHw" xr:uid="{00000000-0004-0000-0000-000063040000}"/>
    <hyperlink ref="E623" r:id="rId1125" display="https://www.youtube.com/watch?v=4VaCcFKHkSY" xr:uid="{00000000-0004-0000-0000-000064040000}"/>
    <hyperlink ref="D623" r:id="rId1126" tooltip="Q&amp;A Hinduism vs Pagan Religions; Caste Divides; Open Architecture of Dharmic Traditions #2" display="https://www.youtube.com/watch?v=4VaCcFKHkSY" xr:uid="{00000000-0004-0000-0000-000065040000}"/>
    <hyperlink ref="E624" r:id="rId1127" display="https://www.youtube.com/watch?v=udkwSpjJnGk" xr:uid="{00000000-0004-0000-0000-000066040000}"/>
    <hyperlink ref="D624" r:id="rId1128" tooltip="Rajiv Malhotra's Call To Action For Correcting The Discourse On Hinduism &amp; Hindu Organizations. #3" display="https://www.youtube.com/watch?v=udkwSpjJnGk" xr:uid="{00000000-0004-0000-0000-000067040000}"/>
    <hyperlink ref="E625" r:id="rId1129" display="https://www.youtube.com/watch?v=Z8Wd8i754cU" xr:uid="{00000000-0004-0000-0000-000068040000}"/>
    <hyperlink ref="D625" r:id="rId1130" tooltip="Misappropriation of Ancient Indian Ideas by The West; Value of Sanskrit; Aryan Dravidian Divide #4" display="https://www.youtube.com/watch?v=Z8Wd8i754cU" xr:uid="{00000000-0004-0000-0000-000069040000}"/>
    <hyperlink ref="E626" r:id="rId1131" display="https://www.youtube.com/watch?v=tlCqUXsDwDc" xr:uid="{00000000-0004-0000-0000-00006A040000}"/>
    <hyperlink ref="D626" r:id="rId1132" tooltip="Western Collective Ego Remains Even After Individual Ego Is Surrendered: Rajiv with Amrit Desai  #7" display="https://www.youtube.com/watch?v=tlCqUXsDwDc" xr:uid="{00000000-0004-0000-0000-00006B040000}"/>
    <hyperlink ref="E627" r:id="rId1133" display="https://www.youtube.com/watch?v=aEAK6N982oQ" xr:uid="{00000000-0004-0000-0000-00006C040000}"/>
    <hyperlink ref="D627" r:id="rId1134" tooltip="Deception &amp; Multigenerational Inculturation Strategy of the Church to Convert Hindus" display="https://www.youtube.com/watch?v=aEAK6N982oQ" xr:uid="{00000000-0004-0000-0000-00006D040000}"/>
    <hyperlink ref="E628" r:id="rId1135" display="https://www.youtube.com/watch?v=aBwX_u__31I" xr:uid="{00000000-0004-0000-0000-00006E040000}"/>
    <hyperlink ref="D628" r:id="rId1136" tooltip="History &amp; Contributions of the Jiva Goswami Tradition: Dialogue with Dr Satyanarayana Dasa #1" display="https://www.youtube.com/watch?v=aBwX_u__31I" xr:uid="{00000000-0004-0000-0000-00006F040000}"/>
    <hyperlink ref="E629" r:id="rId1137" display="https://www.youtube.com/watch?v=i24adZlRCZk" xr:uid="{00000000-0004-0000-0000-000070040000}"/>
    <hyperlink ref="D629" r:id="rId1138" tooltip="Can Dharmic &amp; Abrahamic Traditions be Reconciled? Rajiv in Dialogue with Dr Satyanarayana Dasa #2" display="https://www.youtube.com/watch?v=i24adZlRCZk" xr:uid="{00000000-0004-0000-0000-000071040000}"/>
    <hyperlink ref="E630" r:id="rId1139" display="https://www.youtube.com/watch?v=KYhdz2LiDLA" xr:uid="{00000000-0004-0000-0000-000072040000}"/>
    <hyperlink ref="D630" r:id="rId1140" tooltip="American Myth Undergoing Latest Crisis, Needs Dharmic Missionaries. Rajiv with Yogi Amrit Desai #8" display="https://www.youtube.com/watch?v=KYhdz2LiDLA" xr:uid="{00000000-0004-0000-0000-000073040000}"/>
    <hyperlink ref="E631" r:id="rId1141" display="https://www.youtube.com/watch?v=BKG8mWyOvuw" xr:uid="{00000000-0004-0000-0000-000074040000}"/>
    <hyperlink ref="D631" r:id="rId1142" tooltip="Indian Spiritual Traditions Demand Discipline, Rigor &amp; Integrity: Dr Satyanarayana Dasa #3" display="https://www.youtube.com/watch?v=BKG8mWyOvuw" xr:uid="{00000000-0004-0000-0000-000075040000}"/>
    <hyperlink ref="E632" r:id="rId1143" display="https://www.youtube.com/watch?v=bGDeGR7DrFw" xr:uid="{00000000-0004-0000-0000-000076040000}"/>
    <hyperlink ref="D632" r:id="rId1144" tooltip="How Gurus Must Prevent Collective U-Turns of Western Students. Rajiv's Dialogue with Yogi Amrit #9" display="https://www.youtube.com/watch?v=bGDeGR7DrFw" xr:uid="{00000000-0004-0000-0000-000077040000}"/>
    <hyperlink ref="E633" r:id="rId1145" display="https://www.youtube.com/watch?v=BsEY7XJTv70" xr:uid="{00000000-0004-0000-0000-000078040000}"/>
    <hyperlink ref="D633" r:id="rId1146" tooltip="Provocative Speculation: Are Many Hindus Unfit for Hinduism? Rajiv with Dr Satyanarayana Dasa  #4" display="https://www.youtube.com/watch?v=BsEY7XJTv70" xr:uid="{00000000-0004-0000-0000-000079040000}"/>
    <hyperlink ref="E634" r:id="rId1147" display="https://www.youtube.com/watch?v=Kfvmj7QyAfQ" xr:uid="{00000000-0004-0000-0000-00007A040000}"/>
    <hyperlink ref="D634" r:id="rId1148" tooltip="In Conversation with Francois Gautier" display="https://www.youtube.com/watch?v=Kfvmj7QyAfQ" xr:uid="{00000000-0004-0000-0000-00007B040000}"/>
    <hyperlink ref="E635" r:id="rId1149" display="https://www.youtube.com/watch?v=C6XbkLOcyVs" xr:uid="{00000000-0004-0000-0000-00007C040000}"/>
    <hyperlink ref="D635" r:id="rId1150" tooltip="Dharma and Well-being, New Jersey 2016" display="https://www.youtube.com/watch?v=C6XbkLOcyVs" xr:uid="{00000000-0004-0000-0000-00007D040000}"/>
    <hyperlink ref="E636" r:id="rId1151" display="https://www.youtube.com/watch?v=ANDhhofT1w0" xr:uid="{00000000-0004-0000-0000-00007E040000}"/>
    <hyperlink ref="D636" r:id="rId1152" tooltip="Keynote at DCF Fundraiser in Los Angeles, 2016" display="https://www.youtube.com/watch?v=ANDhhofT1w0" xr:uid="{00000000-0004-0000-0000-00007F040000}"/>
    <hyperlink ref="E637" r:id="rId1153" display="https://www.youtube.com/watch?v=qiir-ZWT6yI" xr:uid="{00000000-0004-0000-0000-000080040000}"/>
    <hyperlink ref="D637" r:id="rId1154" tooltip="What are the chances that Liberal Muslims will call for a Reformation of Islam: Rajiv Malhotra" display="https://www.youtube.com/watch?v=qiir-ZWT6yI" xr:uid="{00000000-0004-0000-0000-000081040000}"/>
    <hyperlink ref="E638" r:id="rId1155" display="https://www.youtube.com/watch?v=wEalKzas5Ig" xr:uid="{00000000-0004-0000-0000-000082040000}"/>
    <hyperlink ref="D638" r:id="rId1156" tooltip="FACEBOOK HQ: Vedic Consciousness &amp; it's Relation to Modern Technology" display="https://www.youtube.com/watch?v=wEalKzas5Ig" xr:uid="{00000000-0004-0000-0000-000083040000}"/>
    <hyperlink ref="E639" r:id="rId1157" display="https://www.youtube.com/watch?v=6PUBS8MXVzc" xr:uid="{00000000-0004-0000-0000-000084040000}"/>
    <hyperlink ref="D639" r:id="rId1158" tooltip="Academic Hinduphobia Book Launch, by Dr Subramanian Swamy" display="https://www.youtube.com/watch?v=6PUBS8MXVzc" xr:uid="{00000000-0004-0000-0000-000085040000}"/>
    <hyperlink ref="E640" r:id="rId1159" display="https://www.youtube.com/watch?v=HmKETjjGv0E" xr:uid="{00000000-0004-0000-0000-000086040000}"/>
    <hyperlink ref="D640" r:id="rId1160" tooltip="Hinduphobia of The Indian Left is a Combination of Many Factors: Rajiv Malhotra #5" display="https://www.youtube.com/watch?v=HmKETjjGv0E" xr:uid="{00000000-0004-0000-0000-000087040000}"/>
    <hyperlink ref="E641" r:id="rId1161" display="https://www.youtube.com/watch?v=vTz9mFEgYQU" xr:uid="{00000000-0004-0000-0000-000088040000}"/>
    <hyperlink ref="D641" r:id="rId1162" tooltip="Can We Use Guna System To Classify Western Indologists: Rajiv Malhotra #2" display="https://www.youtube.com/watch?v=vTz9mFEgYQU" xr:uid="{00000000-0004-0000-0000-000089040000}"/>
    <hyperlink ref="E642" r:id="rId1163" display="https://www.youtube.com/watch?v=B1KtIwSP4_U" xr:uid="{00000000-0004-0000-0000-00008A040000}"/>
    <hyperlink ref="D642" r:id="rId1164" tooltip="Intellectual &amp; Emotional Kshatriyas, Both Can Help Dharma &amp; India: Rajiv Malhotra #6" display="https://www.youtube.com/watch?v=B1KtIwSP4_U" xr:uid="{00000000-0004-0000-0000-00008B040000}"/>
    <hyperlink ref="E643" r:id="rId1165" display="https://www.youtube.com/watch?v=nUfn2eRsHgo" xr:uid="{00000000-0004-0000-0000-00008C040000}"/>
    <hyperlink ref="D643" r:id="rId1166" tooltip="Western Study of Sanskrit Misstates Our Sanskriti &amp; Conceals Facts: Rajiv Malhotra #7" display="https://www.youtube.com/watch?v=nUfn2eRsHgo" xr:uid="{00000000-0004-0000-0000-00008D040000}"/>
    <hyperlink ref="E644" r:id="rId1167" display="https://www.youtube.com/watch?v=sGXLoCpynsU" xr:uid="{00000000-0004-0000-0000-00008E040000}"/>
    <hyperlink ref="D644" r:id="rId1168" tooltip="Insiders Vs Outsiders — Who should have ‘Adhikara’ as Experts on Sanskrit: Rajiv Malhotra #3" display="https://www.youtube.com/watch?v=sGXLoCpynsU" xr:uid="{00000000-0004-0000-0000-00008F040000}"/>
    <hyperlink ref="E645" r:id="rId1169" display="https://www.youtube.com/watch?v=Nattb-ZPK4g" xr:uid="{00000000-0004-0000-0000-000090040000}"/>
    <hyperlink ref="D645" r:id="rId1170" tooltip="I am trying to Provoke the 'Insiders' to Protect our Sanskriti: Rajiv Malhotra #4" display="https://www.youtube.com/watch?v=Nattb-ZPK4g" xr:uid="{00000000-0004-0000-0000-000091040000}"/>
    <hyperlink ref="E646" r:id="rId1171" display="https://www.youtube.com/watch?v=EfQbirNpLM8" xr:uid="{00000000-0004-0000-0000-000092040000}"/>
    <hyperlink ref="D646" r:id="rId1172" tooltip="Murty Classical Library Translations Not Reviewed by Traditional Sanskrit Scholars' Panel #1" display="https://www.youtube.com/watch?v=EfQbirNpLM8" xr:uid="{00000000-0004-0000-0000-000093040000}"/>
    <hyperlink ref="E647" r:id="rId1173" display="https://www.youtube.com/watch?v=zNgyoAjVDhk" xr:uid="{00000000-0004-0000-0000-000094040000}"/>
    <hyperlink ref="D647" r:id="rId1174" tooltip="Don't Be Deceived by Western Culture which is Celebrated by Media: Rajiv Malhotra #8" display="https://www.youtube.com/watch?v=zNgyoAjVDhk" xr:uid="{00000000-0004-0000-0000-000095040000}"/>
    <hyperlink ref="E648" r:id="rId1175" display="https://www.youtube.com/watch?v=6WJO3QlTEpg" xr:uid="{00000000-0004-0000-0000-000096040000}"/>
    <hyperlink ref="D648" r:id="rId1176" tooltip="Lack of Support for Rigorous Indology Research Such as that by Shrikant Talageri: Rajiv Malhotra #9" display="https://www.youtube.com/watch?v=6WJO3QlTEpg" xr:uid="{00000000-0004-0000-0000-000097040000}"/>
    <hyperlink ref="E649" r:id="rId1177" display="https://www.youtube.com/watch?v=9qgkONu6nbk" xr:uid="{00000000-0004-0000-0000-000098040000}"/>
    <hyperlink ref="D649" r:id="rId1178" tooltip="Knowing Hindu History: Rajiv Malhotra FULL Lecture, Duke University USA" display="https://www.youtube.com/watch?v=9qgkONu6nbk" xr:uid="{00000000-0004-0000-0000-000099040000}"/>
    <hyperlink ref="E650" r:id="rId1179" display="https://www.youtube.com/watch?v=k8zAYJDE01E" xr:uid="{00000000-0004-0000-0000-00009A040000}"/>
    <hyperlink ref="D650" r:id="rId1180" tooltip="Genocide &amp; Slavery Were Foundations of the so called 'Modernity Era' of Europe &amp; USA #10" display="https://www.youtube.com/watch?v=k8zAYJDE01E" xr:uid="{00000000-0004-0000-0000-00009B040000}"/>
    <hyperlink ref="E651" r:id="rId1181" display="https://www.youtube.com/watch?v=Qh0tc43apsI" xr:uid="{00000000-0004-0000-0000-00009C040000}"/>
    <hyperlink ref="D651" r:id="rId1182" tooltip="Hindu Contributions in the Cognitive Sciences: Rajiv at Duke University #1" display="https://www.youtube.com/watch?v=Qh0tc43apsI" xr:uid="{00000000-0004-0000-0000-00009D040000}"/>
    <hyperlink ref="E652" r:id="rId1183" display="https://www.youtube.com/watch?v=B3K5KRgT0oE" xr:uid="{00000000-0004-0000-0000-00009E040000}"/>
    <hyperlink ref="D652" r:id="rId1184" tooltip="Sanskrit is Foundation of Linguistics &amp; Computation: Rajiv at Duke University #2" display="https://www.youtube.com/watch?v=B3K5KRgT0oE" xr:uid="{00000000-0004-0000-0000-00009F040000}"/>
    <hyperlink ref="E653" r:id="rId1185" display="https://www.youtube.com/watch?v=MqvZxu1TaSQ" xr:uid="{00000000-0004-0000-0000-0000A0040000}"/>
    <hyperlink ref="D653" r:id="rId1186" tooltip="Digestion and the Doctrine of Christian Discovery #3" display="https://www.youtube.com/watch?v=MqvZxu1TaSQ" xr:uid="{00000000-0004-0000-0000-0000A1040000}"/>
    <hyperlink ref="E654" r:id="rId1187" display="https://www.youtube.com/watch?v=SmB_GUlrfzk" xr:uid="{00000000-0004-0000-0000-0000A2040000}"/>
    <hyperlink ref="D654" r:id="rId1188" tooltip="Hindu Society was Not Otherworldly; India has been an Important Part of World History  #4" display="https://www.youtube.com/watch?v=SmB_GUlrfzk" xr:uid="{00000000-0004-0000-0000-0000A3040000}"/>
    <hyperlink ref="E655" r:id="rId1189" display="https://www.youtube.com/watch?v=YtD-Ro9OJRQ" xr:uid="{00000000-0004-0000-0000-0000A4040000}"/>
    <hyperlink ref="D655" r:id="rId1190" tooltip="In Conversation with Sri Sri Ravi Shankar" display="https://www.youtube.com/watch?v=YtD-Ro9OJRQ" xr:uid="{00000000-0004-0000-0000-0000A5040000}"/>
    <hyperlink ref="E656" r:id="rId1191" display="https://www.youtube.com/watch?v=m1RnPcyk_e0" xr:uid="{00000000-0004-0000-0000-0000A6040000}"/>
    <hyperlink ref="D656" r:id="rId1192" tooltip="In Conversation with Dr. Nagaswamy, Eminent Archaeologist &amp; Scholar #23" display="https://www.youtube.com/watch?v=m1RnPcyk_e0" xr:uid="{00000000-0004-0000-0000-0000A7040000}"/>
    <hyperlink ref="E657" r:id="rId1193" display="https://www.youtube.com/watch?v=MFeGLeUGf6Q" xr:uid="{00000000-0004-0000-0000-0000A8040000}"/>
    <hyperlink ref="D657" r:id="rId1194" tooltip="Current State of De-colonizing is Incomplete - Lokmanthan 2016, Bhopal" display="https://www.youtube.com/watch?v=MFeGLeUGf6Q" xr:uid="{00000000-0004-0000-0000-0000A9040000}"/>
    <hyperlink ref="E658" r:id="rId1195" display="https://www.youtube.com/watch?v=ZkrWcJXqbGA" xr:uid="{00000000-0004-0000-0000-0000AA040000}"/>
    <hyperlink ref="D658" r:id="rId1196" tooltip="Historical Evidence: Hindu Tradition Is Progressive, Not Regressive #6" display="https://www.youtube.com/watch?v=ZkrWcJXqbGA" xr:uid="{00000000-0004-0000-0000-0000AB040000}"/>
    <hyperlink ref="E659" r:id="rId1197" display="https://www.youtube.com/watch?v=ZoDHsv06lNI" xr:uid="{00000000-0004-0000-0000-0000AC040000}"/>
    <hyperlink ref="D659" r:id="rId1198" tooltip="Sanskrit &amp; Sanskriti Are Being Secularized and their History Being Falsified #11" display="https://www.youtube.com/watch?v=ZoDHsv06lNI" xr:uid="{00000000-0004-0000-0000-0000AD040000}"/>
    <hyperlink ref="E660" r:id="rId1199" display="https://www.youtube.com/watch?v=j53ZVDx4pYc" xr:uid="{00000000-0004-0000-0000-0000AE040000}"/>
    <hyperlink ref="D660" r:id="rId1200" tooltip="In Medieval Times Arabs Embraced Indian Science &amp; Spread it to Europe #5" display="https://www.youtube.com/watch?v=j53ZVDx4pYc" xr:uid="{00000000-0004-0000-0000-0000AF040000}"/>
    <hyperlink ref="E661" r:id="rId1201" display="https://www.youtube.com/watch?v=ZI3BJk08OWI" xr:uid="{00000000-0004-0000-0000-0000B0040000}"/>
    <hyperlink ref="D661" r:id="rId1202" tooltip="Spanish Queen was a &quot;Venture Capitalist&quot; who Funded Columbus to Find a New Sea Route to India #7" display="https://www.youtube.com/watch?v=ZI3BJk08OWI" xr:uid="{00000000-0004-0000-0000-0000B1040000}"/>
    <hyperlink ref="E662" r:id="rId1203" display="https://www.youtube.com/watch?v=84agoVdaycE" xr:uid="{00000000-0004-0000-0000-0000B2040000}"/>
    <hyperlink ref="D662" r:id="rId1204" tooltip="Why Digestion Is the Greatest Threat to Hinduism: Rajiv at Duke University #8" display="https://www.youtube.com/watch?v=84agoVdaycE" xr:uid="{00000000-0004-0000-0000-0000B3040000}"/>
    <hyperlink ref="E663" r:id="rId1205" display="https://www.youtube.com/watch?v=sLe31yV0Fb4" xr:uid="{00000000-0004-0000-0000-0000B4040000}"/>
    <hyperlink ref="D663" r:id="rId1206" tooltip="Is There Any Practical Utility of Sanskrit? #1" display="https://www.youtube.com/watch?v=sLe31yV0Fb4" xr:uid="{00000000-0004-0000-0000-0000B5040000}"/>
    <hyperlink ref="E664" r:id="rId1207" display="https://www.youtube.com/watch?v=0gtyqapBB3A" xr:uid="{00000000-0004-0000-0000-0000B6040000}"/>
    <hyperlink ref="D664" r:id="rId1208" tooltip="Reviving the Vedic Learning Methods in Children: Rajiv Malhotra #3" display="https://www.youtube.com/watch?v=0gtyqapBB3A" xr:uid="{00000000-0004-0000-0000-0000B7040000}"/>
    <hyperlink ref="E665" r:id="rId1209" display="https://www.youtube.com/watch?v=EKyX0QsZVJc" xr:uid="{00000000-0004-0000-0000-0000B8040000}"/>
    <hyperlink ref="D665" r:id="rId1210" tooltip="Vernacular Languages in India Played a Hyphenated Role Along Side With Sanskrit #4" display="https://www.youtube.com/watch?v=EKyX0QsZVJc" xr:uid="{00000000-0004-0000-0000-0000B9040000}"/>
    <hyperlink ref="E666" r:id="rId1211" display="https://www.youtube.com/watch?v=DrTFGS7SoCg" xr:uid="{00000000-0004-0000-0000-0000BA040000}"/>
    <hyperlink ref="D666" r:id="rId1212" tooltip="Sufism is a &quot;Soft&quot; Conversion to Islam: Rajiv Malhotra #5" display="https://www.youtube.com/watch?v=DrTFGS7SoCg" xr:uid="{00000000-0004-0000-0000-0000BB040000}"/>
    <hyperlink ref="E667" r:id="rId1213" display="https://www.youtube.com/watch?v=J2Z6w1bXfYc" xr:uid="{00000000-0004-0000-0000-0000BC040000}"/>
    <hyperlink ref="D667" r:id="rId1214" tooltip="The Fight Is With Charvakas 2.0, Not with Buddhism or Other Dharmic Traditions  #6" display="https://www.youtube.com/watch?v=J2Z6w1bXfYc" xr:uid="{00000000-0004-0000-0000-0000BD040000}"/>
    <hyperlink ref="E668" r:id="rId1215" display="https://www.youtube.com/watch?v=1jVMegap8Ws" xr:uid="{00000000-0004-0000-0000-0000BE040000}"/>
    <hyperlink ref="D668" r:id="rId1216" tooltip="Samskrita Bharati Teaches Sanskrit by Immersion, Not by Grammar: Rajiv Malhotra #8" display="https://www.youtube.com/watch?v=1jVMegap8Ws" xr:uid="{00000000-0004-0000-0000-0000BF040000}"/>
    <hyperlink ref="E669" r:id="rId1217" display="https://www.youtube.com/watch?v=4W3kmjNG_K8" xr:uid="{00000000-0004-0000-0000-0000C0040000}"/>
    <hyperlink ref="D669" r:id="rId1218" tooltip="In Conversation With General GD Bakshi" display="https://www.youtube.com/watch?v=4W3kmjNG_K8" xr:uid="{00000000-0004-0000-0000-0000C1040000}"/>
    <hyperlink ref="E670" r:id="rId1219" display="https://www.youtube.com/watch?v=8usGAaPq-WY" xr:uid="{00000000-0004-0000-0000-0000C2040000}"/>
    <hyperlink ref="D670" r:id="rId1220" tooltip="Response to a Young Post Modernist by Rajiv Malhotra" display="https://www.youtube.com/watch?v=8usGAaPq-WY" xr:uid="{00000000-0004-0000-0000-0000C3040000}"/>
    <hyperlink ref="E671" r:id="rId1221" display="https://www.youtube.com/watch?v=RfiT3REVHxQ" xr:uid="{00000000-0004-0000-0000-0000C4040000}"/>
    <hyperlink ref="D671" r:id="rId1222" tooltip="Influences of Vedic Tradition on Accelerated Educational Systems like Montessori and Waldorf #9" display="https://www.youtube.com/watch?v=RfiT3REVHxQ" xr:uid="{00000000-0004-0000-0000-0000C5040000}"/>
    <hyperlink ref="E672" r:id="rId1223" display="https://www.youtube.com/watch?v=r0tSX3M-7oM&amp;t=41s" xr:uid="{00000000-0004-0000-0000-0000C6040000}"/>
    <hyperlink ref="D672" r:id="rId1224" tooltip="Times LitFest Delhi: How Will India Deal with President Trump" display="https://www.youtube.com/watch?v=r0tSX3M-7oM&amp;t=41s" xr:uid="{00000000-0004-0000-0000-0000C7040000}"/>
    <hyperlink ref="E673" r:id="rId1225" display="https://www.youtube.com/watch?v=9hi4MG3BU0Y" xr:uid="{00000000-0004-0000-0000-0000C8040000}"/>
    <hyperlink ref="D673" r:id="rId1226" tooltip="Deep Malaise Of Aspirational Whiteness in India: Rajiv at Duke Univ #10" display="https://www.youtube.com/watch?v=9hi4MG3BU0Y" xr:uid="{00000000-0004-0000-0000-0000C9040000}"/>
    <hyperlink ref="E674" r:id="rId1227" display="https://www.youtube.com/watch?v=uiJHx80DJcw" xr:uid="{00000000-0004-0000-0000-0000CA040000}"/>
    <hyperlink ref="D674" r:id="rId1228" tooltip="What is Hindutva: Rajiv at Duke University  #11" display="https://www.youtube.com/watch?v=uiJHx80DJcw" xr:uid="{00000000-0004-0000-0000-0000CB040000}"/>
    <hyperlink ref="E675" r:id="rId1229" display="https://www.youtube.com/watch?v=XWeFa6jUiPw" xr:uid="{00000000-0004-0000-0000-0000CC040000}"/>
    <hyperlink ref="D675" r:id="rId1230" tooltip="Talk on Swadeshi Indology at IGNCA, New Delhi" display="https://www.youtube.com/watch?v=XWeFa6jUiPw" xr:uid="{00000000-0004-0000-0000-0000CD040000}"/>
    <hyperlink ref="E676" r:id="rId1231" display="https://www.youtube.com/watch?v=Y5sHrOViVq0" xr:uid="{00000000-0004-0000-0000-0000CE040000}"/>
    <hyperlink ref="D676" r:id="rId1232" tooltip="In Conversation with Dr. Sonal Mansingh" display="https://www.youtube.com/watch?v=Y5sHrOViVq0" xr:uid="{00000000-0004-0000-0000-0000CF040000}"/>
    <hyperlink ref="E677" r:id="rId1233" display="https://www.youtube.com/watch?v=SNAHZpRl3go" xr:uid="{00000000-0004-0000-0000-0000D0040000}"/>
    <hyperlink ref="D677" r:id="rId1234" tooltip="A Discussion with Nithyananda: on God vs. Sadashiva, Why Wear Gold, Attacks against Hinduism &amp; More" display="https://www.youtube.com/watch?v=SNAHZpRl3go" xr:uid="{00000000-0004-0000-0000-0000D1040000}"/>
    <hyperlink ref="E678" r:id="rId1235" display="https://www.youtube.com/watch?v=kDDNkLWPpUc" xr:uid="{00000000-0004-0000-0000-0000D2040000}"/>
    <hyperlink ref="D678" r:id="rId1236" tooltip="Dialogue with Prof R Vaidyanathan, IIM Bangalore - Caste System" display="https://www.youtube.com/watch?v=kDDNkLWPpUc" xr:uid="{00000000-0004-0000-0000-0000D3040000}"/>
    <hyperlink ref="E679" r:id="rId1237" display="https://www.youtube.com/watch?v=Vrv16kSoTLQ" xr:uid="{00000000-0004-0000-0000-0000D4040000}"/>
    <hyperlink ref="D679" r:id="rId1238" tooltip="Aagamas are As Central to Hinduism As Vedas #1" display="https://www.youtube.com/watch?v=Vrv16kSoTLQ" xr:uid="{00000000-0004-0000-0000-0000D5040000}"/>
    <hyperlink ref="E680" r:id="rId1239" display="https://www.youtube.com/watch?v=1k_PbRxkEqo" xr:uid="{00000000-0004-0000-0000-0000D6040000}"/>
    <hyperlink ref="D680" r:id="rId1240" tooltip="Acārya Abhinavagupta Initiated Adi Shankaracharya Into Aagamas  #2" display="https://www.youtube.com/watch?v=1k_PbRxkEqo" xr:uid="{00000000-0004-0000-0000-0000D7040000}"/>
    <hyperlink ref="E681" r:id="rId1241" display="https://www.youtube.com/watch?v=JZ7LHVZfMwM" xr:uid="{00000000-0004-0000-0000-0000D8040000}"/>
    <hyperlink ref="D681" r:id="rId1242" tooltip="Are Neo Vedantins Justified in Demeaning Rituals  #3" display="https://www.youtube.com/watch?v=JZ7LHVZfMwM" xr:uid="{00000000-0004-0000-0000-0000D9040000}"/>
    <hyperlink ref="E682" r:id="rId1243" display="https://www.youtube.com/watch?v=-pTe3fDFF7U" xr:uid="{00000000-0004-0000-0000-0000DA040000}"/>
    <hyperlink ref="D682" r:id="rId1244" tooltip="Aagamas Not Separate Set of Scriptures but Part of Vedas, Correct Nomenclature is &quot;Vedaagamas&quot; #4" display="https://www.youtube.com/watch?v=-pTe3fDFF7U" xr:uid="{00000000-0004-0000-0000-0000DB040000}"/>
    <hyperlink ref="E683" r:id="rId1245" display="https://www.youtube.com/watch?v=HzuZ57Y3-VQ" xr:uid="{00000000-0004-0000-0000-0000DC040000}"/>
    <hyperlink ref="D683" r:id="rId1246" tooltip="Atma Pramana Alone Does Not Confer the Adhikara to Impart Teachings of Sanatana Hindu Dharma  #5" display="https://www.youtube.com/watch?v=HzuZ57Y3-VQ" xr:uid="{00000000-0004-0000-0000-0000DD040000}"/>
    <hyperlink ref="E684" r:id="rId1247" display="https://www.youtube.com/watch?v=b96t52xbmO8" xr:uid="{00000000-0004-0000-0000-0000DE040000}"/>
    <hyperlink ref="D684" r:id="rId1248" tooltip="Dialogue with Dr. HR Nagendra, President VYASA, Bangalore" display="https://www.youtube.com/watch?v=b96t52xbmO8" xr:uid="{00000000-0004-0000-0000-0000DF040000}"/>
    <hyperlink ref="E685" r:id="rId1249" display="https://www.youtube.com/watch?v=6M1Mp5tvk-E" xr:uid="{00000000-0004-0000-0000-0000E0040000}"/>
    <hyperlink ref="D685" r:id="rId1250" tooltip="Translating Hindu Itihasa to &quot;Myth&quot; Demeans &amp; Undermines Hindu Culture  #6" display="https://www.youtube.com/watch?v=6M1Mp5tvk-E" xr:uid="{00000000-0004-0000-0000-0000E1040000}"/>
    <hyperlink ref="E686" r:id="rId1251" display="https://www.youtube.com/watch?v=LAZPY_rTJLU" xr:uid="{00000000-0004-0000-0000-0000E2040000}"/>
    <hyperlink ref="D686" r:id="rId1252" tooltip="Bangalore Literature Festival 2016 - India Reclaiming Our Civilization's Heritage" display="https://www.youtube.com/watch?v=LAZPY_rTJLU" xr:uid="{00000000-0004-0000-0000-0000E3040000}"/>
    <hyperlink ref="E687" r:id="rId1253" display="https://www.youtube.com/watch?v=13shkRG4RMc" xr:uid="{00000000-0004-0000-0000-0000E4040000}"/>
    <hyperlink ref="D687" r:id="rId1254" tooltip="The Tree of Yoga is Rooted in Sanatana Hindu Dharma  #7" display="https://www.youtube.com/watch?v=13shkRG4RMc" xr:uid="{00000000-0004-0000-0000-0000E5040000}"/>
    <hyperlink ref="E688" r:id="rId1255" display="https://www.youtube.com/watch?v=lnII4AH2rHw" xr:uid="{00000000-0004-0000-0000-0000E6040000}"/>
    <hyperlink ref="D688" r:id="rId1256" tooltip="Why Outsiders Like Pollock &amp; Doniger DO NOT Have Adhikara To Translate Hindu Shastra #8" display="https://www.youtube.com/watch?v=lnII4AH2rHw" xr:uid="{00000000-0004-0000-0000-0000E7040000}"/>
    <hyperlink ref="E689" r:id="rId1257" display="https://www.youtube.com/watch?v=az7GJp1YAXw" xr:uid="{00000000-0004-0000-0000-0000E8040000}"/>
    <hyperlink ref="D689" r:id="rId1258" tooltip="Swami Nithyananda's Vision of a Theme Park Which Will Be a 'Living Presentation' of Vedic Culture #9" display="https://www.youtube.com/watch?v=az7GJp1YAXw" xr:uid="{00000000-0004-0000-0000-0000E9040000}"/>
    <hyperlink ref="E690" r:id="rId1259" display="https://www.youtube.com/watch?v=_zmgXM40afU" xr:uid="{00000000-0004-0000-0000-0000EA040000}"/>
    <hyperlink ref="D690" r:id="rId1260" tooltip="Angkor Wat Was Built As a Mandala For The Whole Hindu Civilization  #10" display="https://www.youtube.com/watch?v=_zmgXM40afU" xr:uid="{00000000-0004-0000-0000-0000EB040000}"/>
    <hyperlink ref="E691" r:id="rId1261" display="https://www.youtube.com/watch?v=IS6hRiM7WuU" xr:uid="{00000000-0004-0000-0000-0000EC040000}"/>
    <hyperlink ref="D691" r:id="rId1262" tooltip="Banning of Puja &amp; Rituals Shows ASI's Disregard for Sacredness In Indian Culture #11" display="https://www.youtube.com/watch?v=IS6hRiM7WuU" xr:uid="{00000000-0004-0000-0000-0000ED040000}"/>
    <hyperlink ref="E692" r:id="rId1263" display="https://www.youtube.com/watch?v=-c4KLljIDeo" xr:uid="{00000000-0004-0000-0000-0000EE040000}"/>
    <hyperlink ref="D692" r:id="rId1264" tooltip="Flaws in the Chronology of Western Indologists  #12" display="https://www.youtube.com/watch?v=-c4KLljIDeo" xr:uid="{00000000-0004-0000-0000-0000EF040000}"/>
    <hyperlink ref="E693" r:id="rId1265" display="https://www.youtube.com/watch?v=6KN0GnYv6xQ" xr:uid="{00000000-0004-0000-0000-0000F0040000}"/>
    <hyperlink ref="D693" r:id="rId1266" tooltip="Lack of Shastra Vidya Contributed to the Decline of Pagan Civilizations #13" display="https://www.youtube.com/watch?v=6KN0GnYv6xQ" xr:uid="{00000000-0004-0000-0000-0000F1040000}"/>
    <hyperlink ref="E694" r:id="rId1267" display="https://www.youtube.com/watch?v=GP0JLpTLOWU" xr:uid="{00000000-0004-0000-0000-0000F2040000}"/>
    <hyperlink ref="D694" r:id="rId1268" tooltip="Distinction Between a Living Guru and a Deity #14" display="https://www.youtube.com/watch?v=GP0JLpTLOWU" xr:uid="{00000000-0004-0000-0000-0000F3040000}"/>
    <hyperlink ref="E695" r:id="rId1269" display="https://www.youtube.com/watch?v=OdRuRzl5pwg" xr:uid="{00000000-0004-0000-0000-0000F4040000}"/>
    <hyperlink ref="D695" r:id="rId1270" tooltip="Existence of Shiv Avatar Hanuman in Vaishnav Text of Ramayana is Not a Paradox #15" display="https://www.youtube.com/watch?v=OdRuRzl5pwg" xr:uid="{00000000-0004-0000-0000-0000F5040000}"/>
    <hyperlink ref="E696" r:id="rId1271" display="https://www.youtube.com/watch?v=ImpfhngYCCA" xr:uid="{00000000-0004-0000-0000-0000F6040000}"/>
    <hyperlink ref="D696" r:id="rId1272" tooltip="In Conversation with Shri Chamu Krishna Shastry" display="https://www.youtube.com/watch?v=ImpfhngYCCA" xr:uid="{00000000-0004-0000-0000-0000F7040000}"/>
    <hyperlink ref="E697" r:id="rId1273" display="https://www.youtube.com/watch?v=p08RUDejFXs" xr:uid="{00000000-0004-0000-0000-0000F8040000}"/>
    <hyperlink ref="D697" r:id="rId1274" tooltip="God Particle, Shaktinipat (Quantum Entanglement), Divinity in Matter #17" display="https://www.youtube.com/watch?v=p08RUDejFXs" xr:uid="{00000000-0004-0000-0000-0000F9040000}"/>
    <hyperlink ref="E698" r:id="rId1275" display="https://www.youtube.com/watch?v=NpCmOPhka6g" xr:uid="{00000000-0004-0000-0000-0000FA040000}"/>
    <hyperlink ref="D698" r:id="rId1276" tooltip="Difference Between the Spiritual Process of Siddhis and Shaktis #18" display="https://www.youtube.com/watch?v=NpCmOPhka6g" xr:uid="{00000000-0004-0000-0000-0000FB040000}"/>
    <hyperlink ref="E699" r:id="rId1277" display="https://www.youtube.com/watch?v=Iz3TO-dXkSI" xr:uid="{00000000-0004-0000-0000-0000FC040000}"/>
    <hyperlink ref="D699" r:id="rId1278" tooltip="Journalists are the Furthest Away from Truth and Spirituality  #19" display="https://www.youtube.com/watch?v=Iz3TO-dXkSI" xr:uid="{00000000-0004-0000-0000-0000FD040000}"/>
    <hyperlink ref="E700" r:id="rId1279" display="https://www.youtube.com/watch?v=5Qbkf3waru8" xr:uid="{00000000-0004-0000-0000-0000FE040000}"/>
    <hyperlink ref="D700" r:id="rId1280" tooltip="Shaktinipat is Beyond the Physics of Space and Time  #20" display="https://www.youtube.com/watch?v=5Qbkf3waru8" xr:uid="{00000000-0004-0000-0000-0000FF040000}"/>
    <hyperlink ref="E701" r:id="rId1281" display="https://www.youtube.com/watch?v=0cvq3rbQ7Dw" xr:uid="{00000000-0004-0000-0000-000000050000}"/>
    <hyperlink ref="D701" r:id="rId1282" tooltip="Can Machines Transmit Shakti?  #21" display="https://www.youtube.com/watch?v=0cvq3rbQ7Dw" xr:uid="{00000000-0004-0000-0000-000001050000}"/>
    <hyperlink ref="E702" r:id="rId1283" display="https://www.youtube.com/watch?v=69M5XJQEYX4" xr:uid="{00000000-0004-0000-0000-000002050000}"/>
    <hyperlink ref="D702" r:id="rId1284" tooltip="&quot;I am Spiritual But Not Religious&quot;, Makes NO Sense if a Hindu Says This #22" display="https://www.youtube.com/watch?v=69M5XJQEYX4" xr:uid="{00000000-0004-0000-0000-000003050000}"/>
    <hyperlink ref="E703" r:id="rId1285" display="https://www.youtube.com/watch?v=Yb0AWtlb8-g" xr:uid="{00000000-0004-0000-0000-000004050000}"/>
    <hyperlink ref="D703" r:id="rId1286" tooltip="Donations to a Hindu Temple Should Legally be Owned by the Deity ResidingThere.  #23" display="https://www.youtube.com/watch?v=Yb0AWtlb8-g" xr:uid="{00000000-0004-0000-0000-000005050000}"/>
    <hyperlink ref="E704" r:id="rId1287" display="https://www.youtube.com/watch?v=1Gop0_4D5pE" xr:uid="{00000000-0004-0000-0000-000006050000}"/>
    <hyperlink ref="D704" r:id="rId1288" tooltip="Swami Nityananda on the &quot;Collective Evolution&quot; Theory of Sri Aurobindo  #26" display="https://www.youtube.com/watch?v=1Gop0_4D5pE" xr:uid="{00000000-0004-0000-0000-000007050000}"/>
    <hyperlink ref="E705" r:id="rId1289" display="https://www.youtube.com/watch?v=-pDxEjRprYM" xr:uid="{00000000-0004-0000-0000-000008050000}"/>
    <hyperlink ref="D705" r:id="rId1290" tooltip="Bionic Humans &amp; Evolution of Consciousness  #25" display="https://www.youtube.com/watch?v=-pDxEjRprYM" xr:uid="{00000000-0004-0000-0000-000009050000}"/>
    <hyperlink ref="E706" r:id="rId1291" display="https://www.youtube.com/watch?v=1P_XO3xfTCs" xr:uid="{00000000-0004-0000-0000-00000A050000}"/>
    <hyperlink ref="D706" r:id="rId1292" tooltip="A Hindu Perspective on the Ethics of GMO, Human Organs Farming, and The Karmic Imprint #24" display="https://www.youtube.com/watch?v=1P_XO3xfTCs" xr:uid="{00000000-0004-0000-0000-00000B050000}"/>
    <hyperlink ref="E707" r:id="rId1293" display="https://www.youtube.com/watch?v=Voaw-uef3Tw" xr:uid="{00000000-0004-0000-0000-00000C050000}"/>
    <hyperlink ref="D707" r:id="rId1294" tooltip="Hindu Perspective on Mercy Killing/Euthanasia  #16" display="https://www.youtube.com/watch?v=Voaw-uef3Tw" xr:uid="{00000000-0004-0000-0000-00000D050000}"/>
    <hyperlink ref="E708" r:id="rId1295" display="https://www.youtube.com/watch?v=F2WG7neA31s" xr:uid="{00000000-0004-0000-0000-00000E050000}"/>
    <hyperlink ref="D708" r:id="rId1296" tooltip="Rajiv's Open Challenge to Neuro-Scientists— &quot;Rishis Do Exist&quot;   #27" display="https://www.youtube.com/watch?v=F2WG7neA31s" xr:uid="{00000000-0004-0000-0000-00000F050000}"/>
    <hyperlink ref="E709" r:id="rId1297" display="https://www.youtube.com/watch?v=n5lHU4Qyfbk" xr:uid="{00000000-0004-0000-0000-000010050000}"/>
    <hyperlink ref="D709" r:id="rId1298" tooltip="Do Miracle Healings Given by Yogis Hack the Karma Cycle #28" display="https://www.youtube.com/watch?v=n5lHU4Qyfbk" xr:uid="{00000000-0004-0000-0000-000011050000}"/>
    <hyperlink ref="E710" r:id="rId1299" display="https://www.youtube.com/watch?v=mcxquOK_mY8" xr:uid="{00000000-0004-0000-0000-000012050000}"/>
    <hyperlink ref="D710" r:id="rId1300" tooltip="Breaking India: The Strategic Ploy Against Hinduism by Churches, Academics and More" display="https://www.youtube.com/watch?v=mcxquOK_mY8" xr:uid="{00000000-0004-0000-0000-000013050000}"/>
    <hyperlink ref="E711" r:id="rId1301" display="https://www.youtube.com/watch?v=9FgUTz996bs" xr:uid="{00000000-0004-0000-0000-000014050000}"/>
    <hyperlink ref="D711" r:id="rId1302" tooltip="Continuing the Guru Parampara: Swami Nithyananda Shares His Mission of Gratitude and Integrity #30" display="https://www.youtube.com/watch?v=9FgUTz996bs" xr:uid="{00000000-0004-0000-0000-000015050000}"/>
    <hyperlink ref="E712" r:id="rId1303" display="https://www.youtube.com/watch?v=DVcN5QXGA_w" xr:uid="{00000000-0004-0000-0000-000016050000}"/>
    <hyperlink ref="D712" r:id="rId1304" tooltip="Be the Heir to Your Own Fortune: Can Billionaires Bank on Financial Security in the Next Life? #29" display="https://www.youtube.com/watch?v=DVcN5QXGA_w" xr:uid="{00000000-0004-0000-0000-000017050000}"/>
    <hyperlink ref="E713" r:id="rId1305" display="https://www.youtube.com/watch?v=_D2sWZSHDqg&amp;t=834s" xr:uid="{00000000-0004-0000-0000-000018050000}"/>
    <hyperlink ref="D713" r:id="rId1306" tooltip="Interview with a Neo-Jewish Pseudo-Hindu on Hinduized Judaism, Tantric Kabbala, &amp; More" display="https://www.youtube.com/watch?v=_D2sWZSHDqg&amp;t=834s" xr:uid="{00000000-0004-0000-0000-000019050000}"/>
    <hyperlink ref="E714" r:id="rId1307" display="https://www.youtube.com/watch?v=7-JbRtATwHQ" xr:uid="{00000000-0004-0000-0000-00001A050000}"/>
    <hyperlink ref="D714" r:id="rId1308" tooltip="Being Different: Decolonizing Ourselves by Reversing the Indian Gaze Back at the West" display="https://www.youtube.com/watch?v=7-JbRtATwHQ" xr:uid="{00000000-0004-0000-0000-00001B050000}"/>
    <hyperlink ref="E715" r:id="rId1309" display="https://www.youtube.com/watch?v=N6IDjOR1OY0" xr:uid="{00000000-0004-0000-0000-00001C050000}"/>
    <hyperlink ref="D715" r:id="rId1310" tooltip="Indra's Net: Exposing the Western Academics who Attack Hinduism and Challenging their Claims" display="https://www.youtube.com/watch?v=N6IDjOR1OY0" xr:uid="{00000000-0004-0000-0000-00001D050000}"/>
    <hyperlink ref="E716" r:id="rId1311" display="https://www.youtube.com/watch?v=mScbp58xwJE" xr:uid="{00000000-0004-0000-0000-00001E050000}"/>
    <hyperlink ref="D716" r:id="rId1312" tooltip="Hindu Gurus Accepting Max Mullerian Translations is the Biggest Disadvantage Done to Hinduism #31" display="https://www.youtube.com/watch?v=mScbp58xwJE" xr:uid="{00000000-0004-0000-0000-00001F050000}"/>
    <hyperlink ref="E717" r:id="rId1313" display="https://www.youtube.com/watch?v=eQBirhrwc3E" xr:uid="{00000000-0004-0000-0000-000020050000}"/>
    <hyperlink ref="D717" r:id="rId1314" tooltip="Taking the Experience then Dropping the Guru: Why a Jewish Seeker Came &amp; then Left Hinduism" display="https://www.youtube.com/watch?v=eQBirhrwc3E" xr:uid="{00000000-0004-0000-0000-000021050000}"/>
    <hyperlink ref="E718" r:id="rId1315" display="https://www.youtube.com/watch?v=qzXGb7RIXmc" xr:uid="{00000000-0004-0000-0000-000022050000}"/>
    <hyperlink ref="D718" r:id="rId1316" tooltip="Why does Swamiji wear so much Gold Jewellery? The reason Gold became precious. #32" display="https://www.youtube.com/watch?v=qzXGb7RIXmc" xr:uid="{00000000-0004-0000-0000-000023050000}"/>
    <hyperlink ref="E719" r:id="rId1317" display="https://www.youtube.com/watch?v=JjtvU2xQpaQ" xr:uid="{00000000-0004-0000-0000-000024050000}"/>
    <hyperlink ref="D719" r:id="rId1318" tooltip="The Battle for Sanskrit: Setting the Record Straight on our Ancient but Living Language" display="https://www.youtube.com/watch?v=JjtvU2xQpaQ" xr:uid="{00000000-0004-0000-0000-000025050000}"/>
    <hyperlink ref="E720" r:id="rId1319" display="https://www.youtube.com/watch?v=C6sAuCIhIzA" xr:uid="{00000000-0004-0000-0000-000026050000}"/>
    <hyperlink ref="D720" r:id="rId1320" tooltip="Two Kinds of Divine Power, Siddhis and Shaktis, are NOT Occult, Paranormal or Superstition 34" display="https://www.youtube.com/watch?v=C6sAuCIhIzA" xr:uid="{00000000-0004-0000-0000-000027050000}"/>
    <hyperlink ref="E721" r:id="rId1321" display="https://www.youtube.com/watch?v=strZVEaixcs" xr:uid="{00000000-0004-0000-0000-000028050000}"/>
    <hyperlink ref="D721" r:id="rId1322" tooltip="Book on Major Gurus, Lost Parampara, Shiva's Trishul Denigrated as Symbol of The Devil #33" display="https://www.youtube.com/watch?v=strZVEaixcs" xr:uid="{00000000-0004-0000-0000-000029050000}"/>
    <hyperlink ref="E722" r:id="rId1323" display="https://www.youtube.com/watch?v=Ih4StVOa0Qs" xr:uid="{00000000-0004-0000-0000-00002A050000}"/>
    <hyperlink ref="D722" r:id="rId1324" tooltip="Indian Anti-Superstition Laws are Anti-Hindu &amp; Are Based on Western Idea of Superstition #35" display="https://www.youtube.com/watch?v=Ih4StVOa0Qs" xr:uid="{00000000-0004-0000-0000-00002B050000}"/>
    <hyperlink ref="E723" r:id="rId1325" display="https://www.youtube.com/watch?v=LIl0C87tzGE" xr:uid="{00000000-0004-0000-0000-00002C050000}"/>
    <hyperlink ref="D723" r:id="rId1326" tooltip="Vajpayee Govt Took the Unfortunate Decision of Converting Ma Ganga Into a Lake #36" display="https://www.youtube.com/watch?v=LIl0C87tzGE" xr:uid="{00000000-0004-0000-0000-00002D050000}"/>
    <hyperlink ref="E724" r:id="rId1327" display="https://www.youtube.com/watch?v=sZGlmV--sG4" xr:uid="{00000000-0004-0000-0000-00002E050000}"/>
    <hyperlink ref="D724" r:id="rId1328" tooltip="Rajiv Malhotra's Talk at S-Vyasa University, Bengaluru" display="https://www.youtube.com/watch?v=sZGlmV--sG4" xr:uid="{00000000-0004-0000-0000-00002F050000}"/>
    <hyperlink ref="E725" r:id="rId1329" display="https://www.youtube.com/watch?v=MAt3aD51sUM" xr:uid="{00000000-0004-0000-0000-000030050000}"/>
    <hyperlink ref="D725" r:id="rId1330" tooltip="Ram Leela is a Living Representation of &quot;The Hindu Grand Narrative&quot;.  # 37" display="https://www.youtube.com/watch?v=MAt3aD51sUM" xr:uid="{00000000-0004-0000-0000-000031050000}"/>
    <hyperlink ref="E726" r:id="rId1331" display="https://www.youtube.com/watch?v=EXkq2inhXiw" xr:uid="{00000000-0004-0000-0000-000032050000}"/>
    <hyperlink ref="D726" r:id="rId1332" tooltip="Criticism on Interviewing Swami Nityananda, Rajiv Responds  #38" display="https://www.youtube.com/watch?v=EXkq2inhXiw" xr:uid="{00000000-0004-0000-0000-000033050000}"/>
    <hyperlink ref="E727" r:id="rId1333" display="https://www.youtube.com/watch?v=XfaMChybaCc" xr:uid="{00000000-0004-0000-0000-000034050000}"/>
    <hyperlink ref="D727" r:id="rId1334" tooltip="Academic Hinduphobia: Challenging Media and Western Academics who Blatantly Abuse Hinduism" display="https://www.youtube.com/watch?v=XfaMChybaCc" xr:uid="{00000000-0004-0000-0000-000035050000}"/>
    <hyperlink ref="E728" r:id="rId1335" display="https://www.youtube.com/watch?v=D559dD7btfo" xr:uid="{00000000-0004-0000-0000-000036050000}"/>
    <hyperlink ref="D728" r:id="rId1336" tooltip="All Civilizations, Traditions, Paths Are NOT The Same  #1" display="https://www.youtube.com/watch?v=D559dD7btfo" xr:uid="{00000000-0004-0000-0000-000037050000}"/>
    <hyperlink ref="E729" r:id="rId1337" display="https://www.youtube.com/watch?v=rt5w2HzSWc0" xr:uid="{00000000-0004-0000-0000-000038050000}"/>
    <hyperlink ref="D729" r:id="rId1338" tooltip="Lecture on &quot;Diplomacy and Brand India&quot; - Foreign Service Institute, New Delhi" display="https://www.youtube.com/watch?v=rt5w2HzSWc0" xr:uid="{00000000-0004-0000-0000-000039050000}"/>
    <hyperlink ref="E730" r:id="rId1339" display="https://www.youtube.com/watch?v=kvEIBfEnwXM" xr:uid="{00000000-0004-0000-0000-00003A050000}"/>
    <hyperlink ref="D730" r:id="rId1340" tooltip="Swadeshi Indology Conference 2 — Inaugural Session" display="https://www.youtube.com/watch?v=kvEIBfEnwXM" xr:uid="{00000000-0004-0000-0000-00003B050000}"/>
    <hyperlink ref="E731" r:id="rId1341" display="https://www.youtube.com/watch?v=lkDfIrZy2VY" xr:uid="{00000000-0004-0000-0000-00003C050000}"/>
    <hyperlink ref="D731" r:id="rId1342" tooltip="Swadeshi Indology Conference 2 —  Closing Session" display="https://www.youtube.com/watch?v=lkDfIrZy2VY" xr:uid="{00000000-0004-0000-0000-00003D050000}"/>
    <hyperlink ref="E732" r:id="rId1343" display="https://www.youtube.com/watch?v=vB9JqlUiYUk" xr:uid="{00000000-0004-0000-0000-00003E050000}"/>
    <hyperlink ref="D732" r:id="rId1344" tooltip="Hindu Students Council &amp; Rajiv Malhotra Discuss CNN's Latest Hinduphobia" display="https://www.youtube.com/watch?v=vB9JqlUiYUk" xr:uid="{00000000-0004-0000-0000-00003F050000}"/>
    <hyperlink ref="E733" r:id="rId1345" display="https://www.youtube.com/watch?v=vzoIHUTieE0" xr:uid="{00000000-0004-0000-0000-000040050000}"/>
    <hyperlink ref="D733" r:id="rId1346" tooltip="&quot;Idea of Bharatiya Exceptionalism&quot; — Idea of Bharat International Conference" display="https://www.youtube.com/watch?v=vzoIHUTieE0" xr:uid="{00000000-0004-0000-0000-000041050000}"/>
    <hyperlink ref="E734" r:id="rId1347" display="https://www.youtube.com/watch?v=eKSuEJqn2NI" xr:uid="{00000000-0004-0000-0000-000042050000}"/>
    <hyperlink ref="D734" r:id="rId1348" tooltip="Jewish-Hindu Difference on Nature of Reincarnation #2" display="https://www.youtube.com/watch?v=eKSuEJqn2NI" xr:uid="{00000000-0004-0000-0000-000043050000}"/>
    <hyperlink ref="E735" r:id="rId1349" display="https://www.youtube.com/watch?v=1UnsEQPK3PQ" xr:uid="{00000000-0004-0000-0000-000044050000}"/>
    <hyperlink ref="D735" r:id="rId1350" tooltip="Global Perceptions of Indian Heritage - SI Conference 2- Inaugural Session" display="https://www.youtube.com/watch?v=1UnsEQPK3PQ" xr:uid="{00000000-0004-0000-0000-000045050000}"/>
    <hyperlink ref="E736" r:id="rId1351" display="https://www.youtube.com/watch?v=bD-uUsBgY-w" xr:uid="{00000000-0004-0000-0000-000046050000}"/>
    <hyperlink ref="D736" r:id="rId1352" tooltip="Global Perceptions of Indian Heritage - SI Conference 2- Closing Session" display="https://www.youtube.com/watch?v=bD-uUsBgY-w" xr:uid="{00000000-0004-0000-0000-000047050000}"/>
    <hyperlink ref="E737" r:id="rId1353" display="https://www.youtube.com/watch?v=Lrh5zQHEIk4" xr:uid="{00000000-0004-0000-0000-000048050000}"/>
    <hyperlink ref="D737" r:id="rId1354" tooltip="Monograph 1: Pollock's Three Dimensional Philology" display="https://www.youtube.com/watch?v=Lrh5zQHEIk4" xr:uid="{00000000-0004-0000-0000-000049050000}"/>
    <hyperlink ref="E738" r:id="rId1355" display="https://www.youtube.com/watch?v=edQr4IJQuEg" xr:uid="{00000000-0004-0000-0000-00004A050000}"/>
    <hyperlink ref="D738" r:id="rId1356" tooltip="Monograph 2: Politics of Sanskrit Studies" display="https://www.youtube.com/watch?v=edQr4IJQuEg" xr:uid="{00000000-0004-0000-0000-00004B050000}"/>
    <hyperlink ref="E739" r:id="rId1357" display="https://www.youtube.com/watch?v=RJSsEA6fpJE" xr:uid="{00000000-0004-0000-0000-00004C050000}"/>
    <hyperlink ref="D739" r:id="rId1358" tooltip="Purva Paksa of Pollock's use of Chronology - Megh K &amp; Manogna S" display="https://www.youtube.com/watch?v=RJSsEA6fpJE" xr:uid="{00000000-0004-0000-0000-00004D050000}"/>
    <hyperlink ref="E740" r:id="rId1359" display="https://www.youtube.com/watch?v=BlNY-1vmqvA" xr:uid="{00000000-0004-0000-0000-00004E050000}"/>
    <hyperlink ref="D740" r:id="rId1360" tooltip="Critique of &amp; Rebuttal to Pollock's Dating for Epics - Nilesh Oak" display="https://www.youtube.com/watch?v=BlNY-1vmqvA" xr:uid="{00000000-0004-0000-0000-00004F050000}"/>
    <hyperlink ref="E741" r:id="rId1361" display="https://www.youtube.com/watch?v=_CKZQa18hcY" xr:uid="{00000000-0004-0000-0000-000050050000}"/>
    <hyperlink ref="D741" r:id="rId1362" tooltip="Mimamsa Critique of Pollock's History Theory - Dr S. Tilak" display="https://www.youtube.com/watch?v=_CKZQa18hcY" xr:uid="{00000000-0004-0000-0000-000051050000}"/>
    <hyperlink ref="E742" r:id="rId1363" display="https://www.youtube.com/watch?v=iwaHs0-q9l8" xr:uid="{00000000-0004-0000-0000-000052050000}"/>
    <hyperlink ref="D742" r:id="rId1364" tooltip="The Science of Meaning - Sudarshan Therani" display="https://www.youtube.com/watch?v=iwaHs0-q9l8" xr:uid="{00000000-0004-0000-0000-000053050000}"/>
    <hyperlink ref="E743" r:id="rId1365" display="https://www.youtube.com/watch?v=lkO1JaN7BoQ" xr:uid="{00000000-0004-0000-0000-000054050000}"/>
    <hyperlink ref="D743" r:id="rId1366" tooltip="Gaṇita Śāstra &amp; Western Mathematics - S Mukhopadhayay" display="https://www.youtube.com/watch?v=lkO1JaN7BoQ" xr:uid="{00000000-0004-0000-0000-000055050000}"/>
    <hyperlink ref="E744" r:id="rId1367" display="https://www.youtube.com/watch?v=vaRCmUwpmNk" xr:uid="{00000000-0004-0000-0000-000056050000}"/>
    <hyperlink ref="D744" r:id="rId1368" tooltip="Are Sanskrit Grammar &amp; Royal Power Related - Sowmya K" display="https://www.youtube.com/watch?v=vaRCmUwpmNk" xr:uid="{00000000-0004-0000-0000-000057050000}"/>
    <hyperlink ref="E745" r:id="rId1369" display="https://www.youtube.com/watch?v=qY_yQIrKwRk" xr:uid="{00000000-0004-0000-0000-000058050000}"/>
    <hyperlink ref="D745" r:id="rId1370" tooltip="Examination of Pollock's &quot;Project SKSEC&quot; - Manjushree Hegde" display="https://www.youtube.com/watch?v=qY_yQIrKwRk" xr:uid="{00000000-0004-0000-0000-000059050000}"/>
    <hyperlink ref="E746" r:id="rId1371" display="https://www.youtube.com/watch?v=4ZkNnR--tMY" xr:uid="{00000000-0004-0000-0000-00005A050000}"/>
    <hyperlink ref="D746" r:id="rId1372" tooltip="A Computational Theory for Rasa - Prof K Gopinath" display="https://www.youtube.com/watch?v=4ZkNnR--tMY" xr:uid="{00000000-0004-0000-0000-00005B050000}"/>
    <hyperlink ref="E747" r:id="rId1373" display="https://www.youtube.com/watch?v=Fb11XAvWeyE" xr:uid="{00000000-0004-0000-0000-00005C050000}"/>
    <hyperlink ref="D747" r:id="rId1374" tooltip="Pollock's Influence on Contemporary Discourse- Discussion between Sonal Mansingh and Rajiv Malhotra" display="https://www.youtube.com/watch?v=Fb11XAvWeyE" xr:uid="{00000000-0004-0000-0000-00005D050000}"/>
    <hyperlink ref="E748" r:id="rId1375" display="https://www.youtube.com/watch?v=xAicQnL_abA" xr:uid="{00000000-0004-0000-0000-00005E050000}"/>
    <hyperlink ref="D748" r:id="rId1376" tooltip="Why Traditional Scholars Should Take Pollock Seriously - Rajiv Malhotra Explains" display="https://www.youtube.com/watch?v=xAicQnL_abA" xr:uid="{00000000-0004-0000-0000-00005F050000}"/>
    <hyperlink ref="E749" r:id="rId1377" display="https://www.youtube.com/watch?v=kcbL1wC9PEg" xr:uid="{00000000-0004-0000-0000-000060050000}"/>
    <hyperlink ref="D749" r:id="rId1378" tooltip="Sheldon Pollock's Prashastis For His Funding Sources" display="https://www.youtube.com/watch?v=kcbL1wC9PEg" xr:uid="{00000000-0004-0000-0000-000061050000}"/>
    <hyperlink ref="E750" r:id="rId1379" display="https://www.youtube.com/watch?v=qqDl6coS7wg" xr:uid="{00000000-0004-0000-0000-000062050000}"/>
    <hyperlink ref="D750" r:id="rId1380" tooltip="Rajiv Malhotra Darshan with Puri Shankaracharya to discuss common interests" display="https://www.youtube.com/watch?v=qqDl6coS7wg" xr:uid="{00000000-0004-0000-0000-000063050000}"/>
    <hyperlink ref="E751" r:id="rId1381" display="https://www.youtube.com/watch?v=0RYS6V76lRQ" xr:uid="{00000000-0004-0000-0000-000064050000}"/>
    <hyperlink ref="D751" r:id="rId1382" tooltip="Decolonizing the Indian Civil Services: Rajiv Malhotra" display="https://www.youtube.com/watch?v=0RYS6V76lRQ" xr:uid="{00000000-0004-0000-0000-000065050000}"/>
    <hyperlink ref="E752" r:id="rId1383" display="https://www.youtube.com/watch?v=gtJ9OzJIB_c" xr:uid="{00000000-0004-0000-0000-000066050000}"/>
    <hyperlink ref="D752" r:id="rId1384" tooltip="R Nagaswamy's Plenary Talk at Swadeshi Indology Conf 2" display="https://www.youtube.com/watch?v=gtJ9OzJIB_c" xr:uid="{00000000-0004-0000-0000-000067050000}"/>
    <hyperlink ref="E753" r:id="rId1385" display="https://www.youtube.com/watch?v=7AYmPqY5iF4" xr:uid="{00000000-0004-0000-0000-000068050000}"/>
    <hyperlink ref="D753" r:id="rId1386" tooltip="Lets Debate the Politics of Social Sciences" display="https://www.youtube.com/watch?v=7AYmPqY5iF4" xr:uid="{00000000-0004-0000-0000-000069050000}"/>
    <hyperlink ref="E754" r:id="rId1387" display="https://www.youtube.com/watch?v=4iGdwJ3nQcs&amp;t=38s" xr:uid="{00000000-0004-0000-0000-00006A050000}"/>
    <hyperlink ref="D754" r:id="rId1388" tooltip="Kashmir Violence and the Legal Hounding of Madhu Kishwar" display="https://www.youtube.com/watch?v=4iGdwJ3nQcs&amp;t=38s" xr:uid="{00000000-0004-0000-0000-00006B050000}"/>
    <hyperlink ref="E755" r:id="rId1389" display="https://www.youtube.com/watch?v=OI3nL5YCIO8" xr:uid="{00000000-0004-0000-0000-00006C050000}"/>
    <hyperlink ref="D755" r:id="rId1390" tooltip="Princeton University's Parth Parihar Interviews Rajiv Malhotra" display="https://www.youtube.com/watch?v=OI3nL5YCIO8" xr:uid="{00000000-0004-0000-0000-00006D050000}"/>
    <hyperlink ref="E756" r:id="rId1391" display="https://www.youtube.com/watch?v=_xxJKDZyRuE" xr:uid="{00000000-0004-0000-0000-00006E050000}"/>
    <hyperlink ref="D756" r:id="rId1392" tooltip="Keynote Speech by Rajiv Malhotra: &quot;Hindu Contributions to Humanity&quot;" display="https://www.youtube.com/watch?v=_xxJKDZyRuE" xr:uid="{00000000-0004-0000-0000-00006F050000}"/>
    <hyperlink ref="E757" r:id="rId1393" display="https://www.youtube.com/watch?v=vhlPSbFlxPI" xr:uid="{00000000-0004-0000-0000-000070050000}"/>
    <hyperlink ref="D757" r:id="rId1394" tooltip="Rajiv Malhotra Invites Hindus To Send Queries About Hinduism" display="https://www.youtube.com/watch?v=vhlPSbFlxPI" xr:uid="{00000000-0004-0000-0000-000071050000}"/>
    <hyperlink ref="E758" r:id="rId1395" display="https://www.youtube.com/watch?v=vmOlaD1O5rg" xr:uid="{00000000-0004-0000-0000-000072050000}"/>
    <hyperlink ref="D758" r:id="rId1396" tooltip="Did the &quot;Art of Living&quot; Event Destroy The Yamuna, as Alleged?" display="https://www.youtube.com/watch?v=vmOlaD1O5rg" xr:uid="{00000000-0004-0000-0000-000073050000}"/>
    <hyperlink ref="E759" r:id="rId1397" display="https://www.youtube.com/watch?v=WzgR7yTQNzY" xr:uid="{00000000-0004-0000-0000-000074050000}"/>
    <hyperlink ref="D759" r:id="rId1398" tooltip="In Conversation with Meenakshi Jain" display="https://www.youtube.com/watch?v=WzgR7yTQNzY" xr:uid="{00000000-0004-0000-0000-000075050000}"/>
    <hyperlink ref="E760" r:id="rId1399" display="https://www.youtube.com/watch?v=SNpVBfgzPmo" xr:uid="{00000000-0004-0000-0000-000076050000}"/>
    <hyperlink ref="D760" r:id="rId1400" tooltip="Discussing the Digestion of Yoga with a White Hindu" display="https://www.youtube.com/watch?v=SNpVBfgzPmo" xr:uid="{00000000-0004-0000-0000-000077050000}"/>
    <hyperlink ref="E761" r:id="rId1401" display="https://www.youtube.com/watch?v=MC9pK4dCHAs" xr:uid="{00000000-0004-0000-0000-000078050000}"/>
    <hyperlink ref="D761" r:id="rId1402" tooltip="Natyasastra to Bollywood: Rasa, an eternal experience - Charu Uppal" display="https://www.youtube.com/watch?v=MC9pK4dCHAs" xr:uid="{00000000-0004-0000-0000-000079050000}"/>
    <hyperlink ref="E762" r:id="rId1403" display="https://www.youtube.com/watch?v=g8GW7DlPr4g" xr:uid="{00000000-0004-0000-0000-00007A050000}"/>
    <hyperlink ref="D762" r:id="rId1404" tooltip="The Science of the Sacred - Sudarshan Therani" display="https://www.youtube.com/watch?v=g8GW7DlPr4g" xr:uid="{00000000-0004-0000-0000-00007B050000}"/>
    <hyperlink ref="E763" r:id="rId1405" display="https://www.youtube.com/watch?v=lQph5joRdU8" xr:uid="{00000000-0004-0000-0000-00007C050000}"/>
    <hyperlink ref="D763" r:id="rId1406" tooltip="Sheldon Pollock &amp; Desacralization of Sanskrit - Megh K and Manogna S" display="https://www.youtube.com/watch?v=lQph5joRdU8" xr:uid="{00000000-0004-0000-0000-00007D050000}"/>
    <hyperlink ref="E764" r:id="rId1407" display="https://www.youtube.com/watch?v=DMReaVWJGFE" xr:uid="{00000000-0004-0000-0000-00007E050000}"/>
    <hyperlink ref="D764" r:id="rId1408" tooltip="Pollock's views on Rasa: A Critique - Karthik S Joshi" display="https://www.youtube.com/watch?v=DMReaVWJGFE" xr:uid="{00000000-0004-0000-0000-00007F050000}"/>
    <hyperlink ref="E765" r:id="rId1409" display="https://www.youtube.com/watch?v=Zused4CGMw4" xr:uid="{00000000-0004-0000-0000-000080050000}"/>
    <hyperlink ref="D765" r:id="rId1410" tooltip="Sanskrit is not dead - Satyanarayana Dasa" display="https://www.youtube.com/watch?v=Zused4CGMw4" xr:uid="{00000000-0004-0000-0000-000081050000}"/>
    <hyperlink ref="E766" r:id="rId1411" display="https://www.youtube.com/watch?v=KCUZ6hBgxc0" xr:uid="{00000000-0004-0000-0000-000082050000}"/>
    <hyperlink ref="D766" r:id="rId1412" tooltip="Pollock's &quot;From Rasa Seen to Rasa Heard&quot;: A Critique - Sreejit Datta" display="https://www.youtube.com/watch?v=KCUZ6hBgxc0" xr:uid="{00000000-0004-0000-0000-000083050000}"/>
    <hyperlink ref="E767" r:id="rId1413" display="https://www.youtube.com/watch?v=k0FNC9LuJoo&amp;t=4s" xr:uid="{00000000-0004-0000-0000-000084050000}"/>
    <hyperlink ref="D767" r:id="rId1414" tooltip="The Buddha Versus Sheldon Pollock — Dr. Koenraad Elst" display="https://www.youtube.com/watch?v=k0FNC9LuJoo&amp;t=4s" xr:uid="{00000000-0004-0000-0000-000085050000}"/>
    <hyperlink ref="E768" r:id="rId1415" display="https://www.youtube.com/watch?v=DBYSIkWsAOI" xr:uid="{00000000-0004-0000-0000-000086050000}"/>
    <hyperlink ref="D768" r:id="rId1416" tooltip="Remarks From Chair: Session on Misc Themes - Shashi Tiwari" display="https://www.youtube.com/watch?v=DBYSIkWsAOI" xr:uid="{00000000-0004-0000-0000-000087050000}"/>
    <hyperlink ref="E769" r:id="rId1417" display="https://www.youtube.com/watch?v=VKbVHIgKbbo" xr:uid="{00000000-0004-0000-0000-000088050000}"/>
    <hyperlink ref="D769" r:id="rId1418" tooltip="Remarks From Chair: Session on Sastra &amp; Misc Theme — Dr. Aravinda Rao" display="https://www.youtube.com/watch?v=VKbVHIgKbbo" xr:uid="{00000000-0004-0000-0000-000089050000}"/>
    <hyperlink ref="E770" r:id="rId1419" display="https://www.youtube.com/watch?v=uaTb9-4kT2Y" xr:uid="{00000000-0004-0000-0000-00008A050000}"/>
    <hyperlink ref="D770" r:id="rId1420" tooltip="Hinduism and Buddhism: Convergent or Divergent - Rajath V" display="https://www.youtube.com/watch?v=uaTb9-4kT2Y" xr:uid="{00000000-0004-0000-0000-00008B050000}"/>
    <hyperlink ref="E771" r:id="rId1421" display="https://www.youtube.com/watch?v=wKoUB00RmE0" xr:uid="{00000000-0004-0000-0000-00008C050000}"/>
    <hyperlink ref="D771" r:id="rId1422" tooltip="The Science &amp; Nescience of Mimamsa - Sudarshan Therani" display="https://www.youtube.com/watch?v=wKoUB00RmE0" xr:uid="{00000000-0004-0000-0000-00008D050000}"/>
    <hyperlink ref="E772" r:id="rId1423" display="https://www.youtube.com/watch?v=sI2xSENomQY" xr:uid="{00000000-0004-0000-0000-00008E050000}"/>
    <hyperlink ref="D772" r:id="rId1424" tooltip="Pollock's 'Irresponsible' Vs Valmiki's 'Plausible' Ramayana - Animesh Aaryan" display="https://www.youtube.com/watch?v=sI2xSENomQY" xr:uid="{00000000-0004-0000-0000-00008F050000}"/>
    <hyperlink ref="E773" r:id="rId1425" display="https://www.youtube.com/watch?v=Ts09Fp7M53k" xr:uid="{00000000-0004-0000-0000-000090050000}"/>
    <hyperlink ref="D773" r:id="rId1426" tooltip="The divine nature of the Vedas - Alok Mishra" display="https://www.youtube.com/watch?v=Ts09Fp7M53k" xr:uid="{00000000-0004-0000-0000-000091050000}"/>
    <hyperlink ref="E774" r:id="rId1427" display="https://www.youtube.com/watch?v=inDcB8LwlqI" xr:uid="{00000000-0004-0000-0000-000092050000}"/>
    <hyperlink ref="D774" r:id="rId1428" tooltip="Sastra of Science &amp; Science of Sastras - Madhu &amp; Sudarshan Therani" display="https://www.youtube.com/watch?v=inDcB8LwlqI" xr:uid="{00000000-0004-0000-0000-000093050000}"/>
    <hyperlink ref="E775" r:id="rId1429" display="https://www.youtube.com/watch?v=1wYg5d-4aVg" xr:uid="{00000000-0004-0000-0000-000094050000}"/>
    <hyperlink ref="D775" r:id="rId1430" tooltip="Rejoinder to Rasa Reader: An Insider View - Sharda Narayanan" display="https://www.youtube.com/watch?v=1wYg5d-4aVg" xr:uid="{00000000-0004-0000-0000-000095050000}"/>
    <hyperlink ref="E776" r:id="rId1431" display="https://www.youtube.com/watch?v=oLCI7vQ7WFk" xr:uid="{00000000-0004-0000-0000-000096050000}"/>
    <hyperlink ref="D776" r:id="rId1432" tooltip="Remarks From Chair: Session on Rasa - Dr Pappu Venugopala Rao" display="https://www.youtube.com/watch?v=oLCI7vQ7WFk" xr:uid="{00000000-0004-0000-0000-000097050000}"/>
    <hyperlink ref="E777" r:id="rId1433" display="https://www.youtube.com/watch?v=Owv0FewW5Bo" xr:uid="{00000000-0004-0000-0000-000098050000}"/>
    <hyperlink ref="D777" r:id="rId1434" tooltip="Commonalities in Hindu &amp; Buddhist Meta Framework - Ravi Joshi" display="https://www.youtube.com/watch?v=Owv0FewW5Bo" xr:uid="{00000000-0004-0000-0000-000099050000}"/>
    <hyperlink ref="E778" r:id="rId1435" display="https://www.youtube.com/watch?v=3ytmTvor21A" xr:uid="{00000000-0004-0000-0000-00009A050000}"/>
    <hyperlink ref="D778" r:id="rId1436" tooltip="Impressions of Swadeshi Indology Conference 2 - Dr. Sonal Mansingh" display="https://www.youtube.com/watch?v=3ytmTvor21A" xr:uid="{00000000-0004-0000-0000-00009B050000}"/>
    <hyperlink ref="E779" r:id="rId1437" display="https://www.youtube.com/watch?v=tPgOVeqnOcc" xr:uid="{00000000-0004-0000-0000-00009C050000}"/>
    <hyperlink ref="D779" r:id="rId1438" tooltip="Remarks from chair - Session 2 on Rasa - Prof. K Gopinath" display="https://www.youtube.com/watch?v=tPgOVeqnOcc" xr:uid="{00000000-0004-0000-0000-00009D050000}"/>
    <hyperlink ref="E780" r:id="rId1439" display="https://www.youtube.com/watch?v=sEg8fP2ckhI" xr:uid="{00000000-0004-0000-0000-00009E050000}"/>
    <hyperlink ref="D780" r:id="rId1440" tooltip="Plenary Session 3: Dr. Pappu Venugopala Rao" display="https://www.youtube.com/watch?v=sEg8fP2ckhI" xr:uid="{00000000-0004-0000-0000-00009F050000}"/>
    <hyperlink ref="E781" r:id="rId1441" display="https://www.youtube.com/watch?v=tmCFtpj6IZc" xr:uid="{00000000-0004-0000-0000-0000A0050000}"/>
    <hyperlink ref="D781" r:id="rId1442" tooltip="Plenary Session 2 - Dr Meenakshi Jain" display="https://www.youtube.com/watch?v=tmCFtpj6IZc" xr:uid="{00000000-0004-0000-0000-0000A1050000}"/>
    <hyperlink ref="E782" r:id="rId1443" display="https://www.youtube.com/watch?v=Ul-faWS75vA" xr:uid="{00000000-0004-0000-0000-0000A2050000}"/>
    <hyperlink ref="D782" r:id="rId1444" tooltip="Pollock’s Hypothesis on “Othering” is unscientific - Murali KV" display="https://www.youtube.com/watch?v=Ul-faWS75vA" xr:uid="{00000000-0004-0000-0000-0000A3050000}"/>
    <hyperlink ref="E783" r:id="rId1445" display="https://www.youtube.com/watch?v=rP79c8rd-jE" xr:uid="{00000000-0004-0000-0000-0000A4050000}"/>
    <hyperlink ref="D783" r:id="rId1446" tooltip="Upanishads and Buddha's Teachings - Sunil M V" display="https://www.youtube.com/watch?v=rP79c8rd-jE" xr:uid="{00000000-0004-0000-0000-0000A5050000}"/>
    <hyperlink ref="E784" r:id="rId1447" display="https://www.youtube.com/watch?v=4ej2lqB-kjM" xr:uid="{00000000-0004-0000-0000-0000A6050000}"/>
    <hyperlink ref="D784" r:id="rId1448" tooltip="Pollock's Desacralisation of the Indian Rasa Tradition - Ashay Naik" display="https://www.youtube.com/watch?v=4ej2lqB-kjM" xr:uid="{00000000-0004-0000-0000-0000A7050000}"/>
    <hyperlink ref="E785" r:id="rId1449" display="https://www.youtube.com/watch?v=OmWUkxANoEk" xr:uid="{00000000-0004-0000-0000-0000A8050000}"/>
    <hyperlink ref="D785" r:id="rId1450" tooltip="Mimamsa and the Problem of History in Traditional India - Ananth Sethuraman" display="https://www.youtube.com/watch?v=OmWUkxANoEk" xr:uid="{00000000-0004-0000-0000-0000A9050000}"/>
    <hyperlink ref="E786" r:id="rId1451" display="https://www.youtube.com/watch?v=5IYA6g6rNW0" xr:uid="{00000000-0004-0000-0000-0000AA050000}"/>
    <hyperlink ref="D786" r:id="rId1452" tooltip="Rasa one step below Brahman - Dr. R Ganesh" display="https://www.youtube.com/watch?v=5IYA6g6rNW0" xr:uid="{00000000-0004-0000-0000-0000AB050000}"/>
    <hyperlink ref="E787" r:id="rId1453" display="https://www.youtube.com/watch?v=zEXu5K5eyCY" xr:uid="{00000000-0004-0000-0000-0000AC050000}"/>
    <hyperlink ref="D787" r:id="rId1454" tooltip="Rasa theory - Dr. Nagaswamy" display="https://www.youtube.com/watch?v=zEXu5K5eyCY" xr:uid="{00000000-0004-0000-0000-0000AD050000}"/>
    <hyperlink ref="E788" r:id="rId1455" display="https://www.youtube.com/watch?v=s9g49kgd9ao" xr:uid="{00000000-0004-0000-0000-0000AE050000}"/>
    <hyperlink ref="D788" r:id="rId1456" tooltip="Change and growth of Rasa Theory - Naresh Cuntoor" display="https://www.youtube.com/watch?v=s9g49kgd9ao" xr:uid="{00000000-0004-0000-0000-0000AF050000}"/>
    <hyperlink ref="E789" r:id="rId1457" display="https://www.youtube.com/watch?v=7IXp156RgtQ" xr:uid="{00000000-0004-0000-0000-0000B0050000}"/>
    <hyperlink ref="D789" r:id="rId1458" tooltip="Mimamsa and Ahistoricism - Prof. K S Kannan" display="https://www.youtube.com/watch?v=7IXp156RgtQ" xr:uid="{00000000-0004-0000-0000-0000B1050000}"/>
    <hyperlink ref="E790" r:id="rId1459" display="https://www.youtube.com/watch?v=1CJb6PuWDqk" xr:uid="{00000000-0004-0000-0000-0000B2050000}"/>
    <hyperlink ref="D790" r:id="rId1460" tooltip="Remarks From Chair - Session on Chronology and Buddhism_Dr Nagaswamy" display="https://www.youtube.com/watch?v=1CJb6PuWDqk" xr:uid="{00000000-0004-0000-0000-0000B3050000}"/>
    <hyperlink ref="E791" r:id="rId1461" display="https://www.youtube.com/watch?v=3Pat7agSMJU&amp;t=22s" xr:uid="{00000000-0004-0000-0000-0000B4050000}"/>
    <hyperlink ref="D791" r:id="rId1462" tooltip="Brahmanism, Buddhism and Mimamsa - Sharda Narayanan" display="https://www.youtube.com/watch?v=3Pat7agSMJU&amp;t=22s" xr:uid="{00000000-0004-0000-0000-0000B5050000}"/>
    <hyperlink ref="E792" r:id="rId1463" display="https://www.youtube.com/watch?v=lyiuoR-2E6I" xr:uid="{00000000-0004-0000-0000-0000B6050000}"/>
    <hyperlink ref="D792" r:id="rId1464" tooltip="Examining Pollock's &quot;Sanskrit Cosmopolis&quot; - Arvind Prasad" display="https://www.youtube.com/watch?v=lyiuoR-2E6I" xr:uid="{00000000-0004-0000-0000-0000B7050000}"/>
    <hyperlink ref="E793" r:id="rId1465" display="https://www.youtube.com/watch?v=h4ZgKKlmUl0&amp;t=481s" xr:uid="{00000000-0004-0000-0000-0000B8050000}"/>
    <hyperlink ref="D793" r:id="rId1466" tooltip="Conflict Between Buddhism &amp; Hinduism - Dr. R Nagaswamy" display="https://www.youtube.com/watch?v=h4ZgKKlmUl0&amp;t=481s" xr:uid="{00000000-0004-0000-0000-0000B9050000}"/>
    <hyperlink ref="E794" r:id="rId1467" display="https://www.youtube.com/watch?v=8gCMYZ-alVw" xr:uid="{00000000-0004-0000-0000-0000BA050000}"/>
    <hyperlink ref="D794" r:id="rId1468" tooltip="Pollock's Philology: Mixing Ramayana and Political Imagination - Ishani Dutta" display="https://www.youtube.com/watch?v=8gCMYZ-alVw" xr:uid="{00000000-0004-0000-0000-0000BB050000}"/>
    <hyperlink ref="E795" r:id="rId1469" display="https://www.youtube.com/watch?v=aPfBxS4huSc" xr:uid="{00000000-0004-0000-0000-0000BC050000}"/>
    <hyperlink ref="D795" r:id="rId1470" tooltip="Remarks from Chair - Session on Mimamsa &amp; some Misc topics - Dr. Koenraad Elst" display="https://www.youtube.com/watch?v=aPfBxS4huSc" xr:uid="{00000000-0004-0000-0000-0000BD050000}"/>
    <hyperlink ref="E796" r:id="rId1471" display="https://www.youtube.com/watch?v=HQK8u4lh7y0" xr:uid="{00000000-0004-0000-0000-0000BE050000}"/>
    <hyperlink ref="D796" r:id="rId1472" tooltip="Remarks from chair - Session on Philology - Dr. Korada Subrahmanyam" display="https://www.youtube.com/watch?v=HQK8u4lh7y0" xr:uid="{00000000-0004-0000-0000-0000BF050000}"/>
    <hyperlink ref="E797" r:id="rId1473" display="https://www.youtube.com/watch?v=qIQN0DtO2Z8" xr:uid="{00000000-0004-0000-0000-0000C0050000}"/>
    <hyperlink ref="D797" r:id="rId1474" tooltip="Remarks from chair - Session on Buddhism - Dr. Amarjiva Lochan" display="https://www.youtube.com/watch?v=qIQN0DtO2Z8" xr:uid="{00000000-0004-0000-0000-0000C1050000}"/>
    <hyperlink ref="E798" r:id="rId1475" display="https://www.youtube.com/watch?v=ZErxsCxSQsA" xr:uid="{00000000-0004-0000-0000-0000C2050000}"/>
    <hyperlink ref="D798" r:id="rId1476" tooltip="Pollock's &quot;Death of Sanskrit&quot; - An Analysis - Jayaraman Mahadevan" display="https://www.youtube.com/watch?v=ZErxsCxSQsA" xr:uid="{00000000-0004-0000-0000-0000C3050000}"/>
    <hyperlink ref="E799" r:id="rId1477" display="https://www.youtube.com/watch?v=ZyApm_PJ-W8&amp;t=65s" xr:uid="{00000000-0004-0000-0000-0000C4050000}"/>
    <hyperlink ref="D799" r:id="rId1478" tooltip="India’s (Unacknowledged) Contributions to Mind Sciences: Rajiv Malhotra" display="https://www.youtube.com/watch?v=ZyApm_PJ-W8&amp;t=65s" xr:uid="{00000000-0004-0000-0000-0000C5050000}"/>
    <hyperlink ref="E800" r:id="rId1479" display="https://www.youtube.com/watch?v=VFJFvcNogFU" xr:uid="{00000000-0004-0000-0000-0000C6050000}"/>
    <hyperlink ref="D800" r:id="rId1480" tooltip="Rajiv Malhotra in Conversation with Brooke Boon, Founder of ‘Holy Yoga’" display="https://www.youtube.com/watch?v=VFJFvcNogFU" xr:uid="{00000000-0004-0000-0000-0000C7050000}"/>
    <hyperlink ref="E801" r:id="rId1481" display="https://www.youtube.com/watch?v=JlEmX46IYNY" xr:uid="{00000000-0004-0000-0000-0000C8050000}"/>
    <hyperlink ref="D801" r:id="rId1482" tooltip="Rajiv Malhotra in Conversation with Brooke Boon, Founder of ‘Holy Yoga’" display="https://www.youtube.com/watch?v=JlEmX46IYNY" xr:uid="{00000000-0004-0000-0000-0000C9050000}"/>
    <hyperlink ref="E802" r:id="rId1483" display="https://www.youtube.com/watch?v=SPD35eCSgDk" xr:uid="{00000000-0004-0000-0000-0000CA050000}"/>
    <hyperlink ref="D802" r:id="rId1484" tooltip="In Conversation with Vivek Agnihotri, A Patriotic Filmmaker" display="https://www.youtube.com/watch?v=SPD35eCSgDk" xr:uid="{00000000-0004-0000-0000-0000CB050000}"/>
    <hyperlink ref="E803" r:id="rId1485" display="https://www.youtube.com/watch?v=sy6xQyjX7qg" xr:uid="{00000000-0004-0000-0000-0000CC050000}"/>
    <hyperlink ref="D803" r:id="rId1486" tooltip="Discussion with Suzin Green, a Kali Worshipper &amp; Yoga-based Life Coach" display="https://www.youtube.com/watch?v=sy6xQyjX7qg" xr:uid="{00000000-0004-0000-0000-0000CD050000}"/>
    <hyperlink ref="E804" r:id="rId1487" display="https://www.youtube.com/watch?v=xCLLCYBg7Zc" xr:uid="{00000000-0004-0000-0000-0000CE050000}"/>
    <hyperlink ref="D804" r:id="rId1488" tooltip="Dr Subramanian Swamy In Conversation with Rajiv Malhotra" display="https://www.youtube.com/watch?v=xCLLCYBg7Zc" xr:uid="{00000000-0004-0000-0000-0000CF050000}"/>
    <hyperlink ref="E805" r:id="rId1489" display="https://www.youtube.com/watch?v=s4vjcCAXvVI" xr:uid="{00000000-0004-0000-0000-0000D0050000}"/>
    <hyperlink ref="D805" r:id="rId1490" tooltip="Discussion with General GD Bakshi:  &quot;Bold Proposals on India's Security Dilemmas&quot;" display="https://www.youtube.com/watch?v=s4vjcCAXvVI" xr:uid="{00000000-0004-0000-0000-0000D1050000}"/>
    <hyperlink ref="E806" r:id="rId1491" display="https://www.youtube.com/watch?v=wfQX8QWcWgI" xr:uid="{00000000-0004-0000-0000-0000D2050000}"/>
    <hyperlink ref="D806" r:id="rId1492" tooltip="Swami Vigyananand (Chairman of World Hindu Foundation) In Conversation with Rajiv Malhotra" display="https://www.youtube.com/watch?v=wfQX8QWcWgI" xr:uid="{00000000-0004-0000-0000-0000D3050000}"/>
    <hyperlink ref="E807" r:id="rId1493" display="https://www.youtube.com/watch?v=c50rfZlrNXU" xr:uid="{00000000-0004-0000-0000-0000D4050000}"/>
    <hyperlink ref="D807" r:id="rId1494" tooltip="Prof R. Vaidyanathan &amp; Rajiv Malhotra on the Global and Local Economic Mess" display="https://www.youtube.com/watch?v=c50rfZlrNXU" xr:uid="{00000000-0004-0000-0000-0000D5050000}"/>
    <hyperlink ref="E808" r:id="rId1495" display="https://www.youtube.com/watch?v=Bx9ffGtMMxo" xr:uid="{00000000-0004-0000-0000-0000D6050000}"/>
    <hyperlink ref="D808" r:id="rId1496" tooltip="Meet the Real Hero Behind Demonetization" display="https://www.youtube.com/watch?v=Bx9ffGtMMxo" xr:uid="{00000000-0004-0000-0000-0000D7050000}"/>
    <hyperlink ref="E809" r:id="rId1497" display="https://www.youtube.com/watch?v=DL5cLBZou3I" xr:uid="{00000000-0004-0000-0000-0000D8050000}"/>
    <hyperlink ref="D809" r:id="rId1498" tooltip="Sushil Pandit, Well-Known Kashmir Activist In Conversation with Rajiv Malhotra" display="https://www.youtube.com/watch?v=DL5cLBZou3I" xr:uid="{00000000-0004-0000-0000-0000D9050000}"/>
    <hyperlink ref="E810" r:id="rId1499" display="https://www.youtube.com/watch?v=dHQ-HMVdPyE" xr:uid="{00000000-0004-0000-0000-0000DA050000}"/>
    <hyperlink ref="D810" r:id="rId1500" tooltip="Swami Nirmalanandanatha, Head of Sri Adichunchanagiri Muth, Discusses with Rajiv Malhotra" display="https://www.youtube.com/watch?v=dHQ-HMVdPyE" xr:uid="{00000000-0004-0000-0000-0000DB050000}"/>
    <hyperlink ref="E811" r:id="rId1501" display="https://www.youtube.com/watch?v=GtSbmTRia5Y" xr:uid="{00000000-0004-0000-0000-0000DC050000}"/>
    <hyperlink ref="D811" r:id="rId1502" tooltip="Rajiv Malhotra with Prof  Mohan on &quot;Breaking India&quot; on Tharanga" display="https://www.youtube.com/watch?v=GtSbmTRia5Y" xr:uid="{00000000-0004-0000-0000-0000DD050000}"/>
    <hyperlink ref="E812" r:id="rId1503" display="https://www.youtube.com/watch?v=dvcJI5yAd6M&amp;t=122s" xr:uid="{00000000-0004-0000-0000-0000DE050000}"/>
    <hyperlink ref="D812" r:id="rId1504" tooltip="Persecution of Hindu Gurus Who Challenge Hinduphobia" display="https://www.youtube.com/watch?v=dvcJI5yAd6M&amp;t=122s" xr:uid="{00000000-0004-0000-0000-0000DF050000}"/>
    <hyperlink ref="E813" r:id="rId1505" display="https://www.youtube.com/watch?v=ahKeSqFT0Nk" xr:uid="{00000000-0004-0000-0000-0000E0050000}"/>
    <hyperlink ref="D813" r:id="rId1506" tooltip="Interfaith Marriages in USA. Discussion with Researcher" display="https://www.youtube.com/watch?v=ahKeSqFT0Nk" xr:uid="{00000000-0004-0000-0000-0000E1050000}"/>
    <hyperlink ref="E814" r:id="rId1507" display="https://www.youtube.com/watch?v=JB_lc00AWIE" xr:uid="{00000000-0004-0000-0000-0000E2050000}"/>
    <hyperlink ref="D814" r:id="rId1508" tooltip="V. Ramachandran, the Noted Neuroscientist, In Conversation with Rajiv Malhotra" display="https://www.youtube.com/watch?v=JB_lc00AWIE" xr:uid="{00000000-0004-0000-0000-0000E3050000}"/>
    <hyperlink ref="E815" r:id="rId1509" display="https://www.youtube.com/watch?v=9jjsiAFVdXc" xr:uid="{00000000-0004-0000-0000-0000E4050000}"/>
    <hyperlink ref="D815" r:id="rId1510" tooltip="&quot;Is Templeton Foundation Digesting Vedanta into Christianity?&quot;" display="https://www.youtube.com/watch?v=9jjsiAFVdXc" xr:uid="{00000000-0004-0000-0000-0000E5050000}"/>
    <hyperlink ref="E816" r:id="rId1511" display="https://www.youtube.com/watch?v=9QSUsKZfoQA&amp;t=156s" xr:uid="{00000000-0004-0000-0000-0000E6050000}"/>
    <hyperlink ref="D816" r:id="rId1512" tooltip="Head of India's Top Sanskrit Research Center in Conversation with Rajiv Malhotra" display="https://www.youtube.com/watch?v=9QSUsKZfoQA&amp;t=156s" xr:uid="{00000000-0004-0000-0000-0000E7050000}"/>
    <hyperlink ref="E817" r:id="rId1513" display="https://www.youtube.com/watch?v=79r5KYH0nBI" xr:uid="{00000000-0004-0000-0000-0000E8050000}"/>
    <hyperlink ref="D817" r:id="rId1514" tooltip="Aditi Banerjee Recollects How We Started Responding to Hinduphobic Academicians." display="https://www.youtube.com/watch?v=79r5KYH0nBI" xr:uid="{00000000-0004-0000-0000-0000E9050000}"/>
  </hyperlinks>
  <pageMargins left="0.7" right="0.7" top="0.75" bottom="0.75" header="0.3" footer="0.3"/>
  <pageSetup paperSize="9" scale="10" orientation="landscape" r:id="rId1515"/>
  <legacyDrawing r:id="rId151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CE909-80E7-4FBA-9AC3-D3EE20F81EB8}">
  <dimension ref="A1:AA2342"/>
  <sheetViews>
    <sheetView topLeftCell="A40" zoomScaleNormal="100" workbookViewId="0">
      <selection activeCell="D16" sqref="D16"/>
    </sheetView>
  </sheetViews>
  <sheetFormatPr defaultRowHeight="15" x14ac:dyDescent="0.25"/>
  <cols>
    <col min="1" max="1" width="4.85546875" style="2" bestFit="1" customWidth="1"/>
    <col min="2" max="2" width="7.28515625" style="2" customWidth="1"/>
    <col min="3" max="3" width="4.140625" style="2" customWidth="1"/>
    <col min="4" max="4" width="56.85546875" style="2" customWidth="1"/>
    <col min="5" max="5" width="9.7109375" style="2" hidden="1" customWidth="1"/>
    <col min="6" max="6" width="16.28515625" style="7" hidden="1" customWidth="1"/>
    <col min="7" max="7" width="32.42578125" style="12" customWidth="1"/>
    <col min="8" max="8" width="16.28515625" style="11" customWidth="1"/>
    <col min="9" max="9" width="9.7109375" style="2" customWidth="1"/>
    <col min="10" max="10" width="8.42578125" style="2" customWidth="1"/>
    <col min="11" max="11" width="11.140625" style="7" bestFit="1" customWidth="1"/>
    <col min="12" max="12" width="7" bestFit="1" customWidth="1"/>
    <col min="13" max="13" width="6.140625" bestFit="1" customWidth="1"/>
    <col min="14" max="14" width="9.5703125" bestFit="1" customWidth="1"/>
    <col min="15" max="15" width="9.7109375" bestFit="1" customWidth="1"/>
    <col min="16" max="16" width="23.85546875" customWidth="1"/>
    <col min="17" max="17" width="7.5703125" customWidth="1"/>
    <col min="18" max="18" width="7.42578125" customWidth="1"/>
    <col min="21" max="21" width="7.85546875" customWidth="1"/>
    <col min="25" max="25" width="56" bestFit="1" customWidth="1"/>
  </cols>
  <sheetData>
    <row r="1" spans="1:27" ht="33.75" x14ac:dyDescent="0.25">
      <c r="A1" s="13" t="s">
        <v>781</v>
      </c>
      <c r="B1" s="13" t="s">
        <v>1762</v>
      </c>
      <c r="C1" s="14" t="s">
        <v>1697</v>
      </c>
      <c r="D1" s="15" t="s">
        <v>779</v>
      </c>
      <c r="E1" s="15" t="s">
        <v>756</v>
      </c>
      <c r="F1" s="16" t="s">
        <v>757</v>
      </c>
      <c r="G1" s="15" t="s">
        <v>1700</v>
      </c>
      <c r="H1" s="17" t="s">
        <v>911</v>
      </c>
      <c r="I1" s="16" t="s">
        <v>910</v>
      </c>
      <c r="J1" s="18" t="s">
        <v>922</v>
      </c>
      <c r="K1" s="16" t="s">
        <v>778</v>
      </c>
      <c r="L1" s="16" t="s">
        <v>896</v>
      </c>
      <c r="M1" s="15" t="s">
        <v>897</v>
      </c>
      <c r="N1" s="15" t="s">
        <v>927</v>
      </c>
      <c r="O1" s="16" t="s">
        <v>909</v>
      </c>
      <c r="P1" s="17" t="s">
        <v>926</v>
      </c>
      <c r="Q1" s="17" t="s">
        <v>1713</v>
      </c>
      <c r="R1" s="15" t="s">
        <v>1746</v>
      </c>
      <c r="S1" s="15" t="s">
        <v>931</v>
      </c>
      <c r="T1" s="15" t="s">
        <v>937</v>
      </c>
      <c r="U1" s="15" t="s">
        <v>930</v>
      </c>
      <c r="V1" s="15" t="s">
        <v>925</v>
      </c>
      <c r="W1" s="16" t="s">
        <v>924</v>
      </c>
      <c r="X1" s="15" t="s">
        <v>923</v>
      </c>
      <c r="Y1" s="15" t="s">
        <v>1706</v>
      </c>
      <c r="Z1" s="36" t="s">
        <v>1792</v>
      </c>
      <c r="AA1" s="36" t="s">
        <v>1793</v>
      </c>
    </row>
    <row r="2" spans="1:27" x14ac:dyDescent="0.25">
      <c r="A2" s="19">
        <v>1</v>
      </c>
      <c r="B2" s="19" t="s">
        <v>1791</v>
      </c>
      <c r="C2" s="19" t="s">
        <v>939</v>
      </c>
      <c r="D2" s="20" t="s">
        <v>0</v>
      </c>
      <c r="E2" s="21">
        <v>0.57777777777777783</v>
      </c>
      <c r="F2" s="22" t="s">
        <v>782</v>
      </c>
      <c r="G2" s="23" t="s">
        <v>1701</v>
      </c>
      <c r="H2" s="24" t="s">
        <v>934</v>
      </c>
      <c r="I2" s="19">
        <f>7*1000</f>
        <v>7000</v>
      </c>
      <c r="J2" s="25">
        <v>9.6296296296296303E-3</v>
      </c>
      <c r="K2" s="26" t="s">
        <v>758</v>
      </c>
      <c r="L2" s="19"/>
      <c r="M2" s="19"/>
      <c r="N2" s="19"/>
      <c r="O2" s="27">
        <v>42989</v>
      </c>
      <c r="P2" s="19"/>
      <c r="Q2" s="19" t="s">
        <v>932</v>
      </c>
      <c r="R2" s="19" t="s">
        <v>932</v>
      </c>
      <c r="S2" s="19" t="s">
        <v>932</v>
      </c>
      <c r="T2" s="19" t="s">
        <v>928</v>
      </c>
      <c r="U2" s="19" t="s">
        <v>933</v>
      </c>
      <c r="V2" s="19" t="s">
        <v>928</v>
      </c>
      <c r="W2" s="19" t="s">
        <v>929</v>
      </c>
      <c r="X2" s="19" t="s">
        <v>928</v>
      </c>
      <c r="Y2" s="19"/>
      <c r="Z2" s="2">
        <v>2</v>
      </c>
    </row>
    <row r="3" spans="1:27" x14ac:dyDescent="0.25">
      <c r="A3" s="19">
        <v>2</v>
      </c>
      <c r="B3" s="19" t="s">
        <v>1791</v>
      </c>
      <c r="C3" s="19" t="s">
        <v>940</v>
      </c>
      <c r="D3" s="20" t="s">
        <v>1</v>
      </c>
      <c r="E3" s="21">
        <v>0.61736111111111114</v>
      </c>
      <c r="F3" s="22" t="s">
        <v>783</v>
      </c>
      <c r="G3" s="23" t="s">
        <v>1702</v>
      </c>
      <c r="H3" s="24" t="s">
        <v>935</v>
      </c>
      <c r="I3" s="19">
        <f>4*1000</f>
        <v>4000</v>
      </c>
      <c r="J3" s="25">
        <v>1.0289351851851852E-2</v>
      </c>
      <c r="K3" s="26" t="s">
        <v>758</v>
      </c>
      <c r="L3" s="19"/>
      <c r="M3" s="19"/>
      <c r="N3" s="19"/>
      <c r="O3" s="27">
        <v>42989</v>
      </c>
      <c r="P3" s="19"/>
      <c r="Q3" s="19" t="s">
        <v>932</v>
      </c>
      <c r="R3" s="19" t="s">
        <v>932</v>
      </c>
      <c r="S3" s="19" t="s">
        <v>932</v>
      </c>
      <c r="T3" s="19" t="s">
        <v>928</v>
      </c>
      <c r="U3" s="19" t="s">
        <v>933</v>
      </c>
      <c r="V3" s="19" t="s">
        <v>928</v>
      </c>
      <c r="W3" s="19" t="s">
        <v>929</v>
      </c>
      <c r="X3" s="19" t="s">
        <v>928</v>
      </c>
      <c r="Y3" s="19"/>
      <c r="Z3" s="2">
        <v>2</v>
      </c>
    </row>
    <row r="4" spans="1:27" x14ac:dyDescent="0.25">
      <c r="A4" s="19">
        <v>3</v>
      </c>
      <c r="B4" s="19" t="s">
        <v>1791</v>
      </c>
      <c r="C4" s="19" t="s">
        <v>941</v>
      </c>
      <c r="D4" s="20" t="s">
        <v>2</v>
      </c>
      <c r="E4" s="21">
        <v>0.12986111111111112</v>
      </c>
      <c r="F4" s="22">
        <v>826</v>
      </c>
      <c r="G4" s="23" t="s">
        <v>1703</v>
      </c>
      <c r="H4" s="24" t="s">
        <v>936</v>
      </c>
      <c r="I4" s="19">
        <f>826</f>
        <v>826</v>
      </c>
      <c r="J4" s="25">
        <v>2.1643518518518518E-3</v>
      </c>
      <c r="K4" s="26" t="s">
        <v>758</v>
      </c>
      <c r="L4" s="19"/>
      <c r="M4" s="19"/>
      <c r="N4" s="19"/>
      <c r="O4" s="27">
        <v>42990</v>
      </c>
      <c r="P4" s="19"/>
      <c r="Q4" s="19" t="s">
        <v>932</v>
      </c>
      <c r="R4" s="19" t="s">
        <v>932</v>
      </c>
      <c r="S4" s="19" t="s">
        <v>932</v>
      </c>
      <c r="T4" s="19" t="s">
        <v>928</v>
      </c>
      <c r="U4" s="19" t="s">
        <v>933</v>
      </c>
      <c r="V4" s="19" t="s">
        <v>928</v>
      </c>
      <c r="W4" s="19" t="s">
        <v>929</v>
      </c>
      <c r="X4" s="19" t="s">
        <v>928</v>
      </c>
      <c r="Y4" s="19"/>
      <c r="Z4" s="2">
        <v>2</v>
      </c>
    </row>
    <row r="5" spans="1:27" x14ac:dyDescent="0.25">
      <c r="A5" s="19">
        <v>4</v>
      </c>
      <c r="B5" s="19" t="s">
        <v>1791</v>
      </c>
      <c r="C5" s="19" t="s">
        <v>942</v>
      </c>
      <c r="D5" s="20" t="s">
        <v>3</v>
      </c>
      <c r="E5" s="21">
        <v>5.8333333333333327E-2</v>
      </c>
      <c r="F5" s="22" t="s">
        <v>784</v>
      </c>
      <c r="G5" s="23" t="s">
        <v>1704</v>
      </c>
      <c r="H5" s="24"/>
      <c r="I5" s="19">
        <f>10*1000</f>
        <v>10000</v>
      </c>
      <c r="J5" s="25">
        <v>9.7222222222222209E-4</v>
      </c>
      <c r="K5" s="26" t="s">
        <v>758</v>
      </c>
      <c r="L5" s="19"/>
      <c r="M5" s="19"/>
      <c r="N5" s="19"/>
      <c r="O5" s="27">
        <v>42990</v>
      </c>
      <c r="P5" s="19"/>
      <c r="Q5" s="19" t="s">
        <v>932</v>
      </c>
      <c r="R5" s="19" t="s">
        <v>932</v>
      </c>
      <c r="S5" s="19" t="s">
        <v>938</v>
      </c>
      <c r="T5" s="19" t="s">
        <v>929</v>
      </c>
      <c r="U5" s="19" t="s">
        <v>933</v>
      </c>
      <c r="V5" s="19" t="s">
        <v>929</v>
      </c>
      <c r="W5" s="19" t="s">
        <v>929</v>
      </c>
      <c r="X5" s="19" t="s">
        <v>929</v>
      </c>
      <c r="Y5" s="19"/>
      <c r="Z5" s="2">
        <v>1</v>
      </c>
    </row>
    <row r="6" spans="1:27" x14ac:dyDescent="0.25">
      <c r="A6" s="19">
        <v>5</v>
      </c>
      <c r="B6" s="19" t="s">
        <v>1791</v>
      </c>
      <c r="C6" s="19" t="s">
        <v>943</v>
      </c>
      <c r="D6" s="20" t="s">
        <v>4</v>
      </c>
      <c r="E6" s="21">
        <v>2.4305555555555556E-2</v>
      </c>
      <c r="F6" s="22">
        <v>749</v>
      </c>
      <c r="G6" s="23" t="s">
        <v>933</v>
      </c>
      <c r="H6" s="24" t="s">
        <v>933</v>
      </c>
      <c r="I6" s="19">
        <f>749</f>
        <v>749</v>
      </c>
      <c r="J6" s="25">
        <v>4.0509259259259258E-4</v>
      </c>
      <c r="K6" s="26" t="s">
        <v>758</v>
      </c>
      <c r="L6" s="19"/>
      <c r="M6" s="19"/>
      <c r="N6" s="19"/>
      <c r="O6" s="27">
        <v>42990</v>
      </c>
      <c r="P6" s="19"/>
      <c r="Q6" s="19" t="s">
        <v>932</v>
      </c>
      <c r="R6" s="19" t="s">
        <v>932</v>
      </c>
      <c r="S6" s="19" t="s">
        <v>938</v>
      </c>
      <c r="T6" s="19" t="s">
        <v>929</v>
      </c>
      <c r="U6" s="19" t="s">
        <v>933</v>
      </c>
      <c r="V6" s="19" t="s">
        <v>929</v>
      </c>
      <c r="W6" s="19" t="s">
        <v>929</v>
      </c>
      <c r="X6" s="19" t="s">
        <v>929</v>
      </c>
      <c r="Y6" s="19"/>
      <c r="Z6" s="2">
        <v>1</v>
      </c>
    </row>
    <row r="7" spans="1:27" x14ac:dyDescent="0.25">
      <c r="A7" s="19">
        <v>6</v>
      </c>
      <c r="B7" s="19" t="s">
        <v>1791</v>
      </c>
      <c r="C7" s="19" t="s">
        <v>944</v>
      </c>
      <c r="D7" s="20" t="s">
        <v>5</v>
      </c>
      <c r="E7" s="21">
        <v>0.23958333333333334</v>
      </c>
      <c r="F7" s="22" t="s">
        <v>785</v>
      </c>
      <c r="G7" s="28" t="s">
        <v>1742</v>
      </c>
      <c r="H7" s="24"/>
      <c r="I7" s="19">
        <f>1.7*1000</f>
        <v>1700</v>
      </c>
      <c r="J7" s="25">
        <v>3.9930555555555561E-3</v>
      </c>
      <c r="K7" s="26" t="s">
        <v>758</v>
      </c>
      <c r="L7" s="19"/>
      <c r="M7" s="19"/>
      <c r="N7" s="19"/>
      <c r="O7" s="27">
        <v>42990</v>
      </c>
      <c r="P7" s="19"/>
      <c r="Q7" s="19" t="s">
        <v>932</v>
      </c>
      <c r="R7" s="19" t="s">
        <v>932</v>
      </c>
      <c r="S7" s="19" t="s">
        <v>932</v>
      </c>
      <c r="T7" s="19" t="s">
        <v>928</v>
      </c>
      <c r="U7" s="19" t="s">
        <v>933</v>
      </c>
      <c r="V7" s="19" t="s">
        <v>929</v>
      </c>
      <c r="W7" s="19" t="s">
        <v>929</v>
      </c>
      <c r="X7" s="19" t="s">
        <v>929</v>
      </c>
      <c r="Y7" s="19" t="s">
        <v>1705</v>
      </c>
      <c r="Z7" s="2">
        <v>1</v>
      </c>
    </row>
    <row r="8" spans="1:27" x14ac:dyDescent="0.25">
      <c r="A8" s="19">
        <v>7</v>
      </c>
      <c r="B8" s="19" t="s">
        <v>1791</v>
      </c>
      <c r="C8" s="19" t="s">
        <v>945</v>
      </c>
      <c r="D8" s="20" t="s">
        <v>6</v>
      </c>
      <c r="E8" s="21">
        <v>0.20208333333333331</v>
      </c>
      <c r="F8" s="22" t="s">
        <v>786</v>
      </c>
      <c r="G8" s="23" t="s">
        <v>1707</v>
      </c>
      <c r="H8" s="24"/>
      <c r="I8" s="19">
        <f>5.1*1000</f>
        <v>5100</v>
      </c>
      <c r="J8" s="25">
        <v>3.3680555555555551E-3</v>
      </c>
      <c r="K8" s="26" t="s">
        <v>758</v>
      </c>
      <c r="L8" s="19"/>
      <c r="M8" s="19"/>
      <c r="N8" s="19"/>
      <c r="O8" s="27">
        <v>42990</v>
      </c>
      <c r="P8" s="19"/>
      <c r="Q8" s="19" t="s">
        <v>932</v>
      </c>
      <c r="R8" s="19" t="s">
        <v>932</v>
      </c>
      <c r="S8" s="19" t="s">
        <v>932</v>
      </c>
      <c r="T8" s="19" t="s">
        <v>928</v>
      </c>
      <c r="U8" s="19" t="s">
        <v>933</v>
      </c>
      <c r="V8" s="19" t="s">
        <v>928</v>
      </c>
      <c r="W8" s="19" t="s">
        <v>929</v>
      </c>
      <c r="X8" s="19" t="s">
        <v>929</v>
      </c>
      <c r="Y8" s="19"/>
      <c r="Z8" s="2">
        <v>1</v>
      </c>
    </row>
    <row r="9" spans="1:27" x14ac:dyDescent="0.25">
      <c r="A9" s="19">
        <v>8</v>
      </c>
      <c r="B9" s="19" t="s">
        <v>1791</v>
      </c>
      <c r="C9" s="19" t="s">
        <v>946</v>
      </c>
      <c r="D9" s="20" t="s">
        <v>7</v>
      </c>
      <c r="E9" s="21">
        <v>0.62222222222222223</v>
      </c>
      <c r="F9" s="22" t="s">
        <v>787</v>
      </c>
      <c r="G9" s="23" t="s">
        <v>1708</v>
      </c>
      <c r="H9" s="24" t="s">
        <v>1714</v>
      </c>
      <c r="I9" s="19">
        <f>1.9*1000</f>
        <v>1900</v>
      </c>
      <c r="J9" s="25">
        <v>1.037037037037037E-2</v>
      </c>
      <c r="K9" s="26" t="s">
        <v>758</v>
      </c>
      <c r="L9" s="19"/>
      <c r="M9" s="19"/>
      <c r="N9" s="19"/>
      <c r="O9" s="27">
        <v>42990</v>
      </c>
      <c r="P9" s="19"/>
      <c r="Q9" s="19" t="s">
        <v>1711</v>
      </c>
      <c r="R9" s="19" t="s">
        <v>932</v>
      </c>
      <c r="S9" s="19" t="s">
        <v>932</v>
      </c>
      <c r="T9" s="19" t="s">
        <v>928</v>
      </c>
      <c r="U9" s="19" t="s">
        <v>933</v>
      </c>
      <c r="V9" s="19" t="s">
        <v>928</v>
      </c>
      <c r="W9" s="19" t="s">
        <v>929</v>
      </c>
      <c r="X9" s="19" t="s">
        <v>929</v>
      </c>
      <c r="Y9" s="19" t="s">
        <v>1712</v>
      </c>
      <c r="Z9">
        <v>3</v>
      </c>
    </row>
    <row r="10" spans="1:27" x14ac:dyDescent="0.25">
      <c r="A10" s="19"/>
      <c r="B10" s="19" t="s">
        <v>1791</v>
      </c>
      <c r="C10" s="19"/>
      <c r="D10" s="20"/>
      <c r="E10" s="21"/>
      <c r="F10" s="22"/>
      <c r="G10" s="23" t="s">
        <v>1709</v>
      </c>
      <c r="H10" s="24"/>
      <c r="I10" s="19"/>
      <c r="J10" s="25"/>
      <c r="K10" s="26"/>
      <c r="L10" s="25">
        <v>2.0254629629629629E-3</v>
      </c>
      <c r="M10" s="25">
        <v>4.0393518518518521E-3</v>
      </c>
      <c r="N10" s="25">
        <f>M10-L10</f>
        <v>2.0138888888888893E-3</v>
      </c>
      <c r="O10" s="27">
        <v>42990</v>
      </c>
      <c r="P10" s="34" t="str">
        <f>HYPERLINK(REPLACE($C$9,25,8,"embed/")&amp;"?start="&amp;MINUTE(L10)*60+SECOND(L10)&amp;"&amp;end="&amp;MINUTE(M10)*60+SECOND(M10)&amp;"&amp;autoplay=1")</f>
        <v>https://www.youtube.com/embed/mjFek0gF97s?start=175&amp;end=349&amp;autoplay=1</v>
      </c>
      <c r="Q10" s="19" t="s">
        <v>932</v>
      </c>
      <c r="R10" s="19" t="s">
        <v>1711</v>
      </c>
      <c r="S10" s="19" t="s">
        <v>932</v>
      </c>
      <c r="T10" s="19" t="s">
        <v>928</v>
      </c>
      <c r="U10" s="19" t="s">
        <v>928</v>
      </c>
      <c r="V10" s="19" t="s">
        <v>928</v>
      </c>
      <c r="W10" s="19" t="s">
        <v>929</v>
      </c>
      <c r="X10" s="19" t="s">
        <v>929</v>
      </c>
      <c r="Y10" s="19" t="s">
        <v>1710</v>
      </c>
    </row>
    <row r="11" spans="1:27" x14ac:dyDescent="0.25">
      <c r="A11" s="19">
        <v>9</v>
      </c>
      <c r="B11" s="19" t="s">
        <v>1791</v>
      </c>
      <c r="C11" s="19" t="s">
        <v>947</v>
      </c>
      <c r="D11" s="20" t="s">
        <v>8</v>
      </c>
      <c r="E11" s="21">
        <v>0.20833333333333334</v>
      </c>
      <c r="F11" s="22" t="s">
        <v>785</v>
      </c>
      <c r="G11" s="23" t="s">
        <v>1717</v>
      </c>
      <c r="H11" s="24" t="s">
        <v>1716</v>
      </c>
      <c r="I11" s="19">
        <f>1.7*1000</f>
        <v>1700</v>
      </c>
      <c r="J11" s="25">
        <v>3.472222222222222E-3</v>
      </c>
      <c r="K11" s="26" t="s">
        <v>758</v>
      </c>
      <c r="L11" s="19"/>
      <c r="M11" s="19"/>
      <c r="N11" s="19"/>
      <c r="O11" s="27">
        <v>42990</v>
      </c>
      <c r="P11" s="34"/>
      <c r="Q11" s="19" t="s">
        <v>932</v>
      </c>
      <c r="R11" s="19" t="s">
        <v>932</v>
      </c>
      <c r="S11" s="19" t="s">
        <v>932</v>
      </c>
      <c r="T11" s="19" t="s">
        <v>928</v>
      </c>
      <c r="U11" s="19" t="s">
        <v>933</v>
      </c>
      <c r="V11" s="19" t="s">
        <v>929</v>
      </c>
      <c r="W11" s="19" t="s">
        <v>929</v>
      </c>
      <c r="X11" s="19" t="s">
        <v>928</v>
      </c>
      <c r="Y11" s="19" t="s">
        <v>1718</v>
      </c>
    </row>
    <row r="12" spans="1:27" x14ac:dyDescent="0.25">
      <c r="A12" s="19">
        <v>10</v>
      </c>
      <c r="B12" s="19" t="s">
        <v>1791</v>
      </c>
      <c r="C12" s="19" t="s">
        <v>948</v>
      </c>
      <c r="D12" s="20" t="s">
        <v>9</v>
      </c>
      <c r="E12" s="21">
        <v>0.18194444444444444</v>
      </c>
      <c r="F12" s="22">
        <v>490</v>
      </c>
      <c r="G12" s="23" t="s">
        <v>1719</v>
      </c>
      <c r="H12" s="24" t="s">
        <v>1721</v>
      </c>
      <c r="I12" s="19">
        <f>490</f>
        <v>490</v>
      </c>
      <c r="J12" s="25">
        <v>3.0324074074074073E-3</v>
      </c>
      <c r="K12" s="26" t="s">
        <v>758</v>
      </c>
      <c r="L12" s="19"/>
      <c r="M12" s="19"/>
      <c r="N12" s="19"/>
      <c r="O12" s="27">
        <v>42990</v>
      </c>
      <c r="P12" s="19"/>
      <c r="Q12" s="19" t="s">
        <v>932</v>
      </c>
      <c r="R12" s="19" t="s">
        <v>932</v>
      </c>
      <c r="S12" s="19" t="s">
        <v>932</v>
      </c>
      <c r="T12" s="19" t="s">
        <v>928</v>
      </c>
      <c r="U12" s="19" t="s">
        <v>933</v>
      </c>
      <c r="V12" s="19" t="s">
        <v>928</v>
      </c>
      <c r="W12" s="19" t="s">
        <v>929</v>
      </c>
      <c r="X12" s="19" t="s">
        <v>928</v>
      </c>
      <c r="Y12" s="19"/>
    </row>
    <row r="13" spans="1:27" x14ac:dyDescent="0.25">
      <c r="A13" s="19"/>
      <c r="B13" s="19" t="s">
        <v>1791</v>
      </c>
      <c r="C13" s="19"/>
      <c r="D13" s="20"/>
      <c r="E13" s="21"/>
      <c r="F13" s="22"/>
      <c r="G13" s="23" t="s">
        <v>1720</v>
      </c>
      <c r="H13" s="24"/>
      <c r="I13" s="19"/>
      <c r="J13" s="25"/>
      <c r="K13" s="26"/>
      <c r="L13" s="25">
        <v>1.0300925925925926E-3</v>
      </c>
      <c r="M13" s="25">
        <v>1.4467592592592594E-3</v>
      </c>
      <c r="N13" s="25">
        <f>M13-L13</f>
        <v>4.1666666666666675E-4</v>
      </c>
      <c r="O13" s="27">
        <v>42990</v>
      </c>
      <c r="P13" s="34" t="str">
        <f>HYPERLINK(REPLACE($C$12,25,8,"embed/")&amp;"?start="&amp;MINUTE(L13)*60+SECOND(L13)&amp;"&amp;end="&amp;MINUTE(M13)*60+SECOND(M13)&amp;"&amp;autoplay=1")</f>
        <v>https://www.youtube.com/embed/Kxuiy8OL30w?start=89&amp;end=125&amp;autoplay=1</v>
      </c>
      <c r="Q13" s="19" t="s">
        <v>932</v>
      </c>
      <c r="R13" s="19" t="s">
        <v>932</v>
      </c>
      <c r="S13" s="19" t="s">
        <v>932</v>
      </c>
      <c r="T13" s="19" t="s">
        <v>928</v>
      </c>
      <c r="U13" s="19" t="s">
        <v>928</v>
      </c>
      <c r="V13" s="19" t="s">
        <v>928</v>
      </c>
      <c r="W13" s="19" t="s">
        <v>929</v>
      </c>
      <c r="X13" s="19" t="s">
        <v>928</v>
      </c>
      <c r="Y13" s="19"/>
    </row>
    <row r="14" spans="1:27" x14ac:dyDescent="0.25">
      <c r="A14" s="19">
        <v>11</v>
      </c>
      <c r="B14" s="19" t="s">
        <v>1791</v>
      </c>
      <c r="C14" s="19" t="s">
        <v>949</v>
      </c>
      <c r="D14" s="20" t="s">
        <v>10</v>
      </c>
      <c r="E14" s="21">
        <v>0.1451388888888889</v>
      </c>
      <c r="F14" s="22">
        <v>551</v>
      </c>
      <c r="G14" s="23" t="s">
        <v>1722</v>
      </c>
      <c r="H14" s="24" t="s">
        <v>1723</v>
      </c>
      <c r="I14" s="19">
        <f>551</f>
        <v>551</v>
      </c>
      <c r="J14" s="25">
        <v>2.4189814814814816E-3</v>
      </c>
      <c r="K14" s="26" t="s">
        <v>758</v>
      </c>
      <c r="L14" s="19"/>
      <c r="M14" s="19"/>
      <c r="N14" s="19"/>
      <c r="O14" s="27">
        <v>42991</v>
      </c>
      <c r="P14" s="19"/>
      <c r="Q14" s="19" t="s">
        <v>932</v>
      </c>
      <c r="R14" s="19" t="s">
        <v>932</v>
      </c>
      <c r="S14" s="19" t="s">
        <v>932</v>
      </c>
      <c r="T14" s="19" t="s">
        <v>928</v>
      </c>
      <c r="U14" s="19" t="s">
        <v>933</v>
      </c>
      <c r="V14" s="19" t="s">
        <v>928</v>
      </c>
      <c r="W14" s="19" t="s">
        <v>929</v>
      </c>
      <c r="X14" s="19" t="s">
        <v>929</v>
      </c>
      <c r="Y14" s="19" t="s">
        <v>1705</v>
      </c>
    </row>
    <row r="15" spans="1:27" x14ac:dyDescent="0.25">
      <c r="A15" s="19">
        <v>12</v>
      </c>
      <c r="B15" s="19" t="s">
        <v>1791</v>
      </c>
      <c r="C15" s="19" t="s">
        <v>950</v>
      </c>
      <c r="D15" s="20" t="s">
        <v>11</v>
      </c>
      <c r="E15" s="21">
        <v>0.13333333333333333</v>
      </c>
      <c r="F15" s="22">
        <v>384</v>
      </c>
      <c r="G15" s="24" t="s">
        <v>1725</v>
      </c>
      <c r="H15" s="23" t="s">
        <v>1724</v>
      </c>
      <c r="I15" s="23">
        <v>384</v>
      </c>
      <c r="J15" s="25">
        <v>2.2222222222222222E-3</v>
      </c>
      <c r="K15" s="26" t="s">
        <v>758</v>
      </c>
      <c r="L15" s="19"/>
      <c r="M15" s="19"/>
      <c r="N15" s="19"/>
      <c r="O15" s="27">
        <v>42991</v>
      </c>
      <c r="P15" s="19"/>
      <c r="Q15" s="19" t="s">
        <v>932</v>
      </c>
      <c r="R15" s="19" t="s">
        <v>932</v>
      </c>
      <c r="S15" s="19" t="s">
        <v>932</v>
      </c>
      <c r="T15" s="19" t="s">
        <v>928</v>
      </c>
      <c r="U15" s="19" t="s">
        <v>933</v>
      </c>
      <c r="V15" s="19" t="s">
        <v>928</v>
      </c>
      <c r="W15" s="19" t="s">
        <v>929</v>
      </c>
      <c r="X15" s="19" t="s">
        <v>929</v>
      </c>
      <c r="Y15" s="19" t="s">
        <v>1705</v>
      </c>
    </row>
    <row r="16" spans="1:27" x14ac:dyDescent="0.25">
      <c r="A16" s="19">
        <v>13</v>
      </c>
      <c r="B16" s="19" t="s">
        <v>1791</v>
      </c>
      <c r="C16" s="19" t="s">
        <v>951</v>
      </c>
      <c r="D16" s="20" t="s">
        <v>12</v>
      </c>
      <c r="E16" s="21">
        <v>0.21180555555555555</v>
      </c>
      <c r="F16" s="22" t="s">
        <v>788</v>
      </c>
      <c r="G16" s="14" t="s">
        <v>1726</v>
      </c>
      <c r="H16" s="24" t="s">
        <v>1727</v>
      </c>
      <c r="I16" s="19">
        <f>1.5*1000</f>
        <v>1500</v>
      </c>
      <c r="J16" s="25">
        <v>3.530092592592592E-3</v>
      </c>
      <c r="K16" s="26" t="s">
        <v>758</v>
      </c>
      <c r="L16" s="19"/>
      <c r="M16" s="19"/>
      <c r="N16" s="19"/>
      <c r="O16" s="27">
        <v>42991</v>
      </c>
      <c r="P16" s="19"/>
      <c r="Q16" s="19" t="s">
        <v>932</v>
      </c>
      <c r="R16" s="19" t="s">
        <v>932</v>
      </c>
      <c r="S16" s="19" t="s">
        <v>932</v>
      </c>
      <c r="T16" s="19" t="s">
        <v>928</v>
      </c>
      <c r="U16" s="19" t="s">
        <v>933</v>
      </c>
      <c r="V16" s="19" t="s">
        <v>928</v>
      </c>
      <c r="W16" s="19" t="s">
        <v>929</v>
      </c>
      <c r="X16" s="19" t="s">
        <v>929</v>
      </c>
      <c r="Y16" s="19" t="s">
        <v>1705</v>
      </c>
    </row>
    <row r="17" spans="1:25" x14ac:dyDescent="0.25">
      <c r="A17" s="19">
        <v>14</v>
      </c>
      <c r="B17" s="19" t="s">
        <v>1791</v>
      </c>
      <c r="C17" s="19" t="s">
        <v>952</v>
      </c>
      <c r="D17" s="20" t="s">
        <v>13</v>
      </c>
      <c r="E17" s="21">
        <v>0.24444444444444446</v>
      </c>
      <c r="F17" s="22">
        <v>595</v>
      </c>
      <c r="G17" s="23" t="s">
        <v>1728</v>
      </c>
      <c r="H17" s="24"/>
      <c r="I17" s="19">
        <f>595</f>
        <v>595</v>
      </c>
      <c r="J17" s="25">
        <v>4.0740740740740746E-3</v>
      </c>
      <c r="K17" s="26" t="s">
        <v>758</v>
      </c>
      <c r="L17" s="19"/>
      <c r="M17" s="19"/>
      <c r="N17" s="19"/>
      <c r="O17" s="27">
        <v>42991</v>
      </c>
      <c r="P17" s="19"/>
      <c r="Q17" s="19" t="s">
        <v>932</v>
      </c>
      <c r="R17" s="19" t="s">
        <v>932</v>
      </c>
      <c r="S17" s="19" t="s">
        <v>932</v>
      </c>
      <c r="T17" s="19" t="s">
        <v>928</v>
      </c>
      <c r="U17" s="19" t="s">
        <v>933</v>
      </c>
      <c r="V17" s="19" t="s">
        <v>928</v>
      </c>
      <c r="W17" s="19" t="s">
        <v>929</v>
      </c>
      <c r="X17" s="19" t="s">
        <v>929</v>
      </c>
      <c r="Y17" s="19" t="s">
        <v>1705</v>
      </c>
    </row>
    <row r="18" spans="1:25" x14ac:dyDescent="0.25">
      <c r="A18" s="19">
        <v>15</v>
      </c>
      <c r="B18" s="19" t="s">
        <v>1791</v>
      </c>
      <c r="C18" s="19" t="s">
        <v>953</v>
      </c>
      <c r="D18" s="20" t="s">
        <v>14</v>
      </c>
      <c r="E18" s="21">
        <v>0.16041666666666668</v>
      </c>
      <c r="F18" s="22">
        <v>477</v>
      </c>
      <c r="G18" s="23" t="s">
        <v>1729</v>
      </c>
      <c r="H18" s="24"/>
      <c r="I18" s="19">
        <f>477</f>
        <v>477</v>
      </c>
      <c r="J18" s="25">
        <v>2.673611111111111E-3</v>
      </c>
      <c r="K18" s="26" t="s">
        <v>758</v>
      </c>
      <c r="L18" s="19"/>
      <c r="M18" s="19"/>
      <c r="N18" s="19"/>
      <c r="O18" s="27">
        <v>42991</v>
      </c>
      <c r="P18" s="19"/>
      <c r="Q18" s="19" t="s">
        <v>932</v>
      </c>
      <c r="R18" s="19" t="s">
        <v>932</v>
      </c>
      <c r="S18" s="19" t="s">
        <v>932</v>
      </c>
      <c r="T18" s="19" t="s">
        <v>928</v>
      </c>
      <c r="U18" s="19" t="s">
        <v>933</v>
      </c>
      <c r="V18" s="19" t="s">
        <v>928</v>
      </c>
      <c r="W18" s="19" t="s">
        <v>929</v>
      </c>
      <c r="X18" s="19" t="s">
        <v>929</v>
      </c>
      <c r="Y18" s="19"/>
    </row>
    <row r="19" spans="1:25" x14ac:dyDescent="0.25">
      <c r="A19" s="19">
        <v>16</v>
      </c>
      <c r="B19" s="19" t="s">
        <v>1791</v>
      </c>
      <c r="C19" s="19" t="s">
        <v>954</v>
      </c>
      <c r="D19" s="20" t="s">
        <v>15</v>
      </c>
      <c r="E19" s="21">
        <v>0.3430555555555555</v>
      </c>
      <c r="F19" s="22">
        <v>506</v>
      </c>
      <c r="G19" s="23" t="s">
        <v>1730</v>
      </c>
      <c r="H19" s="24" t="s">
        <v>1731</v>
      </c>
      <c r="I19" s="19">
        <f>506</f>
        <v>506</v>
      </c>
      <c r="J19" s="25">
        <v>5.7175925925925927E-3</v>
      </c>
      <c r="K19" s="26" t="s">
        <v>758</v>
      </c>
      <c r="L19" s="19"/>
      <c r="M19" s="19"/>
      <c r="N19" s="19"/>
      <c r="O19" s="27">
        <v>42991</v>
      </c>
      <c r="P19" s="19"/>
      <c r="Q19" s="19" t="s">
        <v>932</v>
      </c>
      <c r="R19" s="19" t="s">
        <v>932</v>
      </c>
      <c r="S19" s="19" t="s">
        <v>932</v>
      </c>
      <c r="T19" s="19" t="s">
        <v>928</v>
      </c>
      <c r="U19" s="19" t="s">
        <v>933</v>
      </c>
      <c r="V19" s="19" t="s">
        <v>928</v>
      </c>
      <c r="W19" s="19" t="s">
        <v>929</v>
      </c>
      <c r="X19" s="19" t="s">
        <v>929</v>
      </c>
      <c r="Y19" s="19" t="s">
        <v>1732</v>
      </c>
    </row>
    <row r="20" spans="1:25" x14ac:dyDescent="0.25">
      <c r="A20" s="19">
        <v>59</v>
      </c>
      <c r="B20" s="19" t="s">
        <v>1791</v>
      </c>
      <c r="C20" s="19" t="s">
        <v>997</v>
      </c>
      <c r="D20" s="20" t="s">
        <v>58</v>
      </c>
      <c r="E20" s="31">
        <v>2.1909722222222223</v>
      </c>
      <c r="F20" s="22" t="s">
        <v>793</v>
      </c>
      <c r="G20" s="23"/>
      <c r="H20" s="24"/>
      <c r="I20" s="19">
        <f>3.6*1000</f>
        <v>3600</v>
      </c>
      <c r="J20" s="25">
        <v>3.6516203703703703E-2</v>
      </c>
      <c r="K20" s="26" t="s">
        <v>758</v>
      </c>
      <c r="L20" s="19"/>
      <c r="M20" s="19"/>
      <c r="N20" s="19"/>
      <c r="O20" s="27">
        <v>42989</v>
      </c>
      <c r="P20" s="27"/>
      <c r="Q20" s="27" t="s">
        <v>932</v>
      </c>
      <c r="R20" s="19" t="s">
        <v>932</v>
      </c>
      <c r="S20" s="19" t="s">
        <v>932</v>
      </c>
      <c r="T20" s="19" t="s">
        <v>928</v>
      </c>
      <c r="U20" s="19" t="s">
        <v>928</v>
      </c>
      <c r="V20" s="19" t="s">
        <v>928</v>
      </c>
      <c r="W20" s="19" t="s">
        <v>929</v>
      </c>
      <c r="X20" s="19" t="s">
        <v>928</v>
      </c>
      <c r="Y20" s="19"/>
    </row>
    <row r="21" spans="1:25" x14ac:dyDescent="0.25">
      <c r="A21" s="32">
        <v>59.01</v>
      </c>
      <c r="B21" s="19" t="s">
        <v>1791</v>
      </c>
      <c r="C21" s="19" t="s">
        <v>998</v>
      </c>
      <c r="D21" s="19"/>
      <c r="E21" s="31"/>
      <c r="F21" s="22"/>
      <c r="G21" s="14" t="s">
        <v>898</v>
      </c>
      <c r="H21" s="24" t="s">
        <v>912</v>
      </c>
      <c r="I21" s="19"/>
      <c r="J21" s="25"/>
      <c r="K21" s="26"/>
      <c r="L21" s="25">
        <v>0</v>
      </c>
      <c r="M21" s="25">
        <v>5.208333333333333E-3</v>
      </c>
      <c r="N21" s="25">
        <f>M21-L21</f>
        <v>5.208333333333333E-3</v>
      </c>
      <c r="O21" s="27">
        <v>42989</v>
      </c>
      <c r="P21" s="34" t="str">
        <f t="shared" ref="P21:P24" si="0">HYPERLINK(REPLACE($C$20,25,8,"embed/")&amp;"?start="&amp;MINUTE(L21)*60+SECOND(L21)&amp;"&amp;end="&amp;MINUTE(M21)*60+SECOND(M21)&amp;"&amp;autoplay=1")</f>
        <v>https://www.youtube.com/embed/ByaheAphduQ?start=0&amp;end=450&amp;autoplay=1</v>
      </c>
      <c r="Q21" s="27" t="s">
        <v>932</v>
      </c>
      <c r="R21" s="19" t="s">
        <v>932</v>
      </c>
      <c r="S21" s="19" t="s">
        <v>932</v>
      </c>
      <c r="T21" s="19" t="s">
        <v>928</v>
      </c>
      <c r="U21" s="19" t="s">
        <v>1715</v>
      </c>
      <c r="V21" s="19" t="s">
        <v>928</v>
      </c>
      <c r="W21" s="19" t="s">
        <v>929</v>
      </c>
      <c r="X21" s="19" t="s">
        <v>928</v>
      </c>
      <c r="Y21" s="19"/>
    </row>
    <row r="22" spans="1:25" x14ac:dyDescent="0.25">
      <c r="A22" s="32">
        <v>59.02</v>
      </c>
      <c r="B22" s="19" t="s">
        <v>1791</v>
      </c>
      <c r="C22" s="19" t="s">
        <v>998</v>
      </c>
      <c r="D22" s="19"/>
      <c r="E22" s="31"/>
      <c r="F22" s="22"/>
      <c r="G22" s="14" t="s">
        <v>915</v>
      </c>
      <c r="H22" s="24" t="s">
        <v>913</v>
      </c>
      <c r="I22" s="19"/>
      <c r="J22" s="25"/>
      <c r="K22" s="26"/>
      <c r="L22" s="25">
        <v>6.1921296296296299E-3</v>
      </c>
      <c r="M22" s="25">
        <v>1.1064814814814814E-2</v>
      </c>
      <c r="N22" s="25">
        <f t="shared" ref="N22:N34" si="1">M22-L22</f>
        <v>4.8726851851851839E-3</v>
      </c>
      <c r="O22" s="27">
        <v>42989</v>
      </c>
      <c r="P22" s="34" t="str">
        <f t="shared" si="0"/>
        <v>https://www.youtube.com/embed/ByaheAphduQ?start=535&amp;end=956&amp;autoplay=1</v>
      </c>
      <c r="Q22" s="27" t="s">
        <v>932</v>
      </c>
      <c r="R22" s="19" t="s">
        <v>932</v>
      </c>
      <c r="S22" s="19" t="s">
        <v>932</v>
      </c>
      <c r="T22" s="19" t="s">
        <v>928</v>
      </c>
      <c r="U22" s="19" t="s">
        <v>1715</v>
      </c>
      <c r="V22" s="19" t="s">
        <v>928</v>
      </c>
      <c r="W22" s="19" t="s">
        <v>929</v>
      </c>
      <c r="X22" s="19" t="s">
        <v>928</v>
      </c>
      <c r="Y22" s="19"/>
    </row>
    <row r="23" spans="1:25" x14ac:dyDescent="0.25">
      <c r="A23" s="32">
        <v>59.03</v>
      </c>
      <c r="B23" s="19" t="s">
        <v>1791</v>
      </c>
      <c r="C23" s="19" t="s">
        <v>998</v>
      </c>
      <c r="D23" s="19"/>
      <c r="E23" s="31"/>
      <c r="F23" s="22"/>
      <c r="G23" s="14" t="s">
        <v>914</v>
      </c>
      <c r="H23" s="30" t="s">
        <v>899</v>
      </c>
      <c r="I23" s="19"/>
      <c r="J23" s="25"/>
      <c r="K23" s="26"/>
      <c r="L23" s="25">
        <v>1.2615740740740742E-2</v>
      </c>
      <c r="M23" s="25">
        <v>1.3877314814814815E-2</v>
      </c>
      <c r="N23" s="25">
        <f t="shared" si="1"/>
        <v>1.2615740740740729E-3</v>
      </c>
      <c r="O23" s="27">
        <v>42989</v>
      </c>
      <c r="P23" s="34" t="str">
        <f t="shared" si="0"/>
        <v>https://www.youtube.com/embed/ByaheAphduQ?start=1090&amp;end=1199&amp;autoplay=1</v>
      </c>
      <c r="Q23" s="27" t="s">
        <v>932</v>
      </c>
      <c r="R23" s="19" t="s">
        <v>932</v>
      </c>
      <c r="S23" s="19" t="s">
        <v>932</v>
      </c>
      <c r="T23" s="19" t="s">
        <v>928</v>
      </c>
      <c r="U23" s="19" t="s">
        <v>1715</v>
      </c>
      <c r="V23" s="19" t="s">
        <v>928</v>
      </c>
      <c r="W23" s="19" t="s">
        <v>929</v>
      </c>
      <c r="X23" s="19" t="s">
        <v>928</v>
      </c>
      <c r="Y23" s="19"/>
    </row>
    <row r="24" spans="1:25" x14ac:dyDescent="0.25">
      <c r="A24" s="32">
        <v>59.04</v>
      </c>
      <c r="B24" s="19" t="s">
        <v>1791</v>
      </c>
      <c r="C24" s="19" t="s">
        <v>998</v>
      </c>
      <c r="D24" s="19"/>
      <c r="E24" s="31"/>
      <c r="F24" s="22"/>
      <c r="G24" s="14" t="s">
        <v>918</v>
      </c>
      <c r="H24" s="24" t="s">
        <v>916</v>
      </c>
      <c r="I24" s="19"/>
      <c r="J24" s="25"/>
      <c r="K24" s="26"/>
      <c r="L24" s="25">
        <v>1.3946759259259258E-2</v>
      </c>
      <c r="M24" s="25">
        <v>1.4814814814814814E-2</v>
      </c>
      <c r="N24" s="25">
        <f t="shared" si="1"/>
        <v>8.6805555555555594E-4</v>
      </c>
      <c r="O24" s="27">
        <v>42989</v>
      </c>
      <c r="P24" s="34" t="str">
        <f t="shared" si="0"/>
        <v>https://www.youtube.com/embed/ByaheAphduQ?start=1205&amp;end=1280&amp;autoplay=1</v>
      </c>
      <c r="Q24" s="27" t="s">
        <v>932</v>
      </c>
      <c r="R24" s="19" t="s">
        <v>932</v>
      </c>
      <c r="S24" s="19" t="s">
        <v>932</v>
      </c>
      <c r="T24" s="19" t="s">
        <v>928</v>
      </c>
      <c r="U24" s="19" t="s">
        <v>1715</v>
      </c>
      <c r="V24" s="19" t="s">
        <v>928</v>
      </c>
      <c r="W24" s="19" t="s">
        <v>929</v>
      </c>
      <c r="X24" s="19" t="s">
        <v>928</v>
      </c>
      <c r="Y24" s="19"/>
    </row>
    <row r="25" spans="1:25" x14ac:dyDescent="0.25">
      <c r="A25" s="32">
        <v>59.05</v>
      </c>
      <c r="B25" s="19" t="s">
        <v>1791</v>
      </c>
      <c r="C25" s="19" t="s">
        <v>998</v>
      </c>
      <c r="D25" s="19"/>
      <c r="E25" s="31"/>
      <c r="F25" s="22"/>
      <c r="G25" s="14" t="s">
        <v>917</v>
      </c>
      <c r="H25" s="30" t="s">
        <v>900</v>
      </c>
      <c r="I25" s="19"/>
      <c r="J25" s="25"/>
      <c r="K25" s="26"/>
      <c r="L25" s="25">
        <v>1.4837962962962963E-2</v>
      </c>
      <c r="M25" s="25">
        <v>1.6319444444444445E-2</v>
      </c>
      <c r="N25" s="25">
        <f t="shared" si="1"/>
        <v>1.4814814814814829E-3</v>
      </c>
      <c r="O25" s="27">
        <v>42989</v>
      </c>
      <c r="P25" s="34" t="str">
        <f>HYPERLINK(REPLACE($C$20,25,8,"embed/")&amp;"?start="&amp;MINUTE(L25)*60+SECOND(L25)&amp;"&amp;end="&amp;MINUTE(M25)*60+SECOND(M25)&amp;"&amp;autoplay=1")</f>
        <v>https://www.youtube.com/embed/ByaheAphduQ?start=1282&amp;end=1410&amp;autoplay=1</v>
      </c>
      <c r="Q25" s="27" t="s">
        <v>932</v>
      </c>
      <c r="R25" s="19" t="s">
        <v>932</v>
      </c>
      <c r="S25" s="19" t="s">
        <v>932</v>
      </c>
      <c r="T25" s="19" t="s">
        <v>928</v>
      </c>
      <c r="U25" s="19" t="s">
        <v>1715</v>
      </c>
      <c r="V25" s="19" t="s">
        <v>928</v>
      </c>
      <c r="W25" s="19" t="s">
        <v>929</v>
      </c>
      <c r="X25" s="19" t="s">
        <v>928</v>
      </c>
      <c r="Y25" s="19"/>
    </row>
    <row r="26" spans="1:25" x14ac:dyDescent="0.25">
      <c r="A26" s="32">
        <v>59.06</v>
      </c>
      <c r="B26" s="19" t="s">
        <v>1791</v>
      </c>
      <c r="C26" s="19" t="s">
        <v>998</v>
      </c>
      <c r="D26" s="19"/>
      <c r="E26" s="31"/>
      <c r="F26" s="22"/>
      <c r="G26" s="14" t="s">
        <v>901</v>
      </c>
      <c r="H26" s="30"/>
      <c r="I26" s="19"/>
      <c r="J26" s="25"/>
      <c r="K26" s="26"/>
      <c r="L26" s="25">
        <v>1.6782407407407409E-2</v>
      </c>
      <c r="M26" s="25">
        <v>1.8749999999999999E-2</v>
      </c>
      <c r="N26" s="25">
        <f t="shared" si="1"/>
        <v>1.9675925925925902E-3</v>
      </c>
      <c r="O26" s="27">
        <v>42989</v>
      </c>
      <c r="P26" s="34" t="str">
        <f t="shared" ref="P26:P34" si="2">HYPERLINK(REPLACE($C$20,25,8,"embed/")&amp;"?start="&amp;MINUTE(L26)*60+SECOND(L26)&amp;"&amp;end="&amp;MINUTE(M26)*60+SECOND(M26)&amp;"&amp;autoplay=1")</f>
        <v>https://www.youtube.com/embed/ByaheAphduQ?start=1450&amp;end=1620&amp;autoplay=1</v>
      </c>
      <c r="Q26" s="27" t="s">
        <v>932</v>
      </c>
      <c r="R26" s="19" t="s">
        <v>932</v>
      </c>
      <c r="S26" s="19" t="s">
        <v>932</v>
      </c>
      <c r="T26" s="19" t="s">
        <v>928</v>
      </c>
      <c r="U26" s="19" t="s">
        <v>1715</v>
      </c>
      <c r="V26" s="19" t="s">
        <v>928</v>
      </c>
      <c r="W26" s="19" t="s">
        <v>929</v>
      </c>
      <c r="X26" s="19" t="s">
        <v>928</v>
      </c>
      <c r="Y26" s="19"/>
    </row>
    <row r="27" spans="1:25" x14ac:dyDescent="0.25">
      <c r="A27" s="32">
        <v>59.07</v>
      </c>
      <c r="B27" s="19" t="s">
        <v>1791</v>
      </c>
      <c r="C27" s="19" t="s">
        <v>998</v>
      </c>
      <c r="D27" s="19"/>
      <c r="E27" s="31"/>
      <c r="F27" s="22"/>
      <c r="G27" s="14" t="s">
        <v>902</v>
      </c>
      <c r="H27" s="24"/>
      <c r="I27" s="19"/>
      <c r="J27" s="25"/>
      <c r="K27" s="26"/>
      <c r="L27" s="25">
        <v>1.9490740740740743E-2</v>
      </c>
      <c r="M27" s="25">
        <v>2.071759259259259E-2</v>
      </c>
      <c r="N27" s="25">
        <f t="shared" si="1"/>
        <v>1.226851851851847E-3</v>
      </c>
      <c r="O27" s="27">
        <v>42989</v>
      </c>
      <c r="P27" s="34" t="str">
        <f t="shared" si="2"/>
        <v>https://www.youtube.com/embed/ByaheAphduQ?start=1684&amp;end=1790&amp;autoplay=1</v>
      </c>
      <c r="Q27" s="27" t="s">
        <v>932</v>
      </c>
      <c r="R27" s="19" t="s">
        <v>932</v>
      </c>
      <c r="S27" s="19" t="s">
        <v>932</v>
      </c>
      <c r="T27" s="19" t="s">
        <v>928</v>
      </c>
      <c r="U27" s="19" t="s">
        <v>1715</v>
      </c>
      <c r="V27" s="19" t="s">
        <v>928</v>
      </c>
      <c r="W27" s="19" t="s">
        <v>929</v>
      </c>
      <c r="X27" s="19" t="s">
        <v>928</v>
      </c>
      <c r="Y27" s="19"/>
    </row>
    <row r="28" spans="1:25" x14ac:dyDescent="0.25">
      <c r="A28" s="32">
        <v>59.08</v>
      </c>
      <c r="B28" s="19" t="s">
        <v>1791</v>
      </c>
      <c r="C28" s="19" t="s">
        <v>998</v>
      </c>
      <c r="D28" s="19"/>
      <c r="E28" s="31"/>
      <c r="F28" s="22"/>
      <c r="G28" s="14" t="s">
        <v>903</v>
      </c>
      <c r="H28" s="24" t="s">
        <v>919</v>
      </c>
      <c r="I28" s="19"/>
      <c r="J28" s="25"/>
      <c r="K28" s="26"/>
      <c r="L28" s="25">
        <v>2.1122685185185185E-2</v>
      </c>
      <c r="M28" s="25">
        <v>2.1701388888888892E-2</v>
      </c>
      <c r="N28" s="25">
        <f t="shared" si="1"/>
        <v>5.7870370370370627E-4</v>
      </c>
      <c r="O28" s="27">
        <v>42989</v>
      </c>
      <c r="P28" s="34" t="str">
        <f t="shared" si="2"/>
        <v>https://www.youtube.com/embed/ByaheAphduQ?start=1825&amp;end=1875&amp;autoplay=1</v>
      </c>
      <c r="Q28" s="27" t="s">
        <v>932</v>
      </c>
      <c r="R28" s="19" t="s">
        <v>932</v>
      </c>
      <c r="S28" s="19" t="s">
        <v>932</v>
      </c>
      <c r="T28" s="19" t="s">
        <v>928</v>
      </c>
      <c r="U28" s="19" t="s">
        <v>1715</v>
      </c>
      <c r="V28" s="19" t="s">
        <v>928</v>
      </c>
      <c r="W28" s="19" t="s">
        <v>929</v>
      </c>
      <c r="X28" s="19" t="s">
        <v>928</v>
      </c>
      <c r="Y28" s="19"/>
    </row>
    <row r="29" spans="1:25" x14ac:dyDescent="0.25">
      <c r="A29" s="32">
        <v>59.09</v>
      </c>
      <c r="B29" s="19" t="s">
        <v>1791</v>
      </c>
      <c r="C29" s="19" t="s">
        <v>998</v>
      </c>
      <c r="D29" s="19"/>
      <c r="E29" s="31"/>
      <c r="F29" s="22"/>
      <c r="G29" s="14" t="s">
        <v>904</v>
      </c>
      <c r="H29" s="24" t="s">
        <v>920</v>
      </c>
      <c r="I29" s="19"/>
      <c r="J29" s="25"/>
      <c r="K29" s="26"/>
      <c r="L29" s="25">
        <v>2.2800925925925929E-2</v>
      </c>
      <c r="M29" s="25">
        <v>2.4212962962962964E-2</v>
      </c>
      <c r="N29" s="25">
        <f t="shared" si="1"/>
        <v>1.4120370370370346E-3</v>
      </c>
      <c r="O29" s="27">
        <v>42989</v>
      </c>
      <c r="P29" s="34" t="str">
        <f t="shared" si="2"/>
        <v>https://www.youtube.com/embed/ByaheAphduQ?start=1970&amp;end=2092&amp;autoplay=1</v>
      </c>
      <c r="Q29" s="27" t="s">
        <v>932</v>
      </c>
      <c r="R29" s="19" t="s">
        <v>932</v>
      </c>
      <c r="S29" s="19" t="s">
        <v>932</v>
      </c>
      <c r="T29" s="19" t="s">
        <v>928</v>
      </c>
      <c r="U29" s="19" t="s">
        <v>1715</v>
      </c>
      <c r="V29" s="19" t="s">
        <v>928</v>
      </c>
      <c r="W29" s="19" t="s">
        <v>929</v>
      </c>
      <c r="X29" s="19" t="s">
        <v>928</v>
      </c>
      <c r="Y29" s="19"/>
    </row>
    <row r="30" spans="1:25" x14ac:dyDescent="0.25">
      <c r="A30" s="32">
        <v>59.1</v>
      </c>
      <c r="B30" s="19" t="s">
        <v>1791</v>
      </c>
      <c r="C30" s="19" t="s">
        <v>998</v>
      </c>
      <c r="D30" s="19"/>
      <c r="E30" s="31"/>
      <c r="F30" s="22"/>
      <c r="G30" s="14" t="s">
        <v>905</v>
      </c>
      <c r="H30" s="24"/>
      <c r="I30" s="19"/>
      <c r="J30" s="25"/>
      <c r="K30" s="26"/>
      <c r="L30" s="25">
        <v>2.4999999999999998E-2</v>
      </c>
      <c r="M30" s="25">
        <v>2.659722222222222E-2</v>
      </c>
      <c r="N30" s="25">
        <f t="shared" si="1"/>
        <v>1.5972222222222221E-3</v>
      </c>
      <c r="O30" s="27">
        <v>42989</v>
      </c>
      <c r="P30" s="34" t="str">
        <f t="shared" si="2"/>
        <v>https://www.youtube.com/embed/ByaheAphduQ?start=2160&amp;end=2298&amp;autoplay=1</v>
      </c>
      <c r="Q30" s="27" t="s">
        <v>932</v>
      </c>
      <c r="R30" s="19" t="s">
        <v>932</v>
      </c>
      <c r="S30" s="19" t="s">
        <v>932</v>
      </c>
      <c r="T30" s="19" t="s">
        <v>928</v>
      </c>
      <c r="U30" s="19" t="s">
        <v>1715</v>
      </c>
      <c r="V30" s="19" t="s">
        <v>928</v>
      </c>
      <c r="W30" s="19" t="s">
        <v>929</v>
      </c>
      <c r="X30" s="19" t="s">
        <v>928</v>
      </c>
      <c r="Y30" s="19"/>
    </row>
    <row r="31" spans="1:25" x14ac:dyDescent="0.25">
      <c r="A31" s="32">
        <v>59.11</v>
      </c>
      <c r="B31" s="19" t="s">
        <v>1791</v>
      </c>
      <c r="C31" s="19" t="s">
        <v>998</v>
      </c>
      <c r="D31" s="19"/>
      <c r="E31" s="31"/>
      <c r="F31" s="22"/>
      <c r="G31" s="14" t="s">
        <v>906</v>
      </c>
      <c r="H31" s="24"/>
      <c r="I31" s="19"/>
      <c r="J31" s="25"/>
      <c r="K31" s="26"/>
      <c r="L31" s="25">
        <v>2.6736111111111113E-2</v>
      </c>
      <c r="M31" s="25">
        <v>2.9571759259259259E-2</v>
      </c>
      <c r="N31" s="25">
        <f t="shared" si="1"/>
        <v>2.8356481481481462E-3</v>
      </c>
      <c r="O31" s="27">
        <v>42989</v>
      </c>
      <c r="P31" s="34" t="str">
        <f t="shared" si="2"/>
        <v>https://www.youtube.com/embed/ByaheAphduQ?start=2310&amp;end=2555&amp;autoplay=1</v>
      </c>
      <c r="Q31" s="27" t="s">
        <v>932</v>
      </c>
      <c r="R31" s="19" t="s">
        <v>932</v>
      </c>
      <c r="S31" s="19" t="s">
        <v>932</v>
      </c>
      <c r="T31" s="19" t="s">
        <v>928</v>
      </c>
      <c r="U31" s="19" t="s">
        <v>1715</v>
      </c>
      <c r="V31" s="19" t="s">
        <v>928</v>
      </c>
      <c r="W31" s="19" t="s">
        <v>929</v>
      </c>
      <c r="X31" s="19" t="s">
        <v>928</v>
      </c>
      <c r="Y31" s="19"/>
    </row>
    <row r="32" spans="1:25" x14ac:dyDescent="0.25">
      <c r="A32" s="32">
        <v>59.120000000000097</v>
      </c>
      <c r="B32" s="19" t="s">
        <v>1791</v>
      </c>
      <c r="C32" s="19" t="s">
        <v>998</v>
      </c>
      <c r="D32" s="19"/>
      <c r="E32" s="31"/>
      <c r="F32" s="22"/>
      <c r="G32" s="14" t="s">
        <v>907</v>
      </c>
      <c r="H32" s="24"/>
      <c r="I32" s="19"/>
      <c r="J32" s="25"/>
      <c r="K32" s="26"/>
      <c r="L32" s="25">
        <v>3.0034722222222223E-2</v>
      </c>
      <c r="M32" s="25">
        <v>3.0671296296296294E-2</v>
      </c>
      <c r="N32" s="25">
        <f t="shared" si="1"/>
        <v>6.3657407407407066E-4</v>
      </c>
      <c r="O32" s="27">
        <v>42989</v>
      </c>
      <c r="P32" s="34" t="str">
        <f t="shared" si="2"/>
        <v>https://www.youtube.com/embed/ByaheAphduQ?start=2595&amp;end=2650&amp;autoplay=1</v>
      </c>
      <c r="Q32" s="27" t="s">
        <v>932</v>
      </c>
      <c r="R32" s="19" t="s">
        <v>932</v>
      </c>
      <c r="S32" s="19" t="s">
        <v>932</v>
      </c>
      <c r="T32" s="19" t="s">
        <v>928</v>
      </c>
      <c r="U32" s="19" t="s">
        <v>1715</v>
      </c>
      <c r="V32" s="19" t="s">
        <v>928</v>
      </c>
      <c r="W32" s="19" t="s">
        <v>929</v>
      </c>
      <c r="X32" s="19" t="s">
        <v>928</v>
      </c>
      <c r="Y32" s="19"/>
    </row>
    <row r="33" spans="1:25" x14ac:dyDescent="0.25">
      <c r="A33" s="32">
        <v>59.130000000000102</v>
      </c>
      <c r="B33" s="19" t="s">
        <v>1791</v>
      </c>
      <c r="C33" s="19" t="s">
        <v>998</v>
      </c>
      <c r="D33" s="19"/>
      <c r="E33" s="31"/>
      <c r="F33" s="22"/>
      <c r="G33" s="14" t="s">
        <v>1698</v>
      </c>
      <c r="H33" s="24" t="s">
        <v>1699</v>
      </c>
      <c r="I33" s="19"/>
      <c r="J33" s="25"/>
      <c r="K33" s="26"/>
      <c r="L33" s="25">
        <v>3.1944444444444449E-2</v>
      </c>
      <c r="M33" s="25">
        <v>3.3912037037037039E-2</v>
      </c>
      <c r="N33" s="25">
        <f t="shared" si="1"/>
        <v>1.9675925925925902E-3</v>
      </c>
      <c r="O33" s="27">
        <v>42989</v>
      </c>
      <c r="P33" s="34" t="str">
        <f t="shared" si="2"/>
        <v>https://www.youtube.com/embed/ByaheAphduQ?start=2760&amp;end=2930&amp;autoplay=1</v>
      </c>
      <c r="Q33" s="27" t="s">
        <v>932</v>
      </c>
      <c r="R33" s="19" t="s">
        <v>932</v>
      </c>
      <c r="S33" s="19" t="s">
        <v>932</v>
      </c>
      <c r="T33" s="19" t="s">
        <v>928</v>
      </c>
      <c r="U33" s="19" t="s">
        <v>1715</v>
      </c>
      <c r="V33" s="19" t="s">
        <v>928</v>
      </c>
      <c r="W33" s="19" t="s">
        <v>929</v>
      </c>
      <c r="X33" s="19" t="s">
        <v>928</v>
      </c>
      <c r="Y33" s="19"/>
    </row>
    <row r="34" spans="1:25" x14ac:dyDescent="0.25">
      <c r="A34" s="32">
        <v>59.1400000000001</v>
      </c>
      <c r="B34" s="19" t="s">
        <v>1791</v>
      </c>
      <c r="C34" s="19" t="s">
        <v>998</v>
      </c>
      <c r="D34" s="19"/>
      <c r="E34" s="31"/>
      <c r="F34" s="22"/>
      <c r="G34" s="14" t="s">
        <v>908</v>
      </c>
      <c r="H34" s="24" t="s">
        <v>921</v>
      </c>
      <c r="I34" s="19"/>
      <c r="J34" s="25"/>
      <c r="K34" s="26"/>
      <c r="L34" s="25">
        <v>3.4606481481481481E-2</v>
      </c>
      <c r="M34" s="25">
        <v>3.5196759259259254E-2</v>
      </c>
      <c r="N34" s="25">
        <f t="shared" si="1"/>
        <v>5.9027777777777291E-4</v>
      </c>
      <c r="O34" s="27">
        <v>42989</v>
      </c>
      <c r="P34" s="34" t="str">
        <f t="shared" si="2"/>
        <v>https://www.youtube.com/embed/ByaheAphduQ?start=2990&amp;end=3041&amp;autoplay=1</v>
      </c>
      <c r="Q34" s="27" t="s">
        <v>932</v>
      </c>
      <c r="R34" s="19" t="s">
        <v>932</v>
      </c>
      <c r="S34" s="19" t="s">
        <v>932</v>
      </c>
      <c r="T34" s="19" t="s">
        <v>928</v>
      </c>
      <c r="U34" s="19" t="s">
        <v>1715</v>
      </c>
      <c r="V34" s="19" t="s">
        <v>928</v>
      </c>
      <c r="W34" s="19" t="s">
        <v>929</v>
      </c>
      <c r="X34" s="19" t="s">
        <v>928</v>
      </c>
      <c r="Y34" s="19"/>
    </row>
    <row r="35" spans="1:25" x14ac:dyDescent="0.25">
      <c r="A35" s="19">
        <v>62</v>
      </c>
      <c r="B35" s="19" t="s">
        <v>1791</v>
      </c>
      <c r="C35" s="19" t="s">
        <v>1001</v>
      </c>
      <c r="D35" s="20" t="s">
        <v>61</v>
      </c>
      <c r="E35" s="31">
        <v>2.1625000000000001</v>
      </c>
      <c r="F35" s="22" t="s">
        <v>807</v>
      </c>
      <c r="G35" s="23"/>
      <c r="H35" s="24"/>
      <c r="I35" s="19">
        <f>6.1*1000</f>
        <v>6100</v>
      </c>
      <c r="J35" s="25">
        <v>3.6041666666666666E-2</v>
      </c>
      <c r="K35" s="26" t="s">
        <v>759</v>
      </c>
      <c r="L35" s="19"/>
      <c r="M35" s="19"/>
      <c r="N35" s="19"/>
      <c r="O35" s="27">
        <v>42997</v>
      </c>
      <c r="P35" s="19"/>
      <c r="Q35" s="19" t="s">
        <v>932</v>
      </c>
      <c r="R35" s="19" t="s">
        <v>932</v>
      </c>
      <c r="S35" s="19" t="s">
        <v>932</v>
      </c>
      <c r="T35" s="19" t="s">
        <v>928</v>
      </c>
      <c r="U35" s="19" t="s">
        <v>928</v>
      </c>
      <c r="V35" s="19" t="s">
        <v>928</v>
      </c>
      <c r="W35" s="19" t="s">
        <v>929</v>
      </c>
      <c r="X35" s="19" t="s">
        <v>929</v>
      </c>
      <c r="Y35" s="19"/>
    </row>
    <row r="36" spans="1:25" x14ac:dyDescent="0.25">
      <c r="A36" s="19">
        <v>62.1</v>
      </c>
      <c r="B36" s="19" t="s">
        <v>1791</v>
      </c>
      <c r="C36" s="19"/>
      <c r="D36" s="20"/>
      <c r="E36" s="31"/>
      <c r="F36" s="22"/>
      <c r="G36" s="23" t="s">
        <v>1733</v>
      </c>
      <c r="H36" s="24"/>
      <c r="I36" s="19"/>
      <c r="J36" s="25"/>
      <c r="K36" s="26"/>
      <c r="L36" s="25">
        <v>2.9166666666666668E-3</v>
      </c>
      <c r="M36" s="25">
        <v>4.1666666666666666E-3</v>
      </c>
      <c r="N36" s="25">
        <f t="shared" ref="N36:N42" si="3">M36-L36</f>
        <v>1.2499999999999998E-3</v>
      </c>
      <c r="O36" s="27">
        <v>42997</v>
      </c>
      <c r="P36" s="34" t="str">
        <f>HYPERLINK(REPLACE($C$35,25,8,"embed/")&amp;"?start="&amp;MINUTE(L36)*60+SECOND(L36)&amp;"&amp;end="&amp;MINUTE(M36)*60+SECOND(M36)&amp;"&amp;autoplay=1")</f>
        <v>https://www.youtube.com/embed/s3LVHHEe2vc?start=252&amp;end=360&amp;autoplay=1</v>
      </c>
      <c r="Q36" s="19" t="s">
        <v>932</v>
      </c>
      <c r="R36" s="19" t="s">
        <v>932</v>
      </c>
      <c r="S36" s="19" t="s">
        <v>932</v>
      </c>
      <c r="T36" s="19" t="s">
        <v>928</v>
      </c>
      <c r="U36" s="19" t="s">
        <v>1715</v>
      </c>
      <c r="V36" s="19" t="s">
        <v>928</v>
      </c>
      <c r="W36" s="19" t="s">
        <v>929</v>
      </c>
      <c r="X36" s="19" t="s">
        <v>929</v>
      </c>
      <c r="Y36" s="19"/>
    </row>
    <row r="37" spans="1:25" x14ac:dyDescent="0.25">
      <c r="A37" s="19">
        <v>62.2</v>
      </c>
      <c r="B37" s="19" t="s">
        <v>1791</v>
      </c>
      <c r="C37" s="19"/>
      <c r="D37" s="20"/>
      <c r="E37" s="31"/>
      <c r="F37" s="22"/>
      <c r="G37" s="23" t="s">
        <v>1734</v>
      </c>
      <c r="H37" s="24" t="s">
        <v>1735</v>
      </c>
      <c r="I37" s="19"/>
      <c r="J37" s="25"/>
      <c r="K37" s="26"/>
      <c r="L37" s="25">
        <v>5.0347222222222225E-3</v>
      </c>
      <c r="M37" s="25">
        <v>6.4930555555555549E-3</v>
      </c>
      <c r="N37" s="25">
        <f t="shared" si="3"/>
        <v>1.4583333333333323E-3</v>
      </c>
      <c r="O37" s="27">
        <v>42997</v>
      </c>
      <c r="P37" s="34" t="str">
        <f t="shared" ref="P37:P42" si="4">HYPERLINK(REPLACE($C$35,25,8,"embed/")&amp;"?start="&amp;MINUTE(L37)*60+SECOND(L37)&amp;"&amp;end="&amp;MINUTE(M37)*60+SECOND(M37)&amp;"&amp;autoplay=1")</f>
        <v>https://www.youtube.com/embed/s3LVHHEe2vc?start=435&amp;end=561&amp;autoplay=1</v>
      </c>
      <c r="Q37" s="19" t="s">
        <v>932</v>
      </c>
      <c r="R37" s="19" t="s">
        <v>932</v>
      </c>
      <c r="S37" s="19" t="s">
        <v>932</v>
      </c>
      <c r="T37" s="19" t="s">
        <v>928</v>
      </c>
      <c r="U37" s="19" t="s">
        <v>1715</v>
      </c>
      <c r="V37" s="19" t="s">
        <v>928</v>
      </c>
      <c r="W37" s="19" t="s">
        <v>929</v>
      </c>
      <c r="X37" s="19" t="s">
        <v>929</v>
      </c>
      <c r="Y37" s="19"/>
    </row>
    <row r="38" spans="1:25" x14ac:dyDescent="0.25">
      <c r="A38" s="19">
        <v>62.3</v>
      </c>
      <c r="B38" s="19" t="s">
        <v>1791</v>
      </c>
      <c r="C38" s="19"/>
      <c r="D38" s="20"/>
      <c r="E38" s="31"/>
      <c r="F38" s="22"/>
      <c r="G38" s="23" t="s">
        <v>1736</v>
      </c>
      <c r="H38" s="24" t="s">
        <v>1737</v>
      </c>
      <c r="I38" s="19"/>
      <c r="J38" s="25"/>
      <c r="K38" s="26"/>
      <c r="L38" s="25">
        <v>8.4490740740740741E-3</v>
      </c>
      <c r="M38" s="25">
        <v>1.1574074074074075E-2</v>
      </c>
      <c r="N38" s="25">
        <f t="shared" si="3"/>
        <v>3.125000000000001E-3</v>
      </c>
      <c r="O38" s="27">
        <v>42997</v>
      </c>
      <c r="P38" s="34" t="str">
        <f t="shared" si="4"/>
        <v>https://www.youtube.com/embed/s3LVHHEe2vc?start=730&amp;end=1000&amp;autoplay=1</v>
      </c>
      <c r="Q38" s="19" t="s">
        <v>932</v>
      </c>
      <c r="R38" s="19" t="s">
        <v>932</v>
      </c>
      <c r="S38" s="19" t="s">
        <v>932</v>
      </c>
      <c r="T38" s="19" t="s">
        <v>928</v>
      </c>
      <c r="U38" s="19" t="s">
        <v>1715</v>
      </c>
      <c r="V38" s="19" t="s">
        <v>928</v>
      </c>
      <c r="W38" s="19" t="s">
        <v>929</v>
      </c>
      <c r="X38" s="19" t="s">
        <v>929</v>
      </c>
      <c r="Y38" s="19"/>
    </row>
    <row r="39" spans="1:25" x14ac:dyDescent="0.25">
      <c r="A39" s="19">
        <v>62.4</v>
      </c>
      <c r="B39" s="19" t="s">
        <v>1791</v>
      </c>
      <c r="C39" s="19"/>
      <c r="D39" s="20"/>
      <c r="E39" s="31"/>
      <c r="F39" s="22"/>
      <c r="G39" s="23" t="s">
        <v>1738</v>
      </c>
      <c r="H39" s="24"/>
      <c r="I39" s="19"/>
      <c r="J39" s="25"/>
      <c r="K39" s="26"/>
      <c r="L39" s="25">
        <v>2.5891203703703704E-2</v>
      </c>
      <c r="M39" s="25">
        <v>2.7083333333333334E-2</v>
      </c>
      <c r="N39" s="25">
        <f t="shared" si="3"/>
        <v>1.1921296296296298E-3</v>
      </c>
      <c r="O39" s="27">
        <v>42997</v>
      </c>
      <c r="P39" s="34" t="str">
        <f t="shared" si="4"/>
        <v>https://www.youtube.com/embed/s3LVHHEe2vc?start=2237&amp;end=2340&amp;autoplay=1</v>
      </c>
      <c r="Q39" s="19" t="s">
        <v>932</v>
      </c>
      <c r="R39" s="19" t="s">
        <v>932</v>
      </c>
      <c r="S39" s="19" t="s">
        <v>932</v>
      </c>
      <c r="T39" s="19" t="s">
        <v>928</v>
      </c>
      <c r="U39" s="19" t="s">
        <v>1715</v>
      </c>
      <c r="V39" s="19" t="s">
        <v>928</v>
      </c>
      <c r="W39" s="19" t="s">
        <v>929</v>
      </c>
      <c r="X39" s="19" t="s">
        <v>929</v>
      </c>
      <c r="Y39" s="19"/>
    </row>
    <row r="40" spans="1:25" x14ac:dyDescent="0.25">
      <c r="A40" s="19">
        <v>62.5</v>
      </c>
      <c r="B40" s="19" t="s">
        <v>1791</v>
      </c>
      <c r="C40" s="19"/>
      <c r="D40" s="20"/>
      <c r="E40" s="31"/>
      <c r="F40" s="22"/>
      <c r="G40" s="23" t="s">
        <v>1739</v>
      </c>
      <c r="H40" s="24"/>
      <c r="I40" s="19"/>
      <c r="J40" s="25"/>
      <c r="K40" s="26"/>
      <c r="L40" s="25">
        <v>2.7546296296296294E-2</v>
      </c>
      <c r="M40" s="25">
        <v>2.8645833333333332E-2</v>
      </c>
      <c r="N40" s="25">
        <f t="shared" si="3"/>
        <v>1.0995370370370378E-3</v>
      </c>
      <c r="O40" s="27">
        <v>42997</v>
      </c>
      <c r="P40" s="34" t="str">
        <f t="shared" si="4"/>
        <v>https://www.youtube.com/embed/s3LVHHEe2vc?start=2380&amp;end=2475&amp;autoplay=1</v>
      </c>
      <c r="Q40" s="19" t="s">
        <v>932</v>
      </c>
      <c r="R40" s="19" t="s">
        <v>932</v>
      </c>
      <c r="S40" s="19" t="s">
        <v>932</v>
      </c>
      <c r="T40" s="19" t="s">
        <v>928</v>
      </c>
      <c r="U40" s="19" t="s">
        <v>1715</v>
      </c>
      <c r="V40" s="19" t="s">
        <v>928</v>
      </c>
      <c r="W40" s="19" t="s">
        <v>929</v>
      </c>
      <c r="X40" s="19" t="s">
        <v>929</v>
      </c>
      <c r="Y40" s="19"/>
    </row>
    <row r="41" spans="1:25" x14ac:dyDescent="0.25">
      <c r="A41" s="19">
        <v>62.6</v>
      </c>
      <c r="B41" s="19" t="s">
        <v>1791</v>
      </c>
      <c r="C41" s="19"/>
      <c r="D41" s="20"/>
      <c r="E41" s="31"/>
      <c r="F41" s="22"/>
      <c r="G41" s="23" t="s">
        <v>1740</v>
      </c>
      <c r="H41" s="24"/>
      <c r="I41" s="19"/>
      <c r="J41" s="25"/>
      <c r="K41" s="26"/>
      <c r="L41" s="25">
        <v>2.8645833333333332E-2</v>
      </c>
      <c r="M41" s="25">
        <v>3.0439814814814819E-2</v>
      </c>
      <c r="N41" s="25">
        <f t="shared" si="3"/>
        <v>1.7939814814814867E-3</v>
      </c>
      <c r="O41" s="27">
        <v>42997</v>
      </c>
      <c r="P41" s="34" t="str">
        <f t="shared" si="4"/>
        <v>https://www.youtube.com/embed/s3LVHHEe2vc?start=2475&amp;end=2630&amp;autoplay=1</v>
      </c>
      <c r="Q41" s="19" t="s">
        <v>932</v>
      </c>
      <c r="R41" s="19" t="s">
        <v>932</v>
      </c>
      <c r="S41" s="19" t="s">
        <v>932</v>
      </c>
      <c r="T41" s="19" t="s">
        <v>928</v>
      </c>
      <c r="U41" s="19" t="s">
        <v>1715</v>
      </c>
      <c r="V41" s="19" t="s">
        <v>928</v>
      </c>
      <c r="W41" s="19" t="s">
        <v>929</v>
      </c>
      <c r="X41" s="19" t="s">
        <v>929</v>
      </c>
      <c r="Y41" s="19"/>
    </row>
    <row r="42" spans="1:25" x14ac:dyDescent="0.25">
      <c r="A42" s="19">
        <v>62.7</v>
      </c>
      <c r="B42" s="19" t="s">
        <v>1791</v>
      </c>
      <c r="C42" s="19"/>
      <c r="D42" s="20"/>
      <c r="E42" s="31"/>
      <c r="F42" s="22"/>
      <c r="G42" s="23" t="s">
        <v>1741</v>
      </c>
      <c r="H42" s="24"/>
      <c r="I42" s="19"/>
      <c r="J42" s="25"/>
      <c r="K42" s="26"/>
      <c r="L42" s="25">
        <v>3.0497685185185183E-2</v>
      </c>
      <c r="M42" s="25">
        <v>3.2870370370370376E-2</v>
      </c>
      <c r="N42" s="25">
        <f t="shared" si="3"/>
        <v>2.3726851851851929E-3</v>
      </c>
      <c r="O42" s="27">
        <v>42997</v>
      </c>
      <c r="P42" s="34" t="str">
        <f t="shared" si="4"/>
        <v>https://www.youtube.com/embed/s3LVHHEe2vc?start=2635&amp;end=2840&amp;autoplay=1</v>
      </c>
      <c r="Q42" s="19" t="s">
        <v>932</v>
      </c>
      <c r="R42" s="19" t="s">
        <v>932</v>
      </c>
      <c r="S42" s="19" t="s">
        <v>932</v>
      </c>
      <c r="T42" s="19" t="s">
        <v>928</v>
      </c>
      <c r="U42" s="19" t="s">
        <v>1715</v>
      </c>
      <c r="V42" s="19" t="s">
        <v>928</v>
      </c>
      <c r="W42" s="19" t="s">
        <v>929</v>
      </c>
      <c r="X42" s="19" t="s">
        <v>929</v>
      </c>
      <c r="Y42" s="19"/>
    </row>
    <row r="43" spans="1:25" x14ac:dyDescent="0.25">
      <c r="A43" s="19">
        <v>74</v>
      </c>
      <c r="B43" s="19" t="s">
        <v>1791</v>
      </c>
      <c r="C43" s="19" t="s">
        <v>1013</v>
      </c>
      <c r="D43" s="20" t="s">
        <v>73</v>
      </c>
      <c r="E43" s="33">
        <v>4.2280092592592598E-2</v>
      </c>
      <c r="F43" s="22" t="s">
        <v>812</v>
      </c>
      <c r="G43" s="23"/>
      <c r="H43" s="24"/>
      <c r="I43" s="19">
        <f>4.4*1000</f>
        <v>4400</v>
      </c>
      <c r="J43" s="25">
        <v>4.2280092592592598E-2</v>
      </c>
      <c r="K43" s="26" t="s">
        <v>759</v>
      </c>
      <c r="L43" s="19"/>
      <c r="M43" s="19"/>
      <c r="N43" s="19"/>
      <c r="O43" s="19"/>
      <c r="P43" s="19"/>
      <c r="Q43" s="19" t="s">
        <v>932</v>
      </c>
      <c r="R43" s="19" t="s">
        <v>1747</v>
      </c>
      <c r="S43" s="19" t="s">
        <v>932</v>
      </c>
      <c r="T43" s="19" t="s">
        <v>928</v>
      </c>
      <c r="U43" s="19" t="s">
        <v>928</v>
      </c>
      <c r="V43" s="19" t="s">
        <v>928</v>
      </c>
      <c r="W43" s="19" t="s">
        <v>929</v>
      </c>
      <c r="X43" s="19" t="s">
        <v>928</v>
      </c>
      <c r="Y43" s="19"/>
    </row>
    <row r="44" spans="1:25" x14ac:dyDescent="0.25">
      <c r="A44" s="19"/>
      <c r="B44" s="19" t="s">
        <v>1791</v>
      </c>
      <c r="C44" s="19"/>
      <c r="D44" s="20"/>
      <c r="E44" s="33"/>
      <c r="F44" s="22"/>
      <c r="G44" s="23" t="s">
        <v>1743</v>
      </c>
      <c r="H44" s="24"/>
      <c r="I44" s="19"/>
      <c r="J44" s="25"/>
      <c r="K44" s="26"/>
      <c r="L44" s="25">
        <v>4.3981481481481484E-3</v>
      </c>
      <c r="M44" s="25">
        <v>4.7453703703703703E-3</v>
      </c>
      <c r="N44" s="25">
        <f>M44-L44</f>
        <v>3.4722222222222186E-4</v>
      </c>
      <c r="O44" s="27">
        <v>43003</v>
      </c>
      <c r="P44" s="34" t="str">
        <f>HYPERLINK(REPLACE($C$43,25,8,"embed/")&amp;"?start="&amp;MINUTE(L44)*60+SECOND(L44)&amp;"&amp;end="&amp;MINUTE(M44)*60+SECOND(M44)&amp;"&amp;autoplay=1")</f>
        <v>https://www.youtube.com/embed/YFmL65VsWdk?start=380&amp;end=410&amp;autoplay=1</v>
      </c>
      <c r="Q44" s="19" t="s">
        <v>932</v>
      </c>
      <c r="R44" s="19" t="s">
        <v>1759</v>
      </c>
      <c r="S44" s="19" t="s">
        <v>932</v>
      </c>
      <c r="T44" s="19" t="s">
        <v>928</v>
      </c>
      <c r="U44" s="19" t="s">
        <v>1715</v>
      </c>
      <c r="V44" s="19" t="s">
        <v>928</v>
      </c>
      <c r="W44" s="19" t="s">
        <v>929</v>
      </c>
      <c r="X44" s="19" t="s">
        <v>929</v>
      </c>
      <c r="Y44" s="19"/>
    </row>
    <row r="45" spans="1:25" x14ac:dyDescent="0.25">
      <c r="A45" s="19"/>
      <c r="B45" s="19" t="s">
        <v>1791</v>
      </c>
      <c r="C45" s="19"/>
      <c r="D45" s="20"/>
      <c r="E45" s="33"/>
      <c r="F45" s="22"/>
      <c r="G45" s="23" t="s">
        <v>1744</v>
      </c>
      <c r="H45" s="24" t="s">
        <v>1755</v>
      </c>
      <c r="I45" s="19"/>
      <c r="J45" s="25"/>
      <c r="K45" s="26"/>
      <c r="L45" s="25">
        <v>4.7800925925925919E-3</v>
      </c>
      <c r="M45" s="25">
        <v>5.4861111111111117E-3</v>
      </c>
      <c r="N45" s="25">
        <f t="shared" ref="N45:N54" si="5">M45-L45</f>
        <v>7.0601851851851988E-4</v>
      </c>
      <c r="O45" s="27">
        <v>43003</v>
      </c>
      <c r="P45" s="34" t="str">
        <f t="shared" ref="P45:P54" si="6">HYPERLINK(REPLACE($C$43,25,8,"embed/")&amp;"?start="&amp;MINUTE(L45)*60+SECOND(L45)&amp;"&amp;end="&amp;MINUTE(M45)*60+SECOND(M45)&amp;"&amp;autoplay=1")</f>
        <v>https://www.youtube.com/embed/YFmL65VsWdk?start=413&amp;end=474&amp;autoplay=1</v>
      </c>
      <c r="Q45" s="19" t="s">
        <v>932</v>
      </c>
      <c r="R45" s="19" t="s">
        <v>1759</v>
      </c>
      <c r="S45" s="19" t="s">
        <v>932</v>
      </c>
      <c r="T45" s="19" t="s">
        <v>928</v>
      </c>
      <c r="U45" s="19" t="s">
        <v>1715</v>
      </c>
      <c r="V45" s="19" t="s">
        <v>928</v>
      </c>
      <c r="W45" s="19" t="s">
        <v>929</v>
      </c>
      <c r="X45" s="19" t="s">
        <v>929</v>
      </c>
      <c r="Y45" s="19"/>
    </row>
    <row r="46" spans="1:25" x14ac:dyDescent="0.25">
      <c r="A46" s="19"/>
      <c r="B46" s="19" t="s">
        <v>1791</v>
      </c>
      <c r="C46" s="19"/>
      <c r="D46" s="20"/>
      <c r="E46" s="33"/>
      <c r="F46" s="22"/>
      <c r="G46" s="23" t="s">
        <v>1748</v>
      </c>
      <c r="H46" s="24"/>
      <c r="I46" s="19"/>
      <c r="J46" s="25"/>
      <c r="K46" s="26"/>
      <c r="L46" s="25">
        <v>7.106481481481481E-3</v>
      </c>
      <c r="M46" s="25">
        <v>9.2592592592592605E-3</v>
      </c>
      <c r="N46" s="25">
        <f t="shared" si="5"/>
        <v>2.1527777777777795E-3</v>
      </c>
      <c r="O46" s="27">
        <v>43003</v>
      </c>
      <c r="P46" s="34" t="str">
        <f t="shared" si="6"/>
        <v>https://www.youtube.com/embed/YFmL65VsWdk?start=614&amp;end=800&amp;autoplay=1</v>
      </c>
      <c r="Q46" s="19" t="s">
        <v>932</v>
      </c>
      <c r="R46" s="19" t="s">
        <v>1759</v>
      </c>
      <c r="S46" s="19" t="s">
        <v>932</v>
      </c>
      <c r="T46" s="19" t="s">
        <v>928</v>
      </c>
      <c r="U46" s="19" t="s">
        <v>1715</v>
      </c>
      <c r="V46" s="19" t="s">
        <v>928</v>
      </c>
      <c r="W46" s="19" t="s">
        <v>929</v>
      </c>
      <c r="X46" s="19" t="s">
        <v>929</v>
      </c>
      <c r="Y46" s="19"/>
    </row>
    <row r="47" spans="1:25" x14ac:dyDescent="0.25">
      <c r="A47" s="19"/>
      <c r="B47" s="19" t="s">
        <v>1791</v>
      </c>
      <c r="C47" s="19"/>
      <c r="D47" s="20"/>
      <c r="E47" s="33"/>
      <c r="F47" s="22"/>
      <c r="G47" s="23" t="s">
        <v>1749</v>
      </c>
      <c r="H47" s="24" t="s">
        <v>1756</v>
      </c>
      <c r="I47" s="19"/>
      <c r="J47" s="25"/>
      <c r="K47" s="26"/>
      <c r="L47" s="25">
        <v>9.2708333333333341E-3</v>
      </c>
      <c r="M47" s="25">
        <v>1.0995370370370371E-2</v>
      </c>
      <c r="N47" s="25">
        <f t="shared" si="5"/>
        <v>1.7245370370370366E-3</v>
      </c>
      <c r="O47" s="27">
        <v>43003</v>
      </c>
      <c r="P47" s="34" t="str">
        <f t="shared" si="6"/>
        <v>https://www.youtube.com/embed/YFmL65VsWdk?start=801&amp;end=950&amp;autoplay=1</v>
      </c>
      <c r="Q47" s="19" t="s">
        <v>932</v>
      </c>
      <c r="R47" s="19" t="s">
        <v>1759</v>
      </c>
      <c r="S47" s="19" t="s">
        <v>932</v>
      </c>
      <c r="T47" s="19" t="s">
        <v>928</v>
      </c>
      <c r="U47" s="19" t="s">
        <v>1715</v>
      </c>
      <c r="V47" s="19" t="s">
        <v>928</v>
      </c>
      <c r="W47" s="19" t="s">
        <v>929</v>
      </c>
      <c r="X47" s="19" t="s">
        <v>929</v>
      </c>
      <c r="Y47" s="19"/>
    </row>
    <row r="48" spans="1:25" x14ac:dyDescent="0.25">
      <c r="A48" s="19"/>
      <c r="B48" s="19" t="s">
        <v>1791</v>
      </c>
      <c r="C48" s="19"/>
      <c r="D48" s="20"/>
      <c r="E48" s="33"/>
      <c r="F48" s="22"/>
      <c r="G48" s="23" t="s">
        <v>1750</v>
      </c>
      <c r="H48" s="24"/>
      <c r="I48" s="19"/>
      <c r="J48" s="25"/>
      <c r="K48" s="26"/>
      <c r="L48" s="25">
        <v>9.8958333333333329E-3</v>
      </c>
      <c r="M48" s="25">
        <v>1.0416666666666666E-2</v>
      </c>
      <c r="N48" s="25">
        <f t="shared" si="5"/>
        <v>5.2083333333333322E-4</v>
      </c>
      <c r="O48" s="27">
        <v>43003</v>
      </c>
      <c r="P48" s="34" t="str">
        <f t="shared" si="6"/>
        <v>https://www.youtube.com/embed/YFmL65VsWdk?start=855&amp;end=900&amp;autoplay=1</v>
      </c>
      <c r="Q48" s="19" t="s">
        <v>932</v>
      </c>
      <c r="R48" s="19" t="s">
        <v>1759</v>
      </c>
      <c r="S48" s="19" t="s">
        <v>932</v>
      </c>
      <c r="T48" s="19" t="s">
        <v>928</v>
      </c>
      <c r="U48" s="19" t="s">
        <v>1715</v>
      </c>
      <c r="V48" s="19" t="s">
        <v>928</v>
      </c>
      <c r="W48" s="19" t="s">
        <v>929</v>
      </c>
      <c r="X48" s="19" t="s">
        <v>929</v>
      </c>
      <c r="Y48" s="19"/>
    </row>
    <row r="49" spans="1:25" x14ac:dyDescent="0.25">
      <c r="A49" s="19"/>
      <c r="B49" s="19" t="s">
        <v>1791</v>
      </c>
      <c r="C49" s="19"/>
      <c r="D49" s="20"/>
      <c r="E49" s="33"/>
      <c r="F49" s="22"/>
      <c r="G49" s="23" t="s">
        <v>1751</v>
      </c>
      <c r="H49" s="24"/>
      <c r="I49" s="19"/>
      <c r="J49" s="25"/>
      <c r="K49" s="26"/>
      <c r="L49" s="25">
        <v>1.0474537037037037E-2</v>
      </c>
      <c r="M49" s="25">
        <v>1.0995370370370371E-2</v>
      </c>
      <c r="N49" s="25">
        <f t="shared" si="5"/>
        <v>5.2083333333333322E-4</v>
      </c>
      <c r="O49" s="27">
        <v>43003</v>
      </c>
      <c r="P49" s="34" t="str">
        <f t="shared" si="6"/>
        <v>https://www.youtube.com/embed/YFmL65VsWdk?start=905&amp;end=950&amp;autoplay=1</v>
      </c>
      <c r="Q49" s="19" t="s">
        <v>932</v>
      </c>
      <c r="R49" s="19" t="s">
        <v>1759</v>
      </c>
      <c r="S49" s="19" t="s">
        <v>932</v>
      </c>
      <c r="T49" s="19" t="s">
        <v>928</v>
      </c>
      <c r="U49" s="19" t="s">
        <v>1715</v>
      </c>
      <c r="V49" s="19" t="s">
        <v>928</v>
      </c>
      <c r="W49" s="19" t="s">
        <v>929</v>
      </c>
      <c r="X49" s="19" t="s">
        <v>929</v>
      </c>
      <c r="Y49" s="19"/>
    </row>
    <row r="50" spans="1:25" x14ac:dyDescent="0.25">
      <c r="A50" s="19"/>
      <c r="B50" s="19" t="s">
        <v>1791</v>
      </c>
      <c r="C50" s="19"/>
      <c r="D50" s="20"/>
      <c r="E50" s="33"/>
      <c r="F50" s="22"/>
      <c r="G50" s="23" t="s">
        <v>1752</v>
      </c>
      <c r="H50" s="24"/>
      <c r="I50" s="19"/>
      <c r="J50" s="25"/>
      <c r="K50" s="26"/>
      <c r="L50" s="25">
        <v>1.1168981481481481E-2</v>
      </c>
      <c r="M50" s="25">
        <v>1.2430555555555554E-2</v>
      </c>
      <c r="N50" s="25">
        <f t="shared" si="5"/>
        <v>1.2615740740740729E-3</v>
      </c>
      <c r="O50" s="27">
        <v>43003</v>
      </c>
      <c r="P50" s="34" t="str">
        <f t="shared" si="6"/>
        <v>https://www.youtube.com/embed/YFmL65VsWdk?start=965&amp;end=1074&amp;autoplay=1</v>
      </c>
      <c r="Q50" s="19" t="s">
        <v>932</v>
      </c>
      <c r="R50" s="19" t="s">
        <v>1759</v>
      </c>
      <c r="S50" s="19" t="s">
        <v>932</v>
      </c>
      <c r="T50" s="19" t="s">
        <v>928</v>
      </c>
      <c r="U50" s="19" t="s">
        <v>1715</v>
      </c>
      <c r="V50" s="19" t="s">
        <v>928</v>
      </c>
      <c r="W50" s="19" t="s">
        <v>929</v>
      </c>
      <c r="X50" s="19" t="s">
        <v>929</v>
      </c>
      <c r="Y50" s="19"/>
    </row>
    <row r="51" spans="1:25" x14ac:dyDescent="0.25">
      <c r="A51" s="19"/>
      <c r="B51" s="19" t="s">
        <v>1791</v>
      </c>
      <c r="C51" s="19"/>
      <c r="D51" s="20"/>
      <c r="E51" s="33"/>
      <c r="F51" s="22"/>
      <c r="G51" s="23" t="s">
        <v>1753</v>
      </c>
      <c r="H51" s="24"/>
      <c r="I51" s="19"/>
      <c r="J51" s="25"/>
      <c r="K51" s="26"/>
      <c r="L51" s="25">
        <v>1.8229166666666668E-2</v>
      </c>
      <c r="M51" s="25">
        <v>2.2222222222222223E-2</v>
      </c>
      <c r="N51" s="25">
        <f t="shared" si="5"/>
        <v>3.9930555555555552E-3</v>
      </c>
      <c r="O51" s="27">
        <v>43003</v>
      </c>
      <c r="P51" s="34" t="str">
        <f t="shared" si="6"/>
        <v>https://www.youtube.com/embed/YFmL65VsWdk?start=1575&amp;end=1920&amp;autoplay=1</v>
      </c>
      <c r="Q51" s="19" t="s">
        <v>932</v>
      </c>
      <c r="R51" s="19" t="s">
        <v>1759</v>
      </c>
      <c r="S51" s="19" t="s">
        <v>932</v>
      </c>
      <c r="T51" s="19" t="s">
        <v>928</v>
      </c>
      <c r="U51" s="19" t="s">
        <v>1715</v>
      </c>
      <c r="V51" s="19" t="s">
        <v>928</v>
      </c>
      <c r="W51" s="19" t="s">
        <v>929</v>
      </c>
      <c r="X51" s="19" t="s">
        <v>929</v>
      </c>
      <c r="Y51" s="19"/>
    </row>
    <row r="52" spans="1:25" x14ac:dyDescent="0.25">
      <c r="A52" s="19"/>
      <c r="B52" s="19" t="s">
        <v>1791</v>
      </c>
      <c r="C52" s="19"/>
      <c r="D52" s="20"/>
      <c r="E52" s="33"/>
      <c r="F52" s="22"/>
      <c r="G52" s="23" t="s">
        <v>1754</v>
      </c>
      <c r="H52" s="24"/>
      <c r="I52" s="19"/>
      <c r="J52" s="25"/>
      <c r="K52" s="26"/>
      <c r="L52" s="25">
        <v>2.0312500000000001E-2</v>
      </c>
      <c r="M52" s="25">
        <v>2.1597222222222223E-2</v>
      </c>
      <c r="N52" s="25">
        <f t="shared" si="5"/>
        <v>1.2847222222222218E-3</v>
      </c>
      <c r="O52" s="27">
        <v>43003</v>
      </c>
      <c r="P52" s="34" t="str">
        <f t="shared" si="6"/>
        <v>https://www.youtube.com/embed/YFmL65VsWdk?start=1755&amp;end=1866&amp;autoplay=1</v>
      </c>
      <c r="Q52" s="19" t="s">
        <v>932</v>
      </c>
      <c r="R52" s="19" t="s">
        <v>1759</v>
      </c>
      <c r="S52" s="19" t="s">
        <v>932</v>
      </c>
      <c r="T52" s="19" t="s">
        <v>928</v>
      </c>
      <c r="U52" s="19" t="s">
        <v>1715</v>
      </c>
      <c r="V52" s="19" t="s">
        <v>928</v>
      </c>
      <c r="W52" s="19" t="s">
        <v>929</v>
      </c>
      <c r="X52" s="19" t="s">
        <v>929</v>
      </c>
      <c r="Y52" s="19"/>
    </row>
    <row r="53" spans="1:25" x14ac:dyDescent="0.25">
      <c r="A53" s="19"/>
      <c r="B53" s="19" t="s">
        <v>1791</v>
      </c>
      <c r="C53" s="19"/>
      <c r="D53" s="20"/>
      <c r="E53" s="33"/>
      <c r="F53" s="22"/>
      <c r="G53" s="23" t="s">
        <v>1745</v>
      </c>
      <c r="H53" s="24"/>
      <c r="I53" s="19"/>
      <c r="J53" s="25"/>
      <c r="K53" s="26"/>
      <c r="L53" s="25">
        <v>2.4155092592592589E-2</v>
      </c>
      <c r="M53" s="25">
        <v>2.5543981481481483E-2</v>
      </c>
      <c r="N53" s="25">
        <f t="shared" si="5"/>
        <v>1.3888888888888944E-3</v>
      </c>
      <c r="O53" s="27">
        <v>43003</v>
      </c>
      <c r="P53" s="34" t="str">
        <f t="shared" si="6"/>
        <v>https://www.youtube.com/embed/YFmL65VsWdk?start=2087&amp;end=2207&amp;autoplay=1</v>
      </c>
      <c r="Q53" s="19" t="s">
        <v>932</v>
      </c>
      <c r="R53" s="19" t="s">
        <v>1759</v>
      </c>
      <c r="S53" s="19" t="s">
        <v>932</v>
      </c>
      <c r="T53" s="19" t="s">
        <v>928</v>
      </c>
      <c r="U53" s="19" t="s">
        <v>1715</v>
      </c>
      <c r="V53" s="19" t="s">
        <v>928</v>
      </c>
      <c r="W53" s="19" t="s">
        <v>929</v>
      </c>
      <c r="X53" s="19" t="s">
        <v>929</v>
      </c>
      <c r="Y53" s="19"/>
    </row>
    <row r="54" spans="1:25" x14ac:dyDescent="0.25">
      <c r="A54" s="19"/>
      <c r="B54" s="19" t="s">
        <v>1791</v>
      </c>
      <c r="C54" s="19"/>
      <c r="D54" s="19"/>
      <c r="E54" s="19"/>
      <c r="F54" s="26"/>
      <c r="G54" s="14" t="s">
        <v>1757</v>
      </c>
      <c r="H54" s="30" t="s">
        <v>1758</v>
      </c>
      <c r="I54" s="19"/>
      <c r="J54" s="19"/>
      <c r="K54" s="26"/>
      <c r="L54" s="25">
        <v>2.9224537037037038E-2</v>
      </c>
      <c r="M54" s="25">
        <v>3.2407407407407406E-2</v>
      </c>
      <c r="N54" s="25">
        <f t="shared" si="5"/>
        <v>3.1828703703703672E-3</v>
      </c>
      <c r="O54" s="27">
        <v>43003</v>
      </c>
      <c r="P54" s="34" t="str">
        <f t="shared" si="6"/>
        <v>https://www.youtube.com/embed/YFmL65VsWdk?start=2525&amp;end=2800&amp;autoplay=1</v>
      </c>
      <c r="Q54" s="19" t="s">
        <v>932</v>
      </c>
      <c r="R54" s="19" t="s">
        <v>1759</v>
      </c>
      <c r="S54" s="19" t="s">
        <v>932</v>
      </c>
      <c r="T54" s="19" t="s">
        <v>928</v>
      </c>
      <c r="U54" s="19" t="s">
        <v>1715</v>
      </c>
      <c r="V54" s="19" t="s">
        <v>928</v>
      </c>
      <c r="W54" s="19" t="s">
        <v>929</v>
      </c>
      <c r="X54" s="19" t="s">
        <v>929</v>
      </c>
      <c r="Y54" s="19"/>
    </row>
    <row r="55" spans="1:25" x14ac:dyDescent="0.25">
      <c r="D55" s="1"/>
    </row>
    <row r="56" spans="1:25" x14ac:dyDescent="0.25">
      <c r="D56" s="1"/>
    </row>
    <row r="57" spans="1:25" x14ac:dyDescent="0.25">
      <c r="D57" s="1"/>
    </row>
    <row r="58" spans="1:25" x14ac:dyDescent="0.25">
      <c r="D58" s="1"/>
    </row>
    <row r="59" spans="1:25" x14ac:dyDescent="0.25">
      <c r="D59" s="1"/>
    </row>
    <row r="60" spans="1:25" x14ac:dyDescent="0.25">
      <c r="D60" s="1"/>
    </row>
    <row r="61" spans="1:25" x14ac:dyDescent="0.25">
      <c r="D61" s="1"/>
    </row>
    <row r="62" spans="1:25" x14ac:dyDescent="0.25">
      <c r="D62" s="1"/>
    </row>
    <row r="63" spans="1:25" x14ac:dyDescent="0.25">
      <c r="D63" s="1"/>
    </row>
    <row r="64" spans="1:25" x14ac:dyDescent="0.25">
      <c r="D64" s="1"/>
    </row>
    <row r="65" spans="4:4" x14ac:dyDescent="0.25">
      <c r="D65" s="1"/>
    </row>
    <row r="66" spans="4:4" x14ac:dyDescent="0.25">
      <c r="D66" s="1"/>
    </row>
    <row r="67" spans="4:4" x14ac:dyDescent="0.25">
      <c r="D67" s="1"/>
    </row>
    <row r="68" spans="4:4" x14ac:dyDescent="0.25">
      <c r="D68" s="1"/>
    </row>
    <row r="69" spans="4:4" x14ac:dyDescent="0.25">
      <c r="D69" s="1"/>
    </row>
    <row r="70" spans="4:4" x14ac:dyDescent="0.25">
      <c r="D70" s="1"/>
    </row>
    <row r="71" spans="4:4" x14ac:dyDescent="0.25">
      <c r="D71" s="1"/>
    </row>
    <row r="72" spans="4:4" x14ac:dyDescent="0.25">
      <c r="D72" s="1"/>
    </row>
    <row r="1586" spans="4:4" x14ac:dyDescent="0.25">
      <c r="D1586" s="1"/>
    </row>
    <row r="1587" spans="4:4" x14ac:dyDescent="0.25">
      <c r="D1587" s="1"/>
    </row>
    <row r="1588" spans="4:4" x14ac:dyDescent="0.25">
      <c r="D1588" s="1"/>
    </row>
    <row r="1589" spans="4:4" x14ac:dyDescent="0.25">
      <c r="D1589" s="1"/>
    </row>
    <row r="1590" spans="4:4" x14ac:dyDescent="0.25">
      <c r="D1590" s="1"/>
    </row>
    <row r="1591" spans="4:4" x14ac:dyDescent="0.25">
      <c r="D1591" s="1"/>
    </row>
    <row r="1592" spans="4:4" x14ac:dyDescent="0.25">
      <c r="D1592" s="1"/>
    </row>
    <row r="1593" spans="4:4" x14ac:dyDescent="0.25">
      <c r="D1593" s="1"/>
    </row>
    <row r="1594" spans="4:4" x14ac:dyDescent="0.25">
      <c r="D1594" s="1"/>
    </row>
    <row r="1595" spans="4:4" x14ac:dyDescent="0.25">
      <c r="D1595" s="1"/>
    </row>
    <row r="1596" spans="4:4" x14ac:dyDescent="0.25">
      <c r="D1596" s="1"/>
    </row>
    <row r="1597" spans="4:4" x14ac:dyDescent="0.25">
      <c r="D1597" s="1"/>
    </row>
    <row r="1598" spans="4:4" x14ac:dyDescent="0.25">
      <c r="D1598" s="1"/>
    </row>
    <row r="1599" spans="4:4" x14ac:dyDescent="0.25">
      <c r="D1599" s="1"/>
    </row>
    <row r="1600" spans="4:4" x14ac:dyDescent="0.25">
      <c r="D1600" s="1"/>
    </row>
    <row r="1601" spans="4:4" x14ac:dyDescent="0.25">
      <c r="D1601" s="1"/>
    </row>
    <row r="1602" spans="4:4" x14ac:dyDescent="0.25">
      <c r="D1602" s="1"/>
    </row>
    <row r="1603" spans="4:4" x14ac:dyDescent="0.25">
      <c r="D1603" s="1"/>
    </row>
    <row r="1604" spans="4:4" x14ac:dyDescent="0.25">
      <c r="D1604" s="1"/>
    </row>
    <row r="1605" spans="4:4" x14ac:dyDescent="0.25">
      <c r="D1605" s="1"/>
    </row>
    <row r="1606" spans="4:4" x14ac:dyDescent="0.25">
      <c r="D1606" s="1"/>
    </row>
    <row r="1607" spans="4:4" x14ac:dyDescent="0.25">
      <c r="D1607" s="1"/>
    </row>
    <row r="1608" spans="4:4" x14ac:dyDescent="0.25">
      <c r="D1608" s="1"/>
    </row>
    <row r="1609" spans="4:4" x14ac:dyDescent="0.25">
      <c r="D1609" s="1"/>
    </row>
    <row r="1610" spans="4:4" x14ac:dyDescent="0.25">
      <c r="D1610" s="1"/>
    </row>
    <row r="1611" spans="4:4" x14ac:dyDescent="0.25">
      <c r="D1611" s="1"/>
    </row>
    <row r="1612" spans="4:4" x14ac:dyDescent="0.25">
      <c r="D1612" s="1"/>
    </row>
    <row r="1613" spans="4:4" x14ac:dyDescent="0.25">
      <c r="D1613" s="1"/>
    </row>
    <row r="1614" spans="4:4" x14ac:dyDescent="0.25">
      <c r="D1614" s="1"/>
    </row>
    <row r="1615" spans="4:4" x14ac:dyDescent="0.25">
      <c r="D1615" s="1"/>
    </row>
    <row r="1616" spans="4:4" x14ac:dyDescent="0.25">
      <c r="D1616" s="1"/>
    </row>
    <row r="1617" spans="4:4" x14ac:dyDescent="0.25">
      <c r="D1617" s="1"/>
    </row>
    <row r="1618" spans="4:4" x14ac:dyDescent="0.25">
      <c r="D1618" s="1"/>
    </row>
    <row r="1619" spans="4:4" x14ac:dyDescent="0.25">
      <c r="D1619" s="1"/>
    </row>
    <row r="1620" spans="4:4" x14ac:dyDescent="0.25">
      <c r="D1620" s="1"/>
    </row>
    <row r="1621" spans="4:4" x14ac:dyDescent="0.25">
      <c r="D1621" s="1"/>
    </row>
    <row r="1622" spans="4:4" x14ac:dyDescent="0.25">
      <c r="D1622" s="1"/>
    </row>
    <row r="1623" spans="4:4" x14ac:dyDescent="0.25">
      <c r="D1623" s="1"/>
    </row>
    <row r="1624" spans="4:4" x14ac:dyDescent="0.25">
      <c r="D1624" s="1"/>
    </row>
    <row r="1625" spans="4:4" x14ac:dyDescent="0.25">
      <c r="D1625" s="1"/>
    </row>
    <row r="1626" spans="4:4" x14ac:dyDescent="0.25">
      <c r="D1626" s="1"/>
    </row>
    <row r="1627" spans="4:4" x14ac:dyDescent="0.25">
      <c r="D1627" s="1"/>
    </row>
    <row r="1628" spans="4:4" x14ac:dyDescent="0.25">
      <c r="D1628" s="1"/>
    </row>
    <row r="1629" spans="4:4" x14ac:dyDescent="0.25">
      <c r="D1629" s="1"/>
    </row>
    <row r="1630" spans="4:4" x14ac:dyDescent="0.25">
      <c r="D1630" s="1"/>
    </row>
    <row r="1631" spans="4:4" x14ac:dyDescent="0.25">
      <c r="D1631" s="1"/>
    </row>
    <row r="1632" spans="4:4" x14ac:dyDescent="0.25">
      <c r="D1632" s="1"/>
    </row>
    <row r="1633" spans="4:4" x14ac:dyDescent="0.25">
      <c r="D1633" s="1"/>
    </row>
    <row r="1634" spans="4:4" x14ac:dyDescent="0.25">
      <c r="D1634" s="1"/>
    </row>
    <row r="1635" spans="4:4" x14ac:dyDescent="0.25">
      <c r="D1635" s="1"/>
    </row>
    <row r="1636" spans="4:4" x14ac:dyDescent="0.25">
      <c r="D1636" s="1"/>
    </row>
    <row r="1637" spans="4:4" x14ac:dyDescent="0.25">
      <c r="D1637" s="1"/>
    </row>
    <row r="1638" spans="4:4" x14ac:dyDescent="0.25">
      <c r="D1638" s="1"/>
    </row>
    <row r="1639" spans="4:4" x14ac:dyDescent="0.25">
      <c r="D1639" s="1"/>
    </row>
    <row r="1640" spans="4:4" x14ac:dyDescent="0.25">
      <c r="D1640" s="1"/>
    </row>
    <row r="1641" spans="4:4" x14ac:dyDescent="0.25">
      <c r="D1641" s="1"/>
    </row>
    <row r="1642" spans="4:4" x14ac:dyDescent="0.25">
      <c r="D1642" s="1"/>
    </row>
    <row r="1643" spans="4:4" x14ac:dyDescent="0.25">
      <c r="D1643" s="1"/>
    </row>
    <row r="1644" spans="4:4" x14ac:dyDescent="0.25">
      <c r="D1644" s="1"/>
    </row>
    <row r="1645" spans="4:4" x14ac:dyDescent="0.25">
      <c r="D1645" s="1"/>
    </row>
    <row r="1646" spans="4:4" x14ac:dyDescent="0.25">
      <c r="D1646" s="1"/>
    </row>
    <row r="1647" spans="4:4" x14ac:dyDescent="0.25">
      <c r="D1647" s="1"/>
    </row>
    <row r="1648" spans="4:4" x14ac:dyDescent="0.25">
      <c r="D1648" s="1"/>
    </row>
    <row r="1649" spans="4:4" x14ac:dyDescent="0.25">
      <c r="D1649" s="1"/>
    </row>
    <row r="1650" spans="4:4" x14ac:dyDescent="0.25">
      <c r="D1650" s="1"/>
    </row>
    <row r="1651" spans="4:4" x14ac:dyDescent="0.25">
      <c r="D1651" s="1"/>
    </row>
    <row r="1652" spans="4:4" x14ac:dyDescent="0.25">
      <c r="D1652" s="1"/>
    </row>
    <row r="1653" spans="4:4" x14ac:dyDescent="0.25">
      <c r="D1653" s="1"/>
    </row>
    <row r="1654" spans="4:4" x14ac:dyDescent="0.25">
      <c r="D1654" s="1"/>
    </row>
    <row r="1655" spans="4:4" x14ac:dyDescent="0.25">
      <c r="D1655" s="1"/>
    </row>
    <row r="1656" spans="4:4" x14ac:dyDescent="0.25">
      <c r="D1656" s="1"/>
    </row>
    <row r="1657" spans="4:4" x14ac:dyDescent="0.25">
      <c r="D1657" s="1"/>
    </row>
    <row r="1658" spans="4:4" x14ac:dyDescent="0.25">
      <c r="D1658" s="1"/>
    </row>
    <row r="1659" spans="4:4" x14ac:dyDescent="0.25">
      <c r="D1659" s="1"/>
    </row>
    <row r="1660" spans="4:4" x14ac:dyDescent="0.25">
      <c r="D1660" s="1"/>
    </row>
    <row r="1661" spans="4:4" x14ac:dyDescent="0.25">
      <c r="D1661" s="1"/>
    </row>
    <row r="1662" spans="4:4" x14ac:dyDescent="0.25">
      <c r="D1662" s="1"/>
    </row>
    <row r="1663" spans="4:4" x14ac:dyDescent="0.25">
      <c r="D1663" s="1"/>
    </row>
    <row r="1664" spans="4:4" x14ac:dyDescent="0.25">
      <c r="D1664" s="1"/>
    </row>
    <row r="1665" spans="4:4" x14ac:dyDescent="0.25">
      <c r="D1665" s="1"/>
    </row>
    <row r="1666" spans="4:4" x14ac:dyDescent="0.25">
      <c r="D1666" s="1"/>
    </row>
    <row r="1667" spans="4:4" x14ac:dyDescent="0.25">
      <c r="D1667" s="1"/>
    </row>
    <row r="1668" spans="4:4" x14ac:dyDescent="0.25">
      <c r="D1668" s="1"/>
    </row>
    <row r="1669" spans="4:4" x14ac:dyDescent="0.25">
      <c r="D1669" s="1"/>
    </row>
    <row r="1670" spans="4:4" x14ac:dyDescent="0.25">
      <c r="D1670" s="1"/>
    </row>
    <row r="1671" spans="4:4" x14ac:dyDescent="0.25">
      <c r="D1671" s="1"/>
    </row>
    <row r="1672" spans="4:4" x14ac:dyDescent="0.25">
      <c r="D1672" s="1"/>
    </row>
    <row r="1673" spans="4:4" x14ac:dyDescent="0.25">
      <c r="D1673" s="1"/>
    </row>
    <row r="1674" spans="4:4" x14ac:dyDescent="0.25">
      <c r="D1674" s="1"/>
    </row>
    <row r="1675" spans="4:4" x14ac:dyDescent="0.25">
      <c r="D1675" s="1"/>
    </row>
    <row r="1676" spans="4:4" x14ac:dyDescent="0.25">
      <c r="D1676" s="1"/>
    </row>
    <row r="1677" spans="4:4" x14ac:dyDescent="0.25">
      <c r="D1677" s="1"/>
    </row>
    <row r="1678" spans="4:4" x14ac:dyDescent="0.25">
      <c r="D1678" s="1"/>
    </row>
    <row r="1679" spans="4:4" x14ac:dyDescent="0.25">
      <c r="D1679" s="1"/>
    </row>
    <row r="1680" spans="4:4" x14ac:dyDescent="0.25">
      <c r="D1680" s="1"/>
    </row>
    <row r="1681" spans="4:4" x14ac:dyDescent="0.25">
      <c r="D1681" s="1"/>
    </row>
    <row r="1682" spans="4:4" x14ac:dyDescent="0.25">
      <c r="D1682" s="1"/>
    </row>
    <row r="1683" spans="4:4" x14ac:dyDescent="0.25">
      <c r="D1683" s="1"/>
    </row>
    <row r="1684" spans="4:4" x14ac:dyDescent="0.25">
      <c r="D1684" s="1"/>
    </row>
    <row r="1685" spans="4:4" x14ac:dyDescent="0.25">
      <c r="D1685" s="1"/>
    </row>
    <row r="1686" spans="4:4" x14ac:dyDescent="0.25">
      <c r="D1686" s="1"/>
    </row>
    <row r="1687" spans="4:4" x14ac:dyDescent="0.25">
      <c r="D1687" s="1"/>
    </row>
    <row r="1688" spans="4:4" x14ac:dyDescent="0.25">
      <c r="D1688" s="1"/>
    </row>
    <row r="1689" spans="4:4" x14ac:dyDescent="0.25">
      <c r="D1689" s="1"/>
    </row>
    <row r="1690" spans="4:4" x14ac:dyDescent="0.25">
      <c r="D1690" s="1"/>
    </row>
    <row r="1691" spans="4:4" x14ac:dyDescent="0.25">
      <c r="D1691" s="1"/>
    </row>
    <row r="1692" spans="4:4" x14ac:dyDescent="0.25">
      <c r="D1692" s="1"/>
    </row>
    <row r="1693" spans="4:4" x14ac:dyDescent="0.25">
      <c r="D1693" s="1"/>
    </row>
    <row r="1694" spans="4:4" x14ac:dyDescent="0.25">
      <c r="D1694" s="1"/>
    </row>
    <row r="1695" spans="4:4" x14ac:dyDescent="0.25">
      <c r="D1695" s="1"/>
    </row>
    <row r="1696" spans="4:4" x14ac:dyDescent="0.25">
      <c r="D1696" s="1"/>
    </row>
    <row r="1697" spans="4:4" x14ac:dyDescent="0.25">
      <c r="D1697" s="1"/>
    </row>
    <row r="1698" spans="4:4" x14ac:dyDescent="0.25">
      <c r="D1698" s="1"/>
    </row>
    <row r="1699" spans="4:4" x14ac:dyDescent="0.25">
      <c r="D1699" s="1"/>
    </row>
    <row r="1700" spans="4:4" x14ac:dyDescent="0.25">
      <c r="D1700" s="1"/>
    </row>
    <row r="1701" spans="4:4" x14ac:dyDescent="0.25">
      <c r="D1701" s="1"/>
    </row>
    <row r="1702" spans="4:4" x14ac:dyDescent="0.25">
      <c r="D1702" s="1"/>
    </row>
    <row r="1703" spans="4:4" x14ac:dyDescent="0.25">
      <c r="D1703" s="1"/>
    </row>
    <row r="1704" spans="4:4" x14ac:dyDescent="0.25">
      <c r="D1704" s="1"/>
    </row>
    <row r="1705" spans="4:4" x14ac:dyDescent="0.25">
      <c r="D1705" s="1"/>
    </row>
    <row r="1706" spans="4:4" x14ac:dyDescent="0.25">
      <c r="D1706" s="1"/>
    </row>
    <row r="1707" spans="4:4" x14ac:dyDescent="0.25">
      <c r="D1707" s="1"/>
    </row>
    <row r="1708" spans="4:4" x14ac:dyDescent="0.25">
      <c r="D1708" s="1"/>
    </row>
    <row r="1709" spans="4:4" x14ac:dyDescent="0.25">
      <c r="D1709" s="1"/>
    </row>
    <row r="1710" spans="4:4" x14ac:dyDescent="0.25">
      <c r="D1710" s="1"/>
    </row>
    <row r="1711" spans="4:4" x14ac:dyDescent="0.25">
      <c r="D1711" s="1"/>
    </row>
    <row r="1712" spans="4:4" x14ac:dyDescent="0.25">
      <c r="D1712" s="1"/>
    </row>
    <row r="1713" spans="4:4" x14ac:dyDescent="0.25">
      <c r="D1713" s="1"/>
    </row>
    <row r="1714" spans="4:4" x14ac:dyDescent="0.25">
      <c r="D1714" s="1"/>
    </row>
    <row r="1715" spans="4:4" x14ac:dyDescent="0.25">
      <c r="D1715" s="1"/>
    </row>
    <row r="1716" spans="4:4" x14ac:dyDescent="0.25">
      <c r="D1716" s="1"/>
    </row>
    <row r="1717" spans="4:4" x14ac:dyDescent="0.25">
      <c r="D1717" s="1"/>
    </row>
    <row r="1718" spans="4:4" x14ac:dyDescent="0.25">
      <c r="D1718" s="1"/>
    </row>
    <row r="1719" spans="4:4" x14ac:dyDescent="0.25">
      <c r="D1719" s="1"/>
    </row>
    <row r="1720" spans="4:4" x14ac:dyDescent="0.25">
      <c r="D1720" s="1"/>
    </row>
    <row r="1721" spans="4:4" x14ac:dyDescent="0.25">
      <c r="D1721" s="1"/>
    </row>
    <row r="1722" spans="4:4" x14ac:dyDescent="0.25">
      <c r="D1722" s="1"/>
    </row>
    <row r="1723" spans="4:4" x14ac:dyDescent="0.25">
      <c r="D1723" s="1"/>
    </row>
    <row r="1724" spans="4:4" x14ac:dyDescent="0.25">
      <c r="D1724" s="1"/>
    </row>
    <row r="1725" spans="4:4" x14ac:dyDescent="0.25">
      <c r="D1725" s="1"/>
    </row>
    <row r="1726" spans="4:4" x14ac:dyDescent="0.25">
      <c r="D1726" s="1"/>
    </row>
    <row r="1727" spans="4:4" x14ac:dyDescent="0.25">
      <c r="D1727" s="1"/>
    </row>
    <row r="1728" spans="4:4" x14ac:dyDescent="0.25">
      <c r="D1728" s="1"/>
    </row>
    <row r="1729" spans="4:4" x14ac:dyDescent="0.25">
      <c r="D1729" s="1"/>
    </row>
    <row r="1730" spans="4:4" x14ac:dyDescent="0.25">
      <c r="D1730" s="1"/>
    </row>
    <row r="1731" spans="4:4" x14ac:dyDescent="0.25">
      <c r="D1731" s="1"/>
    </row>
    <row r="1732" spans="4:4" x14ac:dyDescent="0.25">
      <c r="D1732" s="1"/>
    </row>
    <row r="1733" spans="4:4" x14ac:dyDescent="0.25">
      <c r="D1733" s="1"/>
    </row>
    <row r="1734" spans="4:4" x14ac:dyDescent="0.25">
      <c r="D1734" s="1"/>
    </row>
    <row r="1735" spans="4:4" x14ac:dyDescent="0.25">
      <c r="D1735" s="1"/>
    </row>
    <row r="1736" spans="4:4" x14ac:dyDescent="0.25">
      <c r="D1736" s="1"/>
    </row>
    <row r="1737" spans="4:4" x14ac:dyDescent="0.25">
      <c r="D1737" s="1"/>
    </row>
    <row r="1738" spans="4:4" x14ac:dyDescent="0.25">
      <c r="D1738" s="1"/>
    </row>
    <row r="1739" spans="4:4" x14ac:dyDescent="0.25">
      <c r="D1739" s="1"/>
    </row>
    <row r="1740" spans="4:4" x14ac:dyDescent="0.25">
      <c r="D1740" s="1"/>
    </row>
    <row r="1741" spans="4:4" x14ac:dyDescent="0.25">
      <c r="D1741" s="1"/>
    </row>
    <row r="1742" spans="4:4" x14ac:dyDescent="0.25">
      <c r="D1742" s="1"/>
    </row>
    <row r="1743" spans="4:4" x14ac:dyDescent="0.25">
      <c r="D1743" s="1"/>
    </row>
    <row r="1744" spans="4:4" x14ac:dyDescent="0.25">
      <c r="D1744" s="1"/>
    </row>
    <row r="1745" spans="4:4" x14ac:dyDescent="0.25">
      <c r="D1745" s="1"/>
    </row>
    <row r="1746" spans="4:4" x14ac:dyDescent="0.25">
      <c r="D1746" s="1"/>
    </row>
    <row r="1747" spans="4:4" x14ac:dyDescent="0.25">
      <c r="D1747" s="1"/>
    </row>
    <row r="1748" spans="4:4" x14ac:dyDescent="0.25">
      <c r="D1748" s="1"/>
    </row>
    <row r="1749" spans="4:4" x14ac:dyDescent="0.25">
      <c r="D1749" s="1"/>
    </row>
    <row r="1750" spans="4:4" x14ac:dyDescent="0.25">
      <c r="D1750" s="1"/>
    </row>
    <row r="1751" spans="4:4" x14ac:dyDescent="0.25">
      <c r="D1751" s="1"/>
    </row>
    <row r="1752" spans="4:4" x14ac:dyDescent="0.25">
      <c r="D1752" s="1"/>
    </row>
    <row r="1753" spans="4:4" x14ac:dyDescent="0.25">
      <c r="D1753" s="1"/>
    </row>
    <row r="1754" spans="4:4" x14ac:dyDescent="0.25">
      <c r="D1754" s="1"/>
    </row>
    <row r="1755" spans="4:4" x14ac:dyDescent="0.25">
      <c r="D1755" s="1"/>
    </row>
    <row r="1756" spans="4:4" x14ac:dyDescent="0.25">
      <c r="D1756" s="1"/>
    </row>
    <row r="1757" spans="4:4" x14ac:dyDescent="0.25">
      <c r="D1757" s="1"/>
    </row>
    <row r="1758" spans="4:4" x14ac:dyDescent="0.25">
      <c r="D1758" s="1"/>
    </row>
    <row r="1759" spans="4:4" x14ac:dyDescent="0.25">
      <c r="D1759" s="1"/>
    </row>
    <row r="1760" spans="4:4" x14ac:dyDescent="0.25">
      <c r="D1760" s="1"/>
    </row>
    <row r="1761" spans="4:4" x14ac:dyDescent="0.25">
      <c r="D1761" s="1"/>
    </row>
    <row r="1762" spans="4:4" x14ac:dyDescent="0.25">
      <c r="D1762" s="1"/>
    </row>
    <row r="1763" spans="4:4" x14ac:dyDescent="0.25">
      <c r="D1763" s="1"/>
    </row>
    <row r="1764" spans="4:4" x14ac:dyDescent="0.25">
      <c r="D1764" s="1"/>
    </row>
    <row r="1765" spans="4:4" x14ac:dyDescent="0.25">
      <c r="D1765" s="1"/>
    </row>
    <row r="1766" spans="4:4" x14ac:dyDescent="0.25">
      <c r="D1766" s="1"/>
    </row>
    <row r="1767" spans="4:4" x14ac:dyDescent="0.25">
      <c r="D1767" s="1"/>
    </row>
    <row r="1768" spans="4:4" x14ac:dyDescent="0.25">
      <c r="D1768" s="1"/>
    </row>
    <row r="1769" spans="4:4" x14ac:dyDescent="0.25">
      <c r="D1769" s="1"/>
    </row>
    <row r="1770" spans="4:4" x14ac:dyDescent="0.25">
      <c r="D1770" s="1"/>
    </row>
    <row r="1771" spans="4:4" x14ac:dyDescent="0.25">
      <c r="D1771" s="1"/>
    </row>
    <row r="1772" spans="4:4" x14ac:dyDescent="0.25">
      <c r="D1772" s="1"/>
    </row>
    <row r="1773" spans="4:4" x14ac:dyDescent="0.25">
      <c r="D1773" s="1"/>
    </row>
    <row r="1774" spans="4:4" x14ac:dyDescent="0.25">
      <c r="D1774" s="1"/>
    </row>
    <row r="1775" spans="4:4" x14ac:dyDescent="0.25">
      <c r="D1775" s="1"/>
    </row>
    <row r="1776" spans="4:4" x14ac:dyDescent="0.25">
      <c r="D1776" s="1"/>
    </row>
    <row r="1777" spans="4:4" x14ac:dyDescent="0.25">
      <c r="D1777" s="1"/>
    </row>
    <row r="1778" spans="4:4" x14ac:dyDescent="0.25">
      <c r="D1778" s="1"/>
    </row>
    <row r="1779" spans="4:4" x14ac:dyDescent="0.25">
      <c r="D1779" s="1"/>
    </row>
    <row r="1780" spans="4:4" x14ac:dyDescent="0.25">
      <c r="D1780" s="1"/>
    </row>
    <row r="1781" spans="4:4" x14ac:dyDescent="0.25">
      <c r="D1781" s="1"/>
    </row>
    <row r="1782" spans="4:4" x14ac:dyDescent="0.25">
      <c r="D1782" s="1"/>
    </row>
    <row r="1783" spans="4:4" x14ac:dyDescent="0.25">
      <c r="D1783" s="1"/>
    </row>
    <row r="1784" spans="4:4" x14ac:dyDescent="0.25">
      <c r="D1784" s="1"/>
    </row>
    <row r="1785" spans="4:4" x14ac:dyDescent="0.25">
      <c r="D1785" s="1"/>
    </row>
    <row r="1786" spans="4:4" x14ac:dyDescent="0.25">
      <c r="D1786" s="1"/>
    </row>
    <row r="1787" spans="4:4" x14ac:dyDescent="0.25">
      <c r="D1787" s="1"/>
    </row>
    <row r="1788" spans="4:4" x14ac:dyDescent="0.25">
      <c r="D1788" s="1"/>
    </row>
    <row r="1789" spans="4:4" x14ac:dyDescent="0.25">
      <c r="D1789" s="1"/>
    </row>
    <row r="1790" spans="4:4" x14ac:dyDescent="0.25">
      <c r="D1790" s="1"/>
    </row>
    <row r="1791" spans="4:4" x14ac:dyDescent="0.25">
      <c r="D1791" s="1"/>
    </row>
    <row r="1792" spans="4:4" x14ac:dyDescent="0.25">
      <c r="D1792" s="1"/>
    </row>
    <row r="1793" spans="4:4" x14ac:dyDescent="0.25">
      <c r="D1793" s="1"/>
    </row>
    <row r="1794" spans="4:4" x14ac:dyDescent="0.25">
      <c r="D1794" s="1"/>
    </row>
    <row r="1795" spans="4:4" x14ac:dyDescent="0.25">
      <c r="D1795" s="1"/>
    </row>
    <row r="1796" spans="4:4" x14ac:dyDescent="0.25">
      <c r="D1796" s="1"/>
    </row>
    <row r="1797" spans="4:4" x14ac:dyDescent="0.25">
      <c r="D1797" s="1"/>
    </row>
    <row r="1798" spans="4:4" x14ac:dyDescent="0.25">
      <c r="D1798" s="1"/>
    </row>
    <row r="1799" spans="4:4" x14ac:dyDescent="0.25">
      <c r="D1799" s="1"/>
    </row>
    <row r="1800" spans="4:4" x14ac:dyDescent="0.25">
      <c r="D1800" s="1"/>
    </row>
    <row r="1801" spans="4:4" x14ac:dyDescent="0.25">
      <c r="D1801" s="1"/>
    </row>
    <row r="1802" spans="4:4" x14ac:dyDescent="0.25">
      <c r="D1802" s="1"/>
    </row>
    <row r="1803" spans="4:4" x14ac:dyDescent="0.25">
      <c r="D1803" s="1"/>
    </row>
    <row r="1804" spans="4:4" x14ac:dyDescent="0.25">
      <c r="D1804" s="1"/>
    </row>
    <row r="1805" spans="4:4" x14ac:dyDescent="0.25">
      <c r="D1805" s="1"/>
    </row>
    <row r="1806" spans="4:4" x14ac:dyDescent="0.25">
      <c r="D1806" s="1"/>
    </row>
    <row r="1807" spans="4:4" x14ac:dyDescent="0.25">
      <c r="D1807" s="1"/>
    </row>
    <row r="1808" spans="4:4" x14ac:dyDescent="0.25">
      <c r="D1808" s="1"/>
    </row>
    <row r="1809" spans="4:4" x14ac:dyDescent="0.25">
      <c r="D1809" s="1"/>
    </row>
    <row r="1810" spans="4:4" x14ac:dyDescent="0.25">
      <c r="D1810" s="1"/>
    </row>
    <row r="1811" spans="4:4" x14ac:dyDescent="0.25">
      <c r="D1811" s="1"/>
    </row>
    <row r="1812" spans="4:4" x14ac:dyDescent="0.25">
      <c r="D1812" s="1"/>
    </row>
    <row r="1813" spans="4:4" x14ac:dyDescent="0.25">
      <c r="D1813" s="1"/>
    </row>
    <row r="1814" spans="4:4" x14ac:dyDescent="0.25">
      <c r="D1814" s="1"/>
    </row>
    <row r="1815" spans="4:4" x14ac:dyDescent="0.25">
      <c r="D1815" s="1"/>
    </row>
    <row r="1816" spans="4:4" x14ac:dyDescent="0.25">
      <c r="D1816" s="1"/>
    </row>
    <row r="1817" spans="4:4" x14ac:dyDescent="0.25">
      <c r="D1817" s="1"/>
    </row>
    <row r="1818" spans="4:4" x14ac:dyDescent="0.25">
      <c r="D1818" s="1"/>
    </row>
    <row r="1819" spans="4:4" x14ac:dyDescent="0.25">
      <c r="D1819" s="1"/>
    </row>
    <row r="1820" spans="4:4" x14ac:dyDescent="0.25">
      <c r="D1820" s="1"/>
    </row>
    <row r="1821" spans="4:4" x14ac:dyDescent="0.25">
      <c r="D1821" s="1"/>
    </row>
    <row r="1822" spans="4:4" x14ac:dyDescent="0.25">
      <c r="D1822" s="1"/>
    </row>
    <row r="1823" spans="4:4" x14ac:dyDescent="0.25">
      <c r="D1823" s="1"/>
    </row>
    <row r="1824" spans="4:4" x14ac:dyDescent="0.25">
      <c r="D1824" s="1"/>
    </row>
    <row r="1825" spans="4:4" x14ac:dyDescent="0.25">
      <c r="D1825" s="1"/>
    </row>
    <row r="1826" spans="4:4" x14ac:dyDescent="0.25">
      <c r="D1826" s="1"/>
    </row>
    <row r="1827" spans="4:4" x14ac:dyDescent="0.25">
      <c r="D1827" s="1"/>
    </row>
    <row r="1828" spans="4:4" x14ac:dyDescent="0.25">
      <c r="D1828" s="1"/>
    </row>
    <row r="1829" spans="4:4" x14ac:dyDescent="0.25">
      <c r="D1829" s="1"/>
    </row>
    <row r="1830" spans="4:4" x14ac:dyDescent="0.25">
      <c r="D1830" s="1"/>
    </row>
    <row r="1831" spans="4:4" x14ac:dyDescent="0.25">
      <c r="D1831" s="1"/>
    </row>
    <row r="1832" spans="4:4" x14ac:dyDescent="0.25">
      <c r="D1832" s="1"/>
    </row>
    <row r="1833" spans="4:4" x14ac:dyDescent="0.25">
      <c r="D1833" s="1"/>
    </row>
    <row r="1834" spans="4:4" x14ac:dyDescent="0.25">
      <c r="D1834" s="1"/>
    </row>
    <row r="1835" spans="4:4" x14ac:dyDescent="0.25">
      <c r="D1835" s="1"/>
    </row>
    <row r="1836" spans="4:4" x14ac:dyDescent="0.25">
      <c r="D1836" s="1"/>
    </row>
    <row r="1837" spans="4:4" x14ac:dyDescent="0.25">
      <c r="D1837" s="1"/>
    </row>
    <row r="1838" spans="4:4" x14ac:dyDescent="0.25">
      <c r="D1838" s="1"/>
    </row>
    <row r="1839" spans="4:4" x14ac:dyDescent="0.25">
      <c r="D1839" s="1"/>
    </row>
    <row r="1840" spans="4:4" x14ac:dyDescent="0.25">
      <c r="D1840" s="1"/>
    </row>
    <row r="1841" spans="4:4" x14ac:dyDescent="0.25">
      <c r="D1841" s="1"/>
    </row>
    <row r="1842" spans="4:4" x14ac:dyDescent="0.25">
      <c r="D1842" s="1"/>
    </row>
    <row r="1843" spans="4:4" x14ac:dyDescent="0.25">
      <c r="D1843" s="1"/>
    </row>
    <row r="1844" spans="4:4" x14ac:dyDescent="0.25">
      <c r="D1844" s="1"/>
    </row>
    <row r="1845" spans="4:4" x14ac:dyDescent="0.25">
      <c r="D1845" s="1"/>
    </row>
    <row r="1846" spans="4:4" x14ac:dyDescent="0.25">
      <c r="D1846" s="1"/>
    </row>
    <row r="1847" spans="4:4" x14ac:dyDescent="0.25">
      <c r="D1847" s="1"/>
    </row>
    <row r="1848" spans="4:4" x14ac:dyDescent="0.25">
      <c r="D1848" s="1"/>
    </row>
    <row r="1849" spans="4:4" x14ac:dyDescent="0.25">
      <c r="D1849" s="1"/>
    </row>
    <row r="1850" spans="4:4" x14ac:dyDescent="0.25">
      <c r="D1850" s="1"/>
    </row>
    <row r="1851" spans="4:4" x14ac:dyDescent="0.25">
      <c r="D1851" s="1"/>
    </row>
    <row r="1852" spans="4:4" x14ac:dyDescent="0.25">
      <c r="D1852" s="1"/>
    </row>
    <row r="1853" spans="4:4" x14ac:dyDescent="0.25">
      <c r="D1853" s="1"/>
    </row>
    <row r="1854" spans="4:4" x14ac:dyDescent="0.25">
      <c r="D1854" s="1"/>
    </row>
    <row r="1855" spans="4:4" x14ac:dyDescent="0.25">
      <c r="D1855" s="1"/>
    </row>
    <row r="1856" spans="4:4" x14ac:dyDescent="0.25">
      <c r="D1856" s="1"/>
    </row>
    <row r="1857" spans="4:4" x14ac:dyDescent="0.25">
      <c r="D1857" s="1"/>
    </row>
    <row r="1858" spans="4:4" x14ac:dyDescent="0.25">
      <c r="D1858" s="1"/>
    </row>
    <row r="1859" spans="4:4" x14ac:dyDescent="0.25">
      <c r="D1859" s="1"/>
    </row>
    <row r="1860" spans="4:4" x14ac:dyDescent="0.25">
      <c r="D1860" s="1"/>
    </row>
    <row r="1861" spans="4:4" x14ac:dyDescent="0.25">
      <c r="D1861" s="1"/>
    </row>
    <row r="1862" spans="4:4" x14ac:dyDescent="0.25">
      <c r="D1862" s="1"/>
    </row>
    <row r="1863" spans="4:4" x14ac:dyDescent="0.25">
      <c r="D1863" s="1"/>
    </row>
    <row r="1864" spans="4:4" x14ac:dyDescent="0.25">
      <c r="D1864" s="1"/>
    </row>
    <row r="1865" spans="4:4" x14ac:dyDescent="0.25">
      <c r="D1865" s="1"/>
    </row>
    <row r="1866" spans="4:4" x14ac:dyDescent="0.25">
      <c r="D1866" s="1"/>
    </row>
    <row r="1867" spans="4:4" x14ac:dyDescent="0.25">
      <c r="D1867" s="1"/>
    </row>
    <row r="1868" spans="4:4" x14ac:dyDescent="0.25">
      <c r="D1868" s="1"/>
    </row>
    <row r="1869" spans="4:4" x14ac:dyDescent="0.25">
      <c r="D1869" s="1"/>
    </row>
    <row r="1870" spans="4:4" x14ac:dyDescent="0.25">
      <c r="D1870" s="1"/>
    </row>
    <row r="1871" spans="4:4" x14ac:dyDescent="0.25">
      <c r="D1871" s="1"/>
    </row>
    <row r="1872" spans="4:4" x14ac:dyDescent="0.25">
      <c r="D1872" s="1"/>
    </row>
    <row r="1873" spans="4:4" x14ac:dyDescent="0.25">
      <c r="D1873" s="1"/>
    </row>
    <row r="1874" spans="4:4" x14ac:dyDescent="0.25">
      <c r="D1874" s="1"/>
    </row>
    <row r="1875" spans="4:4" x14ac:dyDescent="0.25">
      <c r="D1875" s="1"/>
    </row>
    <row r="1876" spans="4:4" x14ac:dyDescent="0.25">
      <c r="D1876" s="1"/>
    </row>
    <row r="1877" spans="4:4" x14ac:dyDescent="0.25">
      <c r="D1877" s="1"/>
    </row>
    <row r="1878" spans="4:4" x14ac:dyDescent="0.25">
      <c r="D1878" s="1"/>
    </row>
    <row r="1879" spans="4:4" x14ac:dyDescent="0.25">
      <c r="D1879" s="1"/>
    </row>
    <row r="1880" spans="4:4" x14ac:dyDescent="0.25">
      <c r="D1880" s="1"/>
    </row>
    <row r="1881" spans="4:4" x14ac:dyDescent="0.25">
      <c r="D1881" s="1"/>
    </row>
    <row r="1882" spans="4:4" x14ac:dyDescent="0.25">
      <c r="D1882" s="1"/>
    </row>
    <row r="1883" spans="4:4" x14ac:dyDescent="0.25">
      <c r="D1883" s="1"/>
    </row>
    <row r="1884" spans="4:4" x14ac:dyDescent="0.25">
      <c r="D1884" s="1"/>
    </row>
    <row r="1885" spans="4:4" x14ac:dyDescent="0.25">
      <c r="D1885" s="1"/>
    </row>
    <row r="1886" spans="4:4" x14ac:dyDescent="0.25">
      <c r="D1886" s="1"/>
    </row>
    <row r="1887" spans="4:4" x14ac:dyDescent="0.25">
      <c r="D1887" s="1"/>
    </row>
    <row r="1888" spans="4:4" x14ac:dyDescent="0.25">
      <c r="D1888" s="1"/>
    </row>
    <row r="1889" spans="4:4" x14ac:dyDescent="0.25">
      <c r="D1889" s="1"/>
    </row>
    <row r="1890" spans="4:4" x14ac:dyDescent="0.25">
      <c r="D1890" s="1"/>
    </row>
    <row r="1891" spans="4:4" x14ac:dyDescent="0.25">
      <c r="D1891" s="1"/>
    </row>
    <row r="1892" spans="4:4" x14ac:dyDescent="0.25">
      <c r="D1892" s="1"/>
    </row>
    <row r="1893" spans="4:4" x14ac:dyDescent="0.25">
      <c r="D1893" s="1"/>
    </row>
    <row r="1894" spans="4:4" x14ac:dyDescent="0.25">
      <c r="D1894" s="1"/>
    </row>
    <row r="1895" spans="4:4" x14ac:dyDescent="0.25">
      <c r="D1895" s="1"/>
    </row>
    <row r="1896" spans="4:4" x14ac:dyDescent="0.25">
      <c r="D1896" s="1"/>
    </row>
    <row r="1897" spans="4:4" x14ac:dyDescent="0.25">
      <c r="D1897" s="1"/>
    </row>
    <row r="1898" spans="4:4" x14ac:dyDescent="0.25">
      <c r="D1898" s="1"/>
    </row>
    <row r="1899" spans="4:4" x14ac:dyDescent="0.25">
      <c r="D1899" s="1"/>
    </row>
    <row r="1900" spans="4:4" x14ac:dyDescent="0.25">
      <c r="D1900" s="1"/>
    </row>
    <row r="1901" spans="4:4" x14ac:dyDescent="0.25">
      <c r="D1901" s="1"/>
    </row>
    <row r="1902" spans="4:4" x14ac:dyDescent="0.25">
      <c r="D1902" s="1"/>
    </row>
    <row r="1903" spans="4:4" x14ac:dyDescent="0.25">
      <c r="D1903" s="1"/>
    </row>
    <row r="1904" spans="4:4" x14ac:dyDescent="0.25">
      <c r="D1904" s="1"/>
    </row>
    <row r="1905" spans="4:4" x14ac:dyDescent="0.25">
      <c r="D1905" s="1"/>
    </row>
    <row r="1906" spans="4:4" x14ac:dyDescent="0.25">
      <c r="D1906" s="1"/>
    </row>
    <row r="1907" spans="4:4" x14ac:dyDescent="0.25">
      <c r="D1907" s="1"/>
    </row>
    <row r="1908" spans="4:4" x14ac:dyDescent="0.25">
      <c r="D1908" s="1"/>
    </row>
    <row r="1909" spans="4:4" x14ac:dyDescent="0.25">
      <c r="D1909" s="1"/>
    </row>
    <row r="1910" spans="4:4" x14ac:dyDescent="0.25">
      <c r="D1910" s="1"/>
    </row>
    <row r="1911" spans="4:4" x14ac:dyDescent="0.25">
      <c r="D1911" s="1"/>
    </row>
    <row r="1912" spans="4:4" x14ac:dyDescent="0.25">
      <c r="D1912" s="1"/>
    </row>
    <row r="1913" spans="4:4" x14ac:dyDescent="0.25">
      <c r="D1913" s="1"/>
    </row>
    <row r="1914" spans="4:4" x14ac:dyDescent="0.25">
      <c r="D1914" s="1"/>
    </row>
    <row r="1915" spans="4:4" x14ac:dyDescent="0.25">
      <c r="D1915" s="1"/>
    </row>
    <row r="1916" spans="4:4" x14ac:dyDescent="0.25">
      <c r="D1916" s="1"/>
    </row>
    <row r="1917" spans="4:4" x14ac:dyDescent="0.25">
      <c r="D1917" s="1"/>
    </row>
    <row r="1918" spans="4:4" x14ac:dyDescent="0.25">
      <c r="D1918" s="1"/>
    </row>
    <row r="1919" spans="4:4" x14ac:dyDescent="0.25">
      <c r="D1919" s="1"/>
    </row>
    <row r="1920" spans="4:4" x14ac:dyDescent="0.25">
      <c r="D1920" s="1"/>
    </row>
    <row r="1921" spans="4:4" x14ac:dyDescent="0.25">
      <c r="D1921" s="1"/>
    </row>
    <row r="1922" spans="4:4" x14ac:dyDescent="0.25">
      <c r="D1922" s="1"/>
    </row>
    <row r="1923" spans="4:4" x14ac:dyDescent="0.25">
      <c r="D1923" s="1"/>
    </row>
    <row r="1924" spans="4:4" x14ac:dyDescent="0.25">
      <c r="D1924" s="1"/>
    </row>
    <row r="1925" spans="4:4" x14ac:dyDescent="0.25">
      <c r="D1925" s="1"/>
    </row>
    <row r="1926" spans="4:4" x14ac:dyDescent="0.25">
      <c r="D1926" s="1"/>
    </row>
    <row r="1927" spans="4:4" x14ac:dyDescent="0.25">
      <c r="D1927" s="1"/>
    </row>
    <row r="1928" spans="4:4" x14ac:dyDescent="0.25">
      <c r="D1928" s="1"/>
    </row>
    <row r="1929" spans="4:4" x14ac:dyDescent="0.25">
      <c r="D1929" s="1"/>
    </row>
    <row r="1930" spans="4:4" x14ac:dyDescent="0.25">
      <c r="D1930" s="1"/>
    </row>
    <row r="1931" spans="4:4" x14ac:dyDescent="0.25">
      <c r="D1931" s="1"/>
    </row>
    <row r="1932" spans="4:4" x14ac:dyDescent="0.25">
      <c r="D1932" s="1"/>
    </row>
    <row r="1933" spans="4:4" x14ac:dyDescent="0.25">
      <c r="D1933" s="1"/>
    </row>
    <row r="1934" spans="4:4" x14ac:dyDescent="0.25">
      <c r="D1934" s="1"/>
    </row>
    <row r="1935" spans="4:4" x14ac:dyDescent="0.25">
      <c r="D1935" s="1"/>
    </row>
    <row r="1936" spans="4:4" x14ac:dyDescent="0.25">
      <c r="D1936" s="1"/>
    </row>
    <row r="1937" spans="4:4" x14ac:dyDescent="0.25">
      <c r="D1937" s="1"/>
    </row>
    <row r="1938" spans="4:4" x14ac:dyDescent="0.25">
      <c r="D1938" s="1"/>
    </row>
    <row r="1939" spans="4:4" x14ac:dyDescent="0.25">
      <c r="D1939" s="1"/>
    </row>
    <row r="1940" spans="4:4" x14ac:dyDescent="0.25">
      <c r="D1940" s="1"/>
    </row>
    <row r="1941" spans="4:4" x14ac:dyDescent="0.25">
      <c r="D1941" s="1"/>
    </row>
    <row r="1942" spans="4:4" x14ac:dyDescent="0.25">
      <c r="D1942" s="1"/>
    </row>
    <row r="1943" spans="4:4" x14ac:dyDescent="0.25">
      <c r="D1943" s="1"/>
    </row>
    <row r="1944" spans="4:4" x14ac:dyDescent="0.25">
      <c r="D1944" s="1"/>
    </row>
    <row r="1945" spans="4:4" x14ac:dyDescent="0.25">
      <c r="D1945" s="1"/>
    </row>
    <row r="1946" spans="4:4" x14ac:dyDescent="0.25">
      <c r="D1946" s="1"/>
    </row>
    <row r="1947" spans="4:4" x14ac:dyDescent="0.25">
      <c r="D1947" s="1"/>
    </row>
    <row r="1948" spans="4:4" x14ac:dyDescent="0.25">
      <c r="D1948" s="1"/>
    </row>
    <row r="1949" spans="4:4" x14ac:dyDescent="0.25">
      <c r="D1949" s="1"/>
    </row>
    <row r="1950" spans="4:4" x14ac:dyDescent="0.25">
      <c r="D1950" s="1"/>
    </row>
    <row r="1951" spans="4:4" x14ac:dyDescent="0.25">
      <c r="D1951" s="1"/>
    </row>
    <row r="1952" spans="4:4" x14ac:dyDescent="0.25">
      <c r="D1952" s="1"/>
    </row>
    <row r="1953" spans="4:4" x14ac:dyDescent="0.25">
      <c r="D1953" s="1"/>
    </row>
    <row r="1954" spans="4:4" x14ac:dyDescent="0.25">
      <c r="D1954" s="1"/>
    </row>
    <row r="1955" spans="4:4" x14ac:dyDescent="0.25">
      <c r="D1955" s="1"/>
    </row>
    <row r="1956" spans="4:4" x14ac:dyDescent="0.25">
      <c r="D1956" s="1"/>
    </row>
    <row r="1957" spans="4:4" x14ac:dyDescent="0.25">
      <c r="D1957" s="1"/>
    </row>
    <row r="1958" spans="4:4" x14ac:dyDescent="0.25">
      <c r="D1958" s="1"/>
    </row>
    <row r="1959" spans="4:4" x14ac:dyDescent="0.25">
      <c r="D1959" s="1"/>
    </row>
    <row r="1960" spans="4:4" x14ac:dyDescent="0.25">
      <c r="D1960" s="1"/>
    </row>
    <row r="1961" spans="4:4" x14ac:dyDescent="0.25">
      <c r="D1961" s="1"/>
    </row>
    <row r="1962" spans="4:4" x14ac:dyDescent="0.25">
      <c r="D1962" s="1"/>
    </row>
    <row r="1963" spans="4:4" x14ac:dyDescent="0.25">
      <c r="D1963" s="1"/>
    </row>
    <row r="1964" spans="4:4" x14ac:dyDescent="0.25">
      <c r="D1964" s="1"/>
    </row>
    <row r="1965" spans="4:4" x14ac:dyDescent="0.25">
      <c r="D1965" s="1"/>
    </row>
    <row r="1966" spans="4:4" x14ac:dyDescent="0.25">
      <c r="D1966" s="1"/>
    </row>
    <row r="1967" spans="4:4" x14ac:dyDescent="0.25">
      <c r="D1967" s="1"/>
    </row>
    <row r="1968" spans="4:4" x14ac:dyDescent="0.25">
      <c r="D1968" s="1"/>
    </row>
    <row r="1969" spans="4:4" x14ac:dyDescent="0.25">
      <c r="D1969" s="1"/>
    </row>
    <row r="1970" spans="4:4" x14ac:dyDescent="0.25">
      <c r="D1970" s="1"/>
    </row>
    <row r="1971" spans="4:4" x14ac:dyDescent="0.25">
      <c r="D1971" s="1"/>
    </row>
    <row r="1972" spans="4:4" x14ac:dyDescent="0.25">
      <c r="D1972" s="1"/>
    </row>
    <row r="1973" spans="4:4" x14ac:dyDescent="0.25">
      <c r="D1973" s="1"/>
    </row>
    <row r="1974" spans="4:4" x14ac:dyDescent="0.25">
      <c r="D1974" s="1"/>
    </row>
    <row r="1975" spans="4:4" x14ac:dyDescent="0.25">
      <c r="D1975" s="1"/>
    </row>
    <row r="1976" spans="4:4" x14ac:dyDescent="0.25">
      <c r="D1976" s="1"/>
    </row>
    <row r="1977" spans="4:4" x14ac:dyDescent="0.25">
      <c r="D1977" s="1"/>
    </row>
    <row r="1978" spans="4:4" x14ac:dyDescent="0.25">
      <c r="D1978" s="1"/>
    </row>
    <row r="1979" spans="4:4" x14ac:dyDescent="0.25">
      <c r="D1979" s="1"/>
    </row>
    <row r="1980" spans="4:4" x14ac:dyDescent="0.25">
      <c r="D1980" s="1"/>
    </row>
    <row r="1981" spans="4:4" x14ac:dyDescent="0.25">
      <c r="D1981" s="1"/>
    </row>
    <row r="1982" spans="4:4" x14ac:dyDescent="0.25">
      <c r="D1982" s="1"/>
    </row>
    <row r="1983" spans="4:4" x14ac:dyDescent="0.25">
      <c r="D1983" s="1"/>
    </row>
    <row r="1984" spans="4:4" x14ac:dyDescent="0.25">
      <c r="D1984" s="1"/>
    </row>
    <row r="1985" spans="4:4" x14ac:dyDescent="0.25">
      <c r="D1985" s="1"/>
    </row>
    <row r="1986" spans="4:4" x14ac:dyDescent="0.25">
      <c r="D1986" s="1"/>
    </row>
    <row r="1987" spans="4:4" x14ac:dyDescent="0.25">
      <c r="D1987" s="1"/>
    </row>
    <row r="1988" spans="4:4" x14ac:dyDescent="0.25">
      <c r="D1988" s="1"/>
    </row>
    <row r="1989" spans="4:4" x14ac:dyDescent="0.25">
      <c r="D1989" s="1"/>
    </row>
    <row r="1990" spans="4:4" x14ac:dyDescent="0.25">
      <c r="D1990" s="1"/>
    </row>
    <row r="1991" spans="4:4" x14ac:dyDescent="0.25">
      <c r="D1991" s="1"/>
    </row>
    <row r="1992" spans="4:4" x14ac:dyDescent="0.25">
      <c r="D1992" s="1"/>
    </row>
    <row r="1993" spans="4:4" x14ac:dyDescent="0.25">
      <c r="D1993" s="1"/>
    </row>
    <row r="1994" spans="4:4" x14ac:dyDescent="0.25">
      <c r="D1994" s="1"/>
    </row>
    <row r="1995" spans="4:4" x14ac:dyDescent="0.25">
      <c r="D1995" s="1"/>
    </row>
    <row r="1996" spans="4:4" x14ac:dyDescent="0.25">
      <c r="D1996" s="1"/>
    </row>
    <row r="1997" spans="4:4" x14ac:dyDescent="0.25">
      <c r="D1997" s="1"/>
    </row>
    <row r="1998" spans="4:4" x14ac:dyDescent="0.25">
      <c r="D1998" s="1"/>
    </row>
    <row r="1999" spans="4:4" x14ac:dyDescent="0.25">
      <c r="D1999" s="1"/>
    </row>
    <row r="2000" spans="4:4" x14ac:dyDescent="0.25">
      <c r="D2000" s="1"/>
    </row>
    <row r="2001" spans="4:4" x14ac:dyDescent="0.25">
      <c r="D2001" s="1"/>
    </row>
    <row r="2002" spans="4:4" x14ac:dyDescent="0.25">
      <c r="D2002" s="1"/>
    </row>
    <row r="2003" spans="4:4" x14ac:dyDescent="0.25">
      <c r="D2003" s="1"/>
    </row>
    <row r="2004" spans="4:4" x14ac:dyDescent="0.25">
      <c r="D2004" s="1"/>
    </row>
    <row r="2005" spans="4:4" x14ac:dyDescent="0.25">
      <c r="D2005" s="1"/>
    </row>
    <row r="2006" spans="4:4" x14ac:dyDescent="0.25">
      <c r="D2006" s="1"/>
    </row>
    <row r="2007" spans="4:4" x14ac:dyDescent="0.25">
      <c r="D2007" s="1"/>
    </row>
    <row r="2008" spans="4:4" x14ac:dyDescent="0.25">
      <c r="D2008" s="1"/>
    </row>
    <row r="2009" spans="4:4" x14ac:dyDescent="0.25">
      <c r="D2009" s="1"/>
    </row>
    <row r="2010" spans="4:4" x14ac:dyDescent="0.25">
      <c r="D2010" s="1"/>
    </row>
    <row r="2011" spans="4:4" x14ac:dyDescent="0.25">
      <c r="D2011" s="1"/>
    </row>
    <row r="2012" spans="4:4" x14ac:dyDescent="0.25">
      <c r="D2012" s="1"/>
    </row>
    <row r="2013" spans="4:4" x14ac:dyDescent="0.25">
      <c r="D2013" s="1"/>
    </row>
    <row r="2014" spans="4:4" x14ac:dyDescent="0.25">
      <c r="D2014" s="1"/>
    </row>
    <row r="2015" spans="4:4" x14ac:dyDescent="0.25">
      <c r="D2015" s="1"/>
    </row>
    <row r="2016" spans="4:4" x14ac:dyDescent="0.25">
      <c r="D2016" s="1"/>
    </row>
    <row r="2017" spans="4:4" x14ac:dyDescent="0.25">
      <c r="D2017" s="1"/>
    </row>
    <row r="2018" spans="4:4" x14ac:dyDescent="0.25">
      <c r="D2018" s="1"/>
    </row>
    <row r="2019" spans="4:4" x14ac:dyDescent="0.25">
      <c r="D2019" s="1"/>
    </row>
    <row r="2020" spans="4:4" x14ac:dyDescent="0.25">
      <c r="D2020" s="1"/>
    </row>
    <row r="2021" spans="4:4" x14ac:dyDescent="0.25">
      <c r="D2021" s="1"/>
    </row>
    <row r="2022" spans="4:4" x14ac:dyDescent="0.25">
      <c r="D2022" s="1"/>
    </row>
    <row r="2023" spans="4:4" x14ac:dyDescent="0.25">
      <c r="D2023" s="1"/>
    </row>
    <row r="2024" spans="4:4" x14ac:dyDescent="0.25">
      <c r="D2024" s="1"/>
    </row>
    <row r="2025" spans="4:4" x14ac:dyDescent="0.25">
      <c r="D2025" s="1"/>
    </row>
    <row r="2026" spans="4:4" x14ac:dyDescent="0.25">
      <c r="D2026" s="1"/>
    </row>
    <row r="2027" spans="4:4" x14ac:dyDescent="0.25">
      <c r="D2027" s="1"/>
    </row>
    <row r="2028" spans="4:4" x14ac:dyDescent="0.25">
      <c r="D2028" s="1"/>
    </row>
    <row r="2029" spans="4:4" x14ac:dyDescent="0.25">
      <c r="D2029" s="1"/>
    </row>
    <row r="2030" spans="4:4" x14ac:dyDescent="0.25">
      <c r="D2030" s="1"/>
    </row>
    <row r="2031" spans="4:4" x14ac:dyDescent="0.25">
      <c r="D2031" s="1"/>
    </row>
    <row r="2032" spans="4:4" x14ac:dyDescent="0.25">
      <c r="D2032" s="1"/>
    </row>
    <row r="2033" spans="4:4" x14ac:dyDescent="0.25">
      <c r="D2033" s="1"/>
    </row>
    <row r="2034" spans="4:4" x14ac:dyDescent="0.25">
      <c r="D2034" s="1"/>
    </row>
    <row r="2035" spans="4:4" x14ac:dyDescent="0.25">
      <c r="D2035" s="1"/>
    </row>
    <row r="2036" spans="4:4" x14ac:dyDescent="0.25">
      <c r="D2036" s="1"/>
    </row>
    <row r="2037" spans="4:4" x14ac:dyDescent="0.25">
      <c r="D2037" s="1"/>
    </row>
    <row r="2038" spans="4:4" x14ac:dyDescent="0.25">
      <c r="D2038" s="1"/>
    </row>
    <row r="2039" spans="4:4" x14ac:dyDescent="0.25">
      <c r="D2039" s="1"/>
    </row>
    <row r="2040" spans="4:4" x14ac:dyDescent="0.25">
      <c r="D2040" s="1"/>
    </row>
    <row r="2041" spans="4:4" x14ac:dyDescent="0.25">
      <c r="D2041" s="1"/>
    </row>
    <row r="2042" spans="4:4" x14ac:dyDescent="0.25">
      <c r="D2042" s="1"/>
    </row>
    <row r="2043" spans="4:4" x14ac:dyDescent="0.25">
      <c r="D2043" s="1"/>
    </row>
    <row r="2044" spans="4:4" x14ac:dyDescent="0.25">
      <c r="D2044" s="1"/>
    </row>
    <row r="2045" spans="4:4" x14ac:dyDescent="0.25">
      <c r="D2045" s="1"/>
    </row>
    <row r="2046" spans="4:4" x14ac:dyDescent="0.25">
      <c r="D2046" s="1"/>
    </row>
    <row r="2047" spans="4:4" x14ac:dyDescent="0.25">
      <c r="D2047" s="1"/>
    </row>
    <row r="2048" spans="4:4" x14ac:dyDescent="0.25">
      <c r="D2048" s="1"/>
    </row>
    <row r="2049" spans="4:4" x14ac:dyDescent="0.25">
      <c r="D2049" s="1"/>
    </row>
    <row r="2050" spans="4:4" x14ac:dyDescent="0.25">
      <c r="D2050" s="1"/>
    </row>
    <row r="2051" spans="4:4" x14ac:dyDescent="0.25">
      <c r="D2051" s="1"/>
    </row>
    <row r="2052" spans="4:4" x14ac:dyDescent="0.25">
      <c r="D2052" s="1"/>
    </row>
    <row r="2053" spans="4:4" x14ac:dyDescent="0.25">
      <c r="D2053" s="1"/>
    </row>
    <row r="2054" spans="4:4" x14ac:dyDescent="0.25">
      <c r="D2054" s="1"/>
    </row>
    <row r="2055" spans="4:4" x14ac:dyDescent="0.25">
      <c r="D2055" s="1"/>
    </row>
    <row r="2056" spans="4:4" x14ac:dyDescent="0.25">
      <c r="D2056" s="1"/>
    </row>
    <row r="2057" spans="4:4" x14ac:dyDescent="0.25">
      <c r="D2057" s="1"/>
    </row>
    <row r="2058" spans="4:4" x14ac:dyDescent="0.25">
      <c r="D2058" s="1"/>
    </row>
    <row r="2059" spans="4:4" x14ac:dyDescent="0.25">
      <c r="D2059" s="1"/>
    </row>
    <row r="2060" spans="4:4" x14ac:dyDescent="0.25">
      <c r="D2060" s="1"/>
    </row>
    <row r="2061" spans="4:4" x14ac:dyDescent="0.25">
      <c r="D2061" s="1"/>
    </row>
    <row r="2062" spans="4:4" x14ac:dyDescent="0.25">
      <c r="D2062" s="1"/>
    </row>
    <row r="2063" spans="4:4" x14ac:dyDescent="0.25">
      <c r="D2063" s="1"/>
    </row>
    <row r="2064" spans="4:4" x14ac:dyDescent="0.25">
      <c r="D2064" s="1"/>
    </row>
    <row r="2065" spans="4:4" x14ac:dyDescent="0.25">
      <c r="D2065" s="1"/>
    </row>
    <row r="2066" spans="4:4" x14ac:dyDescent="0.25">
      <c r="D2066" s="1"/>
    </row>
    <row r="2067" spans="4:4" x14ac:dyDescent="0.25">
      <c r="D2067" s="1"/>
    </row>
    <row r="2068" spans="4:4" x14ac:dyDescent="0.25">
      <c r="D2068" s="1"/>
    </row>
    <row r="2069" spans="4:4" x14ac:dyDescent="0.25">
      <c r="D2069" s="1"/>
    </row>
    <row r="2070" spans="4:4" x14ac:dyDescent="0.25">
      <c r="D2070" s="1"/>
    </row>
    <row r="2071" spans="4:4" x14ac:dyDescent="0.25">
      <c r="D2071" s="1"/>
    </row>
    <row r="2072" spans="4:4" x14ac:dyDescent="0.25">
      <c r="D2072" s="1"/>
    </row>
    <row r="2073" spans="4:4" x14ac:dyDescent="0.25">
      <c r="D2073" s="1"/>
    </row>
    <row r="2074" spans="4:4" x14ac:dyDescent="0.25">
      <c r="D2074" s="1"/>
    </row>
    <row r="2075" spans="4:4" x14ac:dyDescent="0.25">
      <c r="D2075" s="1"/>
    </row>
    <row r="2076" spans="4:4" x14ac:dyDescent="0.25">
      <c r="D2076" s="1"/>
    </row>
    <row r="2077" spans="4:4" x14ac:dyDescent="0.25">
      <c r="D2077" s="1"/>
    </row>
    <row r="2078" spans="4:4" x14ac:dyDescent="0.25">
      <c r="D2078" s="1"/>
    </row>
    <row r="2079" spans="4:4" x14ac:dyDescent="0.25">
      <c r="D2079" s="1"/>
    </row>
    <row r="2080" spans="4:4" x14ac:dyDescent="0.25">
      <c r="D2080" s="1"/>
    </row>
    <row r="2081" spans="4:4" x14ac:dyDescent="0.25">
      <c r="D2081" s="1"/>
    </row>
    <row r="2082" spans="4:4" x14ac:dyDescent="0.25">
      <c r="D2082" s="1"/>
    </row>
    <row r="2083" spans="4:4" x14ac:dyDescent="0.25">
      <c r="D2083" s="1"/>
    </row>
    <row r="2084" spans="4:4" x14ac:dyDescent="0.25">
      <c r="D2084" s="1"/>
    </row>
    <row r="2085" spans="4:4" x14ac:dyDescent="0.25">
      <c r="D2085" s="1"/>
    </row>
    <row r="2086" spans="4:4" x14ac:dyDescent="0.25">
      <c r="D2086" s="1"/>
    </row>
    <row r="2087" spans="4:4" x14ac:dyDescent="0.25">
      <c r="D2087" s="1"/>
    </row>
    <row r="2088" spans="4:4" x14ac:dyDescent="0.25">
      <c r="D2088" s="1"/>
    </row>
    <row r="2089" spans="4:4" x14ac:dyDescent="0.25">
      <c r="D2089" s="1"/>
    </row>
    <row r="2090" spans="4:4" x14ac:dyDescent="0.25">
      <c r="D2090" s="1"/>
    </row>
    <row r="2091" spans="4:4" x14ac:dyDescent="0.25">
      <c r="D2091" s="1"/>
    </row>
    <row r="2092" spans="4:4" x14ac:dyDescent="0.25">
      <c r="D2092" s="1"/>
    </row>
    <row r="2093" spans="4:4" x14ac:dyDescent="0.25">
      <c r="D2093" s="1"/>
    </row>
    <row r="2094" spans="4:4" x14ac:dyDescent="0.25">
      <c r="D2094" s="1"/>
    </row>
    <row r="2095" spans="4:4" x14ac:dyDescent="0.25">
      <c r="D2095" s="1"/>
    </row>
    <row r="2096" spans="4:4" x14ac:dyDescent="0.25">
      <c r="D2096" s="1"/>
    </row>
    <row r="2097" spans="4:4" x14ac:dyDescent="0.25">
      <c r="D2097" s="1"/>
    </row>
    <row r="2098" spans="4:4" x14ac:dyDescent="0.25">
      <c r="D2098" s="1"/>
    </row>
    <row r="2099" spans="4:4" x14ac:dyDescent="0.25">
      <c r="D2099" s="1"/>
    </row>
    <row r="2100" spans="4:4" x14ac:dyDescent="0.25">
      <c r="D2100" s="1"/>
    </row>
    <row r="2101" spans="4:4" x14ac:dyDescent="0.25">
      <c r="D2101" s="1"/>
    </row>
    <row r="2102" spans="4:4" x14ac:dyDescent="0.25">
      <c r="D2102" s="1"/>
    </row>
    <row r="2103" spans="4:4" x14ac:dyDescent="0.25">
      <c r="D2103" s="1"/>
    </row>
    <row r="2104" spans="4:4" x14ac:dyDescent="0.25">
      <c r="D2104" s="1"/>
    </row>
    <row r="2105" spans="4:4" x14ac:dyDescent="0.25">
      <c r="D2105" s="1"/>
    </row>
    <row r="2106" spans="4:4" x14ac:dyDescent="0.25">
      <c r="D2106" s="1"/>
    </row>
    <row r="2107" spans="4:4" x14ac:dyDescent="0.25">
      <c r="D2107" s="1"/>
    </row>
    <row r="2108" spans="4:4" x14ac:dyDescent="0.25">
      <c r="D2108" s="1"/>
    </row>
    <row r="2109" spans="4:4" x14ac:dyDescent="0.25">
      <c r="D2109" s="1"/>
    </row>
    <row r="2110" spans="4:4" x14ac:dyDescent="0.25">
      <c r="D2110" s="1"/>
    </row>
    <row r="2111" spans="4:4" x14ac:dyDescent="0.25">
      <c r="D2111" s="1"/>
    </row>
    <row r="2112" spans="4:4" x14ac:dyDescent="0.25">
      <c r="D2112" s="1"/>
    </row>
    <row r="2113" spans="4:4" x14ac:dyDescent="0.25">
      <c r="D2113" s="1"/>
    </row>
    <row r="2114" spans="4:4" x14ac:dyDescent="0.25">
      <c r="D2114" s="1"/>
    </row>
    <row r="2115" spans="4:4" x14ac:dyDescent="0.25">
      <c r="D2115" s="1"/>
    </row>
    <row r="2116" spans="4:4" x14ac:dyDescent="0.25">
      <c r="D2116" s="1"/>
    </row>
    <row r="2117" spans="4:4" x14ac:dyDescent="0.25">
      <c r="D2117" s="1"/>
    </row>
    <row r="2118" spans="4:4" x14ac:dyDescent="0.25">
      <c r="D2118" s="1"/>
    </row>
    <row r="2119" spans="4:4" x14ac:dyDescent="0.25">
      <c r="D2119" s="1"/>
    </row>
    <row r="2120" spans="4:4" x14ac:dyDescent="0.25">
      <c r="D2120" s="1"/>
    </row>
    <row r="2121" spans="4:4" x14ac:dyDescent="0.25">
      <c r="D2121" s="1"/>
    </row>
    <row r="2122" spans="4:4" x14ac:dyDescent="0.25">
      <c r="D2122" s="1"/>
    </row>
    <row r="2123" spans="4:4" x14ac:dyDescent="0.25">
      <c r="D2123" s="1"/>
    </row>
    <row r="2124" spans="4:4" x14ac:dyDescent="0.25">
      <c r="D2124" s="1"/>
    </row>
    <row r="2125" spans="4:4" x14ac:dyDescent="0.25">
      <c r="D2125" s="1"/>
    </row>
    <row r="2126" spans="4:4" x14ac:dyDescent="0.25">
      <c r="D2126" s="1"/>
    </row>
    <row r="2127" spans="4:4" x14ac:dyDescent="0.25">
      <c r="D2127" s="1"/>
    </row>
    <row r="2128" spans="4:4" x14ac:dyDescent="0.25">
      <c r="D2128" s="1"/>
    </row>
    <row r="2129" spans="4:4" x14ac:dyDescent="0.25">
      <c r="D2129" s="1"/>
    </row>
    <row r="2130" spans="4:4" x14ac:dyDescent="0.25">
      <c r="D2130" s="1"/>
    </row>
    <row r="2131" spans="4:4" x14ac:dyDescent="0.25">
      <c r="D2131" s="1"/>
    </row>
    <row r="2132" spans="4:4" x14ac:dyDescent="0.25">
      <c r="D2132" s="1"/>
    </row>
    <row r="2133" spans="4:4" x14ac:dyDescent="0.25">
      <c r="D2133" s="1"/>
    </row>
    <row r="2134" spans="4:4" x14ac:dyDescent="0.25">
      <c r="D2134" s="1"/>
    </row>
    <row r="2135" spans="4:4" x14ac:dyDescent="0.25">
      <c r="D2135" s="1"/>
    </row>
    <row r="2136" spans="4:4" x14ac:dyDescent="0.25">
      <c r="D2136" s="1"/>
    </row>
    <row r="2137" spans="4:4" x14ac:dyDescent="0.25">
      <c r="D2137" s="1"/>
    </row>
    <row r="2138" spans="4:4" x14ac:dyDescent="0.25">
      <c r="D2138" s="1"/>
    </row>
    <row r="2139" spans="4:4" x14ac:dyDescent="0.25">
      <c r="D2139" s="1"/>
    </row>
    <row r="2140" spans="4:4" x14ac:dyDescent="0.25">
      <c r="D2140" s="1"/>
    </row>
    <row r="2141" spans="4:4" x14ac:dyDescent="0.25">
      <c r="D2141" s="1"/>
    </row>
    <row r="2142" spans="4:4" x14ac:dyDescent="0.25">
      <c r="D2142" s="1"/>
    </row>
    <row r="2143" spans="4:4" x14ac:dyDescent="0.25">
      <c r="D2143" s="1"/>
    </row>
    <row r="2144" spans="4:4" x14ac:dyDescent="0.25">
      <c r="D2144" s="1"/>
    </row>
    <row r="2145" spans="4:4" x14ac:dyDescent="0.25">
      <c r="D2145" s="1"/>
    </row>
    <row r="2146" spans="4:4" x14ac:dyDescent="0.25">
      <c r="D2146" s="1"/>
    </row>
    <row r="2147" spans="4:4" x14ac:dyDescent="0.25">
      <c r="D2147" s="1"/>
    </row>
    <row r="2148" spans="4:4" x14ac:dyDescent="0.25">
      <c r="D2148" s="1"/>
    </row>
    <row r="2149" spans="4:4" x14ac:dyDescent="0.25">
      <c r="D2149" s="1"/>
    </row>
    <row r="2150" spans="4:4" x14ac:dyDescent="0.25">
      <c r="D2150" s="1"/>
    </row>
    <row r="2151" spans="4:4" x14ac:dyDescent="0.25">
      <c r="D2151" s="1"/>
    </row>
    <row r="2152" spans="4:4" x14ac:dyDescent="0.25">
      <c r="D2152" s="1"/>
    </row>
    <row r="2153" spans="4:4" x14ac:dyDescent="0.25">
      <c r="D2153" s="1"/>
    </row>
    <row r="2154" spans="4:4" x14ac:dyDescent="0.25">
      <c r="D2154" s="1"/>
    </row>
    <row r="2155" spans="4:4" x14ac:dyDescent="0.25">
      <c r="D2155" s="1"/>
    </row>
    <row r="2156" spans="4:4" x14ac:dyDescent="0.25">
      <c r="D2156" s="1"/>
    </row>
    <row r="2157" spans="4:4" x14ac:dyDescent="0.25">
      <c r="D2157" s="1"/>
    </row>
    <row r="2158" spans="4:4" x14ac:dyDescent="0.25">
      <c r="D2158" s="1"/>
    </row>
    <row r="2159" spans="4:4" x14ac:dyDescent="0.25">
      <c r="D2159" s="1"/>
    </row>
    <row r="2160" spans="4:4" x14ac:dyDescent="0.25">
      <c r="D2160" s="1"/>
    </row>
    <row r="2161" spans="4:4" x14ac:dyDescent="0.25">
      <c r="D2161" s="1"/>
    </row>
    <row r="2162" spans="4:4" x14ac:dyDescent="0.25">
      <c r="D2162" s="1"/>
    </row>
    <row r="2163" spans="4:4" x14ac:dyDescent="0.25">
      <c r="D2163" s="1"/>
    </row>
    <row r="2164" spans="4:4" x14ac:dyDescent="0.25">
      <c r="D2164" s="1"/>
    </row>
    <row r="2165" spans="4:4" x14ac:dyDescent="0.25">
      <c r="D2165" s="1"/>
    </row>
    <row r="2166" spans="4:4" x14ac:dyDescent="0.25">
      <c r="D2166" s="1"/>
    </row>
    <row r="2167" spans="4:4" x14ac:dyDescent="0.25">
      <c r="D2167" s="1"/>
    </row>
    <row r="2168" spans="4:4" x14ac:dyDescent="0.25">
      <c r="D2168" s="1"/>
    </row>
    <row r="2169" spans="4:4" x14ac:dyDescent="0.25">
      <c r="D2169" s="1"/>
    </row>
    <row r="2170" spans="4:4" x14ac:dyDescent="0.25">
      <c r="D2170" s="1"/>
    </row>
    <row r="2171" spans="4:4" x14ac:dyDescent="0.25">
      <c r="D2171" s="1"/>
    </row>
    <row r="2172" spans="4:4" x14ac:dyDescent="0.25">
      <c r="D2172" s="1"/>
    </row>
    <row r="2173" spans="4:4" x14ac:dyDescent="0.25">
      <c r="D2173" s="1"/>
    </row>
    <row r="2174" spans="4:4" x14ac:dyDescent="0.25">
      <c r="D2174" s="1"/>
    </row>
    <row r="2175" spans="4:4" x14ac:dyDescent="0.25">
      <c r="D2175" s="1"/>
    </row>
    <row r="2176" spans="4:4" x14ac:dyDescent="0.25">
      <c r="D2176" s="1"/>
    </row>
    <row r="2177" spans="4:4" x14ac:dyDescent="0.25">
      <c r="D2177" s="1"/>
    </row>
    <row r="2178" spans="4:4" x14ac:dyDescent="0.25">
      <c r="D2178" s="1"/>
    </row>
    <row r="2179" spans="4:4" x14ac:dyDescent="0.25">
      <c r="D2179" s="1"/>
    </row>
    <row r="2180" spans="4:4" x14ac:dyDescent="0.25">
      <c r="D2180" s="1"/>
    </row>
    <row r="2181" spans="4:4" x14ac:dyDescent="0.25">
      <c r="D2181" s="1"/>
    </row>
    <row r="2182" spans="4:4" x14ac:dyDescent="0.25">
      <c r="D2182" s="1"/>
    </row>
    <row r="2183" spans="4:4" x14ac:dyDescent="0.25">
      <c r="D2183" s="1"/>
    </row>
    <row r="2184" spans="4:4" x14ac:dyDescent="0.25">
      <c r="D2184" s="1"/>
    </row>
    <row r="2185" spans="4:4" x14ac:dyDescent="0.25">
      <c r="D2185" s="1"/>
    </row>
    <row r="2186" spans="4:4" x14ac:dyDescent="0.25">
      <c r="D2186" s="1"/>
    </row>
    <row r="2187" spans="4:4" x14ac:dyDescent="0.25">
      <c r="D2187" s="1"/>
    </row>
    <row r="2188" spans="4:4" x14ac:dyDescent="0.25">
      <c r="D2188" s="1"/>
    </row>
    <row r="2189" spans="4:4" x14ac:dyDescent="0.25">
      <c r="D2189" s="1"/>
    </row>
    <row r="2190" spans="4:4" x14ac:dyDescent="0.25">
      <c r="D2190" s="1"/>
    </row>
    <row r="2191" spans="4:4" x14ac:dyDescent="0.25">
      <c r="D2191" s="1"/>
    </row>
    <row r="2192" spans="4:4" x14ac:dyDescent="0.25">
      <c r="D2192" s="1"/>
    </row>
    <row r="2193" spans="4:4" x14ac:dyDescent="0.25">
      <c r="D2193" s="1"/>
    </row>
    <row r="2194" spans="4:4" x14ac:dyDescent="0.25">
      <c r="D2194" s="1"/>
    </row>
    <row r="2195" spans="4:4" x14ac:dyDescent="0.25">
      <c r="D2195" s="1"/>
    </row>
    <row r="2196" spans="4:4" x14ac:dyDescent="0.25">
      <c r="D2196" s="1"/>
    </row>
    <row r="2197" spans="4:4" x14ac:dyDescent="0.25">
      <c r="D2197" s="1"/>
    </row>
    <row r="2198" spans="4:4" x14ac:dyDescent="0.25">
      <c r="D2198" s="1"/>
    </row>
    <row r="2199" spans="4:4" x14ac:dyDescent="0.25">
      <c r="D2199" s="1"/>
    </row>
    <row r="2200" spans="4:4" x14ac:dyDescent="0.25">
      <c r="D2200" s="1"/>
    </row>
    <row r="2201" spans="4:4" x14ac:dyDescent="0.25">
      <c r="D2201" s="1"/>
    </row>
    <row r="2202" spans="4:4" x14ac:dyDescent="0.25">
      <c r="D2202" s="1"/>
    </row>
    <row r="2203" spans="4:4" x14ac:dyDescent="0.25">
      <c r="D2203" s="1"/>
    </row>
    <row r="2204" spans="4:4" x14ac:dyDescent="0.25">
      <c r="D2204" s="1"/>
    </row>
    <row r="2205" spans="4:4" x14ac:dyDescent="0.25">
      <c r="D2205" s="1"/>
    </row>
    <row r="2206" spans="4:4" x14ac:dyDescent="0.25">
      <c r="D2206" s="1"/>
    </row>
    <row r="2207" spans="4:4" x14ac:dyDescent="0.25">
      <c r="D2207" s="1"/>
    </row>
    <row r="2208" spans="4:4" x14ac:dyDescent="0.25">
      <c r="D2208" s="1"/>
    </row>
    <row r="2209" spans="4:4" x14ac:dyDescent="0.25">
      <c r="D2209" s="1"/>
    </row>
    <row r="2210" spans="4:4" x14ac:dyDescent="0.25">
      <c r="D2210" s="1"/>
    </row>
    <row r="2211" spans="4:4" x14ac:dyDescent="0.25">
      <c r="D2211" s="1"/>
    </row>
    <row r="2212" spans="4:4" x14ac:dyDescent="0.25">
      <c r="D2212" s="1"/>
    </row>
    <row r="2213" spans="4:4" x14ac:dyDescent="0.25">
      <c r="D2213" s="1"/>
    </row>
    <row r="2214" spans="4:4" x14ac:dyDescent="0.25">
      <c r="D2214" s="1"/>
    </row>
    <row r="2215" spans="4:4" x14ac:dyDescent="0.25">
      <c r="D2215" s="1"/>
    </row>
    <row r="2216" spans="4:4" x14ac:dyDescent="0.25">
      <c r="D2216" s="1"/>
    </row>
    <row r="2217" spans="4:4" x14ac:dyDescent="0.25">
      <c r="D2217" s="1"/>
    </row>
    <row r="2218" spans="4:4" x14ac:dyDescent="0.25">
      <c r="D2218" s="1"/>
    </row>
    <row r="2219" spans="4:4" x14ac:dyDescent="0.25">
      <c r="D2219" s="1"/>
    </row>
    <row r="2220" spans="4:4" x14ac:dyDescent="0.25">
      <c r="D2220" s="1"/>
    </row>
    <row r="2221" spans="4:4" x14ac:dyDescent="0.25">
      <c r="D2221" s="1"/>
    </row>
    <row r="2222" spans="4:4" x14ac:dyDescent="0.25">
      <c r="D2222" s="1"/>
    </row>
    <row r="2223" spans="4:4" x14ac:dyDescent="0.25">
      <c r="D2223" s="1"/>
    </row>
    <row r="2224" spans="4:4" x14ac:dyDescent="0.25">
      <c r="D2224" s="1"/>
    </row>
    <row r="2225" spans="4:4" x14ac:dyDescent="0.25">
      <c r="D2225" s="1"/>
    </row>
    <row r="2226" spans="4:4" x14ac:dyDescent="0.25">
      <c r="D2226" s="1"/>
    </row>
    <row r="2227" spans="4:4" x14ac:dyDescent="0.25">
      <c r="D2227" s="1"/>
    </row>
    <row r="2228" spans="4:4" x14ac:dyDescent="0.25">
      <c r="D2228" s="1"/>
    </row>
    <row r="2229" spans="4:4" x14ac:dyDescent="0.25">
      <c r="D2229" s="1"/>
    </row>
    <row r="2230" spans="4:4" x14ac:dyDescent="0.25">
      <c r="D2230" s="1"/>
    </row>
    <row r="2231" spans="4:4" x14ac:dyDescent="0.25">
      <c r="D2231" s="1"/>
    </row>
    <row r="2232" spans="4:4" x14ac:dyDescent="0.25">
      <c r="D2232" s="1"/>
    </row>
    <row r="2233" spans="4:4" x14ac:dyDescent="0.25">
      <c r="D2233" s="1"/>
    </row>
    <row r="2234" spans="4:4" x14ac:dyDescent="0.25">
      <c r="D2234" s="1"/>
    </row>
    <row r="2235" spans="4:4" x14ac:dyDescent="0.25">
      <c r="D2235" s="1"/>
    </row>
    <row r="2236" spans="4:4" x14ac:dyDescent="0.25">
      <c r="D2236" s="1"/>
    </row>
    <row r="2237" spans="4:4" x14ac:dyDescent="0.25">
      <c r="D2237" s="1"/>
    </row>
    <row r="2238" spans="4:4" x14ac:dyDescent="0.25">
      <c r="D2238" s="1"/>
    </row>
    <row r="2239" spans="4:4" x14ac:dyDescent="0.25">
      <c r="D2239" s="1"/>
    </row>
    <row r="2240" spans="4:4" x14ac:dyDescent="0.25">
      <c r="D2240" s="1"/>
    </row>
    <row r="2241" spans="4:4" x14ac:dyDescent="0.25">
      <c r="D2241" s="1"/>
    </row>
    <row r="2242" spans="4:4" x14ac:dyDescent="0.25">
      <c r="D2242" s="1"/>
    </row>
    <row r="2243" spans="4:4" x14ac:dyDescent="0.25">
      <c r="D2243" s="1"/>
    </row>
    <row r="2244" spans="4:4" x14ac:dyDescent="0.25">
      <c r="D2244" s="1"/>
    </row>
    <row r="2245" spans="4:4" x14ac:dyDescent="0.25">
      <c r="D2245" s="1"/>
    </row>
    <row r="2246" spans="4:4" x14ac:dyDescent="0.25">
      <c r="D2246" s="1"/>
    </row>
    <row r="2247" spans="4:4" x14ac:dyDescent="0.25">
      <c r="D2247" s="1"/>
    </row>
    <row r="2248" spans="4:4" x14ac:dyDescent="0.25">
      <c r="D2248" s="1"/>
    </row>
    <row r="2249" spans="4:4" x14ac:dyDescent="0.25">
      <c r="D2249" s="1"/>
    </row>
    <row r="2250" spans="4:4" x14ac:dyDescent="0.25">
      <c r="D2250" s="1"/>
    </row>
    <row r="2251" spans="4:4" x14ac:dyDescent="0.25">
      <c r="D2251" s="1"/>
    </row>
    <row r="2252" spans="4:4" x14ac:dyDescent="0.25">
      <c r="D2252" s="1"/>
    </row>
    <row r="2253" spans="4:4" x14ac:dyDescent="0.25">
      <c r="D2253" s="1"/>
    </row>
    <row r="2254" spans="4:4" x14ac:dyDescent="0.25">
      <c r="D2254" s="1"/>
    </row>
    <row r="2255" spans="4:4" x14ac:dyDescent="0.25">
      <c r="D2255" s="1"/>
    </row>
    <row r="2256" spans="4:4" x14ac:dyDescent="0.25">
      <c r="D2256" s="1"/>
    </row>
    <row r="2257" spans="4:4" x14ac:dyDescent="0.25">
      <c r="D2257" s="1"/>
    </row>
    <row r="2258" spans="4:4" x14ac:dyDescent="0.25">
      <c r="D2258" s="1"/>
    </row>
    <row r="2259" spans="4:4" x14ac:dyDescent="0.25">
      <c r="D2259" s="1"/>
    </row>
    <row r="2260" spans="4:4" x14ac:dyDescent="0.25">
      <c r="D2260" s="1"/>
    </row>
    <row r="2261" spans="4:4" x14ac:dyDescent="0.25">
      <c r="D2261" s="1"/>
    </row>
    <row r="2262" spans="4:4" x14ac:dyDescent="0.25">
      <c r="D2262" s="1"/>
    </row>
    <row r="2263" spans="4:4" x14ac:dyDescent="0.25">
      <c r="D2263" s="1"/>
    </row>
    <row r="2264" spans="4:4" x14ac:dyDescent="0.25">
      <c r="D2264" s="1"/>
    </row>
    <row r="2265" spans="4:4" x14ac:dyDescent="0.25">
      <c r="D2265" s="1"/>
    </row>
    <row r="2266" spans="4:4" x14ac:dyDescent="0.25">
      <c r="D2266" s="1"/>
    </row>
    <row r="2267" spans="4:4" x14ac:dyDescent="0.25">
      <c r="D2267" s="1"/>
    </row>
    <row r="2268" spans="4:4" x14ac:dyDescent="0.25">
      <c r="D2268" s="1"/>
    </row>
    <row r="2269" spans="4:4" x14ac:dyDescent="0.25">
      <c r="D2269" s="1"/>
    </row>
    <row r="2270" spans="4:4" x14ac:dyDescent="0.25">
      <c r="D2270" s="1"/>
    </row>
    <row r="2271" spans="4:4" x14ac:dyDescent="0.25">
      <c r="D2271" s="1"/>
    </row>
    <row r="2272" spans="4:4" x14ac:dyDescent="0.25">
      <c r="D2272" s="1"/>
    </row>
    <row r="2273" spans="4:4" x14ac:dyDescent="0.25">
      <c r="D2273" s="1"/>
    </row>
    <row r="2274" spans="4:4" x14ac:dyDescent="0.25">
      <c r="D2274" s="1"/>
    </row>
    <row r="2275" spans="4:4" x14ac:dyDescent="0.25">
      <c r="D2275" s="1"/>
    </row>
    <row r="2276" spans="4:4" x14ac:dyDescent="0.25">
      <c r="D2276" s="1"/>
    </row>
    <row r="2277" spans="4:4" x14ac:dyDescent="0.25">
      <c r="D2277" s="1"/>
    </row>
    <row r="2278" spans="4:4" x14ac:dyDescent="0.25">
      <c r="D2278" s="1"/>
    </row>
    <row r="2279" spans="4:4" x14ac:dyDescent="0.25">
      <c r="D2279" s="1"/>
    </row>
    <row r="2280" spans="4:4" x14ac:dyDescent="0.25">
      <c r="D2280" s="1"/>
    </row>
    <row r="2281" spans="4:4" x14ac:dyDescent="0.25">
      <c r="D2281" s="1"/>
    </row>
    <row r="2282" spans="4:4" x14ac:dyDescent="0.25">
      <c r="D2282" s="1"/>
    </row>
    <row r="2283" spans="4:4" x14ac:dyDescent="0.25">
      <c r="D2283" s="1"/>
    </row>
    <row r="2284" spans="4:4" x14ac:dyDescent="0.25">
      <c r="D2284" s="1"/>
    </row>
    <row r="2285" spans="4:4" x14ac:dyDescent="0.25">
      <c r="D2285" s="1"/>
    </row>
    <row r="2286" spans="4:4" x14ac:dyDescent="0.25">
      <c r="D2286" s="1"/>
    </row>
    <row r="2287" spans="4:4" x14ac:dyDescent="0.25">
      <c r="D2287" s="1"/>
    </row>
    <row r="2288" spans="4:4" x14ac:dyDescent="0.25">
      <c r="D2288" s="1"/>
    </row>
    <row r="2289" spans="4:4" x14ac:dyDescent="0.25">
      <c r="D2289" s="1"/>
    </row>
    <row r="2290" spans="4:4" x14ac:dyDescent="0.25">
      <c r="D2290" s="1"/>
    </row>
    <row r="2291" spans="4:4" x14ac:dyDescent="0.25">
      <c r="D2291" s="1"/>
    </row>
    <row r="2292" spans="4:4" x14ac:dyDescent="0.25">
      <c r="D2292" s="1"/>
    </row>
    <row r="2293" spans="4:4" x14ac:dyDescent="0.25">
      <c r="D2293" s="1"/>
    </row>
    <row r="2294" spans="4:4" x14ac:dyDescent="0.25">
      <c r="D2294" s="1"/>
    </row>
    <row r="2295" spans="4:4" x14ac:dyDescent="0.25">
      <c r="D2295" s="1"/>
    </row>
    <row r="2296" spans="4:4" x14ac:dyDescent="0.25">
      <c r="D2296" s="1"/>
    </row>
    <row r="2297" spans="4:4" x14ac:dyDescent="0.25">
      <c r="D2297" s="1"/>
    </row>
    <row r="2298" spans="4:4" x14ac:dyDescent="0.25">
      <c r="D2298" s="1"/>
    </row>
    <row r="2299" spans="4:4" x14ac:dyDescent="0.25">
      <c r="D2299" s="1"/>
    </row>
    <row r="2300" spans="4:4" x14ac:dyDescent="0.25">
      <c r="D2300" s="1"/>
    </row>
    <row r="2301" spans="4:4" x14ac:dyDescent="0.25">
      <c r="D2301" s="1"/>
    </row>
    <row r="2302" spans="4:4" x14ac:dyDescent="0.25">
      <c r="D2302" s="1"/>
    </row>
    <row r="2303" spans="4:4" x14ac:dyDescent="0.25">
      <c r="D2303" s="1"/>
    </row>
    <row r="2304" spans="4:4" x14ac:dyDescent="0.25">
      <c r="D2304" s="1"/>
    </row>
    <row r="2305" spans="4:4" x14ac:dyDescent="0.25">
      <c r="D2305" s="1"/>
    </row>
    <row r="2306" spans="4:4" x14ac:dyDescent="0.25">
      <c r="D2306" s="1"/>
    </row>
    <row r="2307" spans="4:4" x14ac:dyDescent="0.25">
      <c r="D2307" s="1"/>
    </row>
    <row r="2308" spans="4:4" x14ac:dyDescent="0.25">
      <c r="D2308" s="1"/>
    </row>
    <row r="2309" spans="4:4" x14ac:dyDescent="0.25">
      <c r="D2309" s="1"/>
    </row>
    <row r="2310" spans="4:4" x14ac:dyDescent="0.25">
      <c r="D2310" s="1"/>
    </row>
    <row r="2311" spans="4:4" x14ac:dyDescent="0.25">
      <c r="D2311" s="1"/>
    </row>
    <row r="2312" spans="4:4" x14ac:dyDescent="0.25">
      <c r="D2312" s="1"/>
    </row>
    <row r="2313" spans="4:4" x14ac:dyDescent="0.25">
      <c r="D2313" s="1"/>
    </row>
    <row r="2314" spans="4:4" x14ac:dyDescent="0.25">
      <c r="D2314" s="1"/>
    </row>
    <row r="2315" spans="4:4" x14ac:dyDescent="0.25">
      <c r="D2315" s="1"/>
    </row>
    <row r="2316" spans="4:4" x14ac:dyDescent="0.25">
      <c r="D2316" s="1"/>
    </row>
    <row r="2317" spans="4:4" x14ac:dyDescent="0.25">
      <c r="D2317" s="1"/>
    </row>
    <row r="2318" spans="4:4" x14ac:dyDescent="0.25">
      <c r="D2318" s="1"/>
    </row>
    <row r="2319" spans="4:4" x14ac:dyDescent="0.25">
      <c r="D2319" s="1"/>
    </row>
    <row r="2320" spans="4:4" x14ac:dyDescent="0.25">
      <c r="D2320" s="1"/>
    </row>
    <row r="2321" spans="4:4" x14ac:dyDescent="0.25">
      <c r="D2321" s="1"/>
    </row>
    <row r="2322" spans="4:4" x14ac:dyDescent="0.25">
      <c r="D2322" s="1"/>
    </row>
    <row r="2323" spans="4:4" x14ac:dyDescent="0.25">
      <c r="D2323" s="1"/>
    </row>
    <row r="2324" spans="4:4" x14ac:dyDescent="0.25">
      <c r="D2324" s="1"/>
    </row>
    <row r="2325" spans="4:4" x14ac:dyDescent="0.25">
      <c r="D2325" s="1"/>
    </row>
    <row r="2326" spans="4:4" x14ac:dyDescent="0.25">
      <c r="D2326" s="1"/>
    </row>
    <row r="2327" spans="4:4" x14ac:dyDescent="0.25">
      <c r="D2327" s="1"/>
    </row>
    <row r="2328" spans="4:4" x14ac:dyDescent="0.25">
      <c r="D2328" s="1"/>
    </row>
    <row r="2329" spans="4:4" x14ac:dyDescent="0.25">
      <c r="D2329" s="1"/>
    </row>
    <row r="2330" spans="4:4" x14ac:dyDescent="0.25">
      <c r="D2330" s="1"/>
    </row>
    <row r="2331" spans="4:4" x14ac:dyDescent="0.25">
      <c r="D2331" s="1"/>
    </row>
    <row r="2332" spans="4:4" x14ac:dyDescent="0.25">
      <c r="D2332" s="1"/>
    </row>
    <row r="2333" spans="4:4" x14ac:dyDescent="0.25">
      <c r="D2333" s="1"/>
    </row>
    <row r="2334" spans="4:4" x14ac:dyDescent="0.25">
      <c r="D2334" s="1"/>
    </row>
    <row r="2335" spans="4:4" x14ac:dyDescent="0.25">
      <c r="D2335" s="1"/>
    </row>
    <row r="2336" spans="4:4" x14ac:dyDescent="0.25">
      <c r="D2336" s="1"/>
    </row>
    <row r="2337" spans="4:4" x14ac:dyDescent="0.25">
      <c r="D2337" s="1"/>
    </row>
    <row r="2338" spans="4:4" x14ac:dyDescent="0.25">
      <c r="D2338" s="1"/>
    </row>
    <row r="2339" spans="4:4" x14ac:dyDescent="0.25">
      <c r="D2339" s="1"/>
    </row>
    <row r="2340" spans="4:4" x14ac:dyDescent="0.25">
      <c r="D2340" s="1"/>
    </row>
    <row r="2341" spans="4:4" x14ac:dyDescent="0.25">
      <c r="D2341" s="1"/>
    </row>
    <row r="2342" spans="4:4" x14ac:dyDescent="0.25">
      <c r="D2342" s="1"/>
    </row>
  </sheetData>
  <hyperlinks>
    <hyperlink ref="E2" r:id="rId1" display="https://www.youtube.com/watch?v=RD7JpM4UrUA" xr:uid="{CE5C819A-301B-495E-A8F3-D81ED9F546DC}"/>
    <hyperlink ref="D2" r:id="rId2" tooltip="&quot;Breaking India&quot; book launch - Swami Dayananda Saraswati - Part 1.wmv" display="https://www.youtube.com/watch?v=RD7JpM4UrUA" xr:uid="{0A081D43-6772-4A01-B23C-BFCE363597FD}"/>
    <hyperlink ref="E3" r:id="rId3" display="https://www.youtube.com/watch?v=jKuCWHsoXmQ" xr:uid="{3C8B8F99-20BD-4777-A9F6-82FEE0430A93}"/>
    <hyperlink ref="D3" r:id="rId4" tooltip="Rajiv Malhotra's Book &quot;Breaking India&quot; Launch by Pujya Swami Dayananda Saraswati - Part 2" display="https://www.youtube.com/watch?v=jKuCWHsoXmQ" xr:uid="{07301CDC-6AC3-4DDB-9B0C-2C2E195A0291}"/>
    <hyperlink ref="E4" r:id="rId5" display="https://www.youtube.com/watch?v=21ZKFBL-Yc0" xr:uid="{89B9FEC2-F39E-4325-BCD6-D0C246EA2731}"/>
    <hyperlink ref="D4" r:id="rId6" tooltip="&quot;Breaking India&quot; book launch - Admiral Nayyar.wmv" display="https://www.youtube.com/watch?v=21ZKFBL-Yc0" xr:uid="{79E1374D-8BF6-4CE3-9E78-DACCC635BC54}"/>
    <hyperlink ref="E5" r:id="rId7" display="https://www.youtube.com/watch?v=FytdS2vMJfU" xr:uid="{EA4FD62C-99E7-42E0-AE4C-61C7CF1FD0A0}"/>
    <hyperlink ref="D5" r:id="rId8" tooltip="Cho Ramaswamy - &quot;Breaking India&quot; Book Launch" display="https://www.youtube.com/watch?v=FytdS2vMJfU" xr:uid="{CAF26267-D8D0-4464-A833-4CFD17626A98}"/>
    <hyperlink ref="E6" r:id="rId9" display="https://www.youtube.com/watch?v=7WsGnkGob7A" xr:uid="{486E8356-816F-41A9-9EA1-948BDBF6390B}"/>
    <hyperlink ref="D6" r:id="rId10" tooltip="&quot;Breaking India&quot; Launch Ritual" display="https://www.youtube.com/watch?v=7WsGnkGob7A" xr:uid="{FA78DA46-A460-4978-BF8C-41F29C91598D}"/>
    <hyperlink ref="E7" r:id="rId11" display="https://www.youtube.com/watch?v=WU456HIXN5U" xr:uid="{CEA3B90B-1270-46AA-A171-50A154838077}"/>
    <hyperlink ref="D7" r:id="rId12" tooltip="S. Ramachandran - &quot;Breaking India&quot; Book Launch" display="https://www.youtube.com/watch?v=WU456HIXN5U" xr:uid="{591A0B17-E5A0-4587-894A-F06431774AC8}"/>
    <hyperlink ref="E8" r:id="rId13" display="https://www.youtube.com/watch?v=PcNDlU0LyJk" xr:uid="{3936FE17-F50D-4B46-A0D8-A58F42D8A045}"/>
    <hyperlink ref="D8" r:id="rId14" tooltip="S. Gurumurthy - Chennai Launch of &quot;Breaking India&quot;" display="https://www.youtube.com/watch?v=PcNDlU0LyJk" xr:uid="{909C1557-1177-4F42-BC0A-5BD7B9F3E13A}"/>
    <hyperlink ref="E9" r:id="rId15" display="https://www.youtube.com/watch?v=mjFek0gF97s" xr:uid="{3B9A314A-1C88-4C7D-8EB8-26B9117085CE}"/>
    <hyperlink ref="D9" r:id="rId16" tooltip="The Authors Discuss Breaking India" display="https://www.youtube.com/watch?v=mjFek0gF97s" xr:uid="{8C284926-08D8-4CA5-8A67-78FA9B5C1DE7}"/>
    <hyperlink ref="E11" r:id="rId17" display="https://www.youtube.com/watch?v=0_EJXPWJN4E" xr:uid="{174DAB6C-A38E-49E2-BD5A-190A2E4B23C6}"/>
    <hyperlink ref="D11" r:id="rId18" tooltip="&quot;Breaking India&quot; Panel #1" display="https://www.youtube.com/watch?v=0_EJXPWJN4E" xr:uid="{E81690A0-C3F6-4D26-9108-46ED87D8FECC}"/>
    <hyperlink ref="E12" r:id="rId19" display="https://www.youtube.com/watch?v=Kxuiy8OL30w" xr:uid="{06329F48-D020-40EF-9B90-0DDCEA698E15}"/>
    <hyperlink ref="D12" r:id="rId20" tooltip="&quot;Breaking India&quot; Panel #6" display="https://www.youtube.com/watch?v=Kxuiy8OL30w" xr:uid="{867F86B5-2B13-474F-8CD1-F8F72A2B8BBC}"/>
    <hyperlink ref="E14" r:id="rId21" display="https://www.youtube.com/watch?v=jMgGGixmfus" xr:uid="{4FE05A02-F870-422A-88D1-AD240AC4C6DD}"/>
    <hyperlink ref="D14" r:id="rId22" tooltip="&quot;Breaking India&quot; panel # 4" display="https://www.youtube.com/watch?v=jMgGGixmfus" xr:uid="{522C7B42-BFDE-423D-84DB-2F258718E333}"/>
    <hyperlink ref="E15" r:id="rId23" display="https://www.youtube.com/watch?v=2UnJMns3fjs" xr:uid="{05FDABD7-80F0-459A-9D00-6E433E26FA42}"/>
    <hyperlink ref="D15" r:id="rId24" tooltip="&quot;Breaking India&quot; panel #8" display="https://www.youtube.com/watch?v=2UnJMns3fjs" xr:uid="{78F0A1E0-3175-4555-8EC9-8821CFDCDF96}"/>
    <hyperlink ref="E16" r:id="rId25" display="https://www.youtube.com/watch?v=KVDRl_wLqdM" xr:uid="{B2EFF4AA-2DC8-4ADC-96D6-8084F011FBF9}"/>
    <hyperlink ref="D16" r:id="rId26" tooltip="&quot;Breaking India&quot; panel #5" display="https://www.youtube.com/watch?v=KVDRl_wLqdM" xr:uid="{7B8DA5A4-FA9C-4B0E-A40B-DCE1D63FAB35}"/>
    <hyperlink ref="E17" r:id="rId27" display="https://www.youtube.com/watch?v=Smd_3o5vtLo" xr:uid="{94284578-03FC-4656-8105-851F04A84343}"/>
    <hyperlink ref="D17" r:id="rId28" tooltip="&quot;Breaking India&quot; Panel #2" display="https://www.youtube.com/watch?v=Smd_3o5vtLo" xr:uid="{54A27E7E-EF6E-4DBB-BE2B-32DD3D530EFB}"/>
    <hyperlink ref="E18" r:id="rId29" display="https://www.youtube.com/watch?v=iBwpK4_JtEw" xr:uid="{2A34AFF0-9ECA-46CA-8CCB-60714BC3F70C}"/>
    <hyperlink ref="D18" r:id="rId30" tooltip="&quot;Breaking India&quot; Panel #3" display="https://www.youtube.com/watch?v=iBwpK4_JtEw" xr:uid="{021CCA10-BB7F-4537-9345-6104EE9F20FE}"/>
    <hyperlink ref="E19" r:id="rId31" display="https://www.youtube.com/watch?v=NCOKqHoIW7M" xr:uid="{B81D2C45-AB47-4072-8A75-2594C4949EF9}"/>
    <hyperlink ref="D19" r:id="rId32" tooltip="&quot;Breaking India&quot; Panel #7" display="https://www.youtube.com/watch?v=NCOKqHoIW7M" xr:uid="{DC64CD2F-EE65-4210-87EE-E4D11E576C9F}"/>
    <hyperlink ref="E20" r:id="rId33" display="https://www.youtube.com/watch?v=ByaheAphduQ" xr:uid="{15EFC9CF-DF44-4669-90CA-F462FD82B79C}"/>
    <hyperlink ref="D20" r:id="rId34" tooltip="Hindu Unity Day: Dallas August, 2011" display="https://www.youtube.com/watch?v=ByaheAphduQ" xr:uid="{3412CB32-AFC6-4799-9772-A0674CF7AB7C}"/>
    <hyperlink ref="E35" r:id="rId35" display="https://www.youtube.com/watch?v=s3LVHHEe2vc" xr:uid="{717AEC1C-5E0B-44B1-BFB7-94EC934DBC98}"/>
    <hyperlink ref="D35" r:id="rId36" tooltip="Rajiv Malhotra: #2 Seminar in Houston, Book: Breaking India" display="https://www.youtube.com/watch?v=s3LVHHEe2vc" xr:uid="{51E73E80-0ABB-44FD-8CEA-870D9D4DED04}"/>
    <hyperlink ref="E43" r:id="rId37" display="https://www.youtube.com/watch?v=YFmL65VsWdk" xr:uid="{0775920E-D4E9-4ECB-8919-86E2CEE9177D}"/>
    <hyperlink ref="D43" r:id="rId38" tooltip="Rajiv Malhotra's Book &quot;Being Different&quot; Event with Swami Dayananda Saraswati" display="https://www.youtube.com/watch?v=YFmL65VsWdk" xr:uid="{9800DA13-1BBD-4981-97ED-6D394FFF94D0}"/>
  </hyperlinks>
  <pageMargins left="0.7" right="0.7" top="0.75" bottom="0.75" header="0.3" footer="0.3"/>
  <legacyDrawing r:id="rId39"/>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D5B49-406E-4D8E-97E3-2FC1CB675A86}">
  <dimension ref="A1:AA2345"/>
  <sheetViews>
    <sheetView tabSelected="1" workbookViewId="0">
      <selection activeCell="B1" sqref="B1"/>
    </sheetView>
  </sheetViews>
  <sheetFormatPr defaultRowHeight="15" x14ac:dyDescent="0.25"/>
  <cols>
    <col min="1" max="1" width="4.85546875" style="2" bestFit="1" customWidth="1"/>
    <col min="2" max="2" width="7.28515625" style="2" customWidth="1"/>
    <col min="3" max="3" width="4.140625" style="2" customWidth="1"/>
    <col min="4" max="4" width="56.85546875" style="2" customWidth="1"/>
    <col min="5" max="5" width="9.7109375" style="2" hidden="1" customWidth="1"/>
    <col min="6" max="6" width="16.28515625" style="7" hidden="1" customWidth="1"/>
    <col min="7" max="7" width="32.42578125" style="12" customWidth="1"/>
    <col min="8" max="8" width="16.28515625" style="11" customWidth="1"/>
    <col min="9" max="9" width="9.7109375" style="2" customWidth="1"/>
    <col min="10" max="10" width="8.42578125" style="2" customWidth="1"/>
    <col min="11" max="11" width="11.140625" style="7" bestFit="1" customWidth="1"/>
    <col min="12" max="12" width="7" bestFit="1" customWidth="1"/>
    <col min="13" max="13" width="6.140625" bestFit="1" customWidth="1"/>
    <col min="14" max="14" width="9.5703125" bestFit="1" customWidth="1"/>
    <col min="15" max="15" width="9.7109375" bestFit="1" customWidth="1"/>
    <col min="16" max="16" width="23.85546875" customWidth="1"/>
    <col min="17" max="17" width="7.5703125" customWidth="1"/>
    <col min="18" max="18" width="7.42578125" customWidth="1"/>
    <col min="21" max="21" width="7.85546875" customWidth="1"/>
    <col min="25" max="25" width="56" bestFit="1" customWidth="1"/>
  </cols>
  <sheetData>
    <row r="1" spans="1:27" ht="33.75" x14ac:dyDescent="0.25">
      <c r="A1" s="13" t="s">
        <v>781</v>
      </c>
      <c r="B1" s="13" t="s">
        <v>1762</v>
      </c>
      <c r="C1" s="14" t="s">
        <v>1697</v>
      </c>
      <c r="D1" s="15" t="s">
        <v>779</v>
      </c>
      <c r="E1" s="15" t="s">
        <v>756</v>
      </c>
      <c r="F1" s="16" t="s">
        <v>757</v>
      </c>
      <c r="G1" s="15" t="s">
        <v>1700</v>
      </c>
      <c r="H1" s="17" t="s">
        <v>911</v>
      </c>
      <c r="I1" s="16" t="s">
        <v>910</v>
      </c>
      <c r="J1" s="18" t="s">
        <v>922</v>
      </c>
      <c r="K1" s="16" t="s">
        <v>778</v>
      </c>
      <c r="L1" s="16" t="s">
        <v>896</v>
      </c>
      <c r="M1" s="15" t="s">
        <v>897</v>
      </c>
      <c r="N1" s="15" t="s">
        <v>927</v>
      </c>
      <c r="O1" s="16" t="s">
        <v>909</v>
      </c>
      <c r="P1" s="17" t="s">
        <v>926</v>
      </c>
      <c r="Q1" s="17" t="s">
        <v>1713</v>
      </c>
      <c r="R1" s="15" t="s">
        <v>1746</v>
      </c>
      <c r="S1" s="15" t="s">
        <v>931</v>
      </c>
      <c r="T1" s="15" t="s">
        <v>937</v>
      </c>
      <c r="U1" s="15" t="s">
        <v>930</v>
      </c>
      <c r="V1" s="15" t="s">
        <v>925</v>
      </c>
      <c r="W1" s="16" t="s">
        <v>924</v>
      </c>
      <c r="X1" s="15" t="s">
        <v>923</v>
      </c>
      <c r="Y1" s="15" t="s">
        <v>1706</v>
      </c>
      <c r="Z1" s="36" t="s">
        <v>1792</v>
      </c>
      <c r="AA1" s="36" t="s">
        <v>1793</v>
      </c>
    </row>
    <row r="2" spans="1:27" x14ac:dyDescent="0.25">
      <c r="A2" s="19">
        <v>20</v>
      </c>
      <c r="B2" s="19" t="s">
        <v>1790</v>
      </c>
      <c r="C2" s="19" t="s">
        <v>958</v>
      </c>
      <c r="D2" s="20" t="s">
        <v>19</v>
      </c>
      <c r="E2" s="21">
        <v>0.43124999999999997</v>
      </c>
      <c r="F2" s="22" t="s">
        <v>790</v>
      </c>
      <c r="G2" s="23"/>
      <c r="H2" s="24"/>
      <c r="I2" s="19">
        <f>8.5*1000</f>
        <v>8500</v>
      </c>
      <c r="J2" s="25">
        <v>7.1874999999999994E-3</v>
      </c>
      <c r="K2" s="26" t="s">
        <v>758</v>
      </c>
      <c r="L2" s="19"/>
      <c r="M2" s="19"/>
      <c r="N2" s="19"/>
      <c r="O2" s="27"/>
      <c r="P2" s="19"/>
      <c r="Q2" s="19"/>
      <c r="R2" s="19"/>
      <c r="S2" s="19"/>
      <c r="T2" s="19"/>
      <c r="U2" s="19"/>
      <c r="V2" s="19"/>
      <c r="W2" s="19"/>
      <c r="X2" s="19"/>
      <c r="Y2" s="19"/>
      <c r="Z2" s="2"/>
    </row>
    <row r="3" spans="1:27" x14ac:dyDescent="0.25">
      <c r="A3" s="19"/>
      <c r="B3" s="19" t="s">
        <v>1790</v>
      </c>
      <c r="C3" s="19"/>
      <c r="D3" s="20"/>
      <c r="E3" s="21"/>
      <c r="F3" s="22"/>
      <c r="G3" s="23" t="s">
        <v>1763</v>
      </c>
      <c r="H3" s="24"/>
      <c r="I3" s="19"/>
      <c r="J3" s="25"/>
      <c r="K3" s="26"/>
      <c r="L3" s="25">
        <v>5.7870370370370378E-4</v>
      </c>
      <c r="M3" s="25">
        <v>3.2407407407407406E-3</v>
      </c>
      <c r="N3" s="25">
        <f>M3-L3</f>
        <v>2.662037037037037E-3</v>
      </c>
      <c r="O3" s="27"/>
      <c r="P3" s="19" t="str">
        <f>HYPERLINK(REPLACE($C$2,25,8,"embed/")&amp;"?start="&amp;MINUTE(L3)*60+SECOND(L3)&amp;"&amp;end="&amp;MINUTE(M3)*60+SECOND(M3)&amp;"&amp;autoplay=1")</f>
        <v>https://www.youtube.com/embed/_IcfDP-ezpo?start=50&amp;end=280&amp;autoplay=1</v>
      </c>
      <c r="Q3" s="19"/>
      <c r="R3" s="19"/>
      <c r="S3" s="19"/>
      <c r="T3" s="19"/>
      <c r="U3" s="19"/>
      <c r="V3" s="19"/>
      <c r="W3" s="19"/>
      <c r="X3" s="19"/>
      <c r="Y3" s="19"/>
      <c r="Z3" s="2"/>
    </row>
    <row r="4" spans="1:27" x14ac:dyDescent="0.25">
      <c r="A4" s="19"/>
      <c r="B4" s="19" t="s">
        <v>1790</v>
      </c>
      <c r="C4" s="19"/>
      <c r="D4" s="20"/>
      <c r="E4" s="21"/>
      <c r="F4" s="22"/>
      <c r="G4" s="23" t="s">
        <v>1764</v>
      </c>
      <c r="H4" s="24"/>
      <c r="I4" s="19"/>
      <c r="J4" s="25"/>
      <c r="K4" s="26"/>
      <c r="L4" s="25">
        <v>3.2407407407407406E-3</v>
      </c>
      <c r="M4" s="25">
        <v>5.7754629629629623E-3</v>
      </c>
      <c r="N4" s="25">
        <f>M4-L4</f>
        <v>2.5347222222222216E-3</v>
      </c>
      <c r="O4" s="27"/>
      <c r="P4" s="19" t="str">
        <f>HYPERLINK(REPLACE($C$2,25,8,"embed/")&amp;"?start="&amp;MINUTE(L4)*60+SECOND(L4)&amp;"&amp;end="&amp;MINUTE(M4)*60+SECOND(M4)&amp;"&amp;autoplay=1")</f>
        <v>https://www.youtube.com/embed/_IcfDP-ezpo?start=280&amp;end=499&amp;autoplay=1</v>
      </c>
      <c r="Q4" s="19"/>
      <c r="R4" s="19"/>
      <c r="S4" s="19"/>
      <c r="T4" s="19"/>
      <c r="U4" s="19"/>
      <c r="V4" s="19"/>
      <c r="W4" s="19"/>
      <c r="X4" s="19"/>
      <c r="Y4" s="19"/>
      <c r="Z4" s="2"/>
    </row>
    <row r="5" spans="1:27" x14ac:dyDescent="0.25">
      <c r="A5" s="19"/>
      <c r="B5" s="19" t="s">
        <v>1790</v>
      </c>
      <c r="C5" s="19"/>
      <c r="D5" s="20"/>
      <c r="E5" s="21"/>
      <c r="F5" s="22"/>
      <c r="G5" s="23" t="s">
        <v>1765</v>
      </c>
      <c r="H5" s="24"/>
      <c r="I5" s="19"/>
      <c r="J5" s="25"/>
      <c r="K5" s="26"/>
      <c r="L5" s="25">
        <v>5.7754629629629623E-3</v>
      </c>
      <c r="M5" s="25">
        <v>7.1759259259259259E-3</v>
      </c>
      <c r="N5" s="25">
        <f>M5-L5</f>
        <v>1.4004629629629636E-3</v>
      </c>
      <c r="O5" s="27"/>
      <c r="P5" s="19" t="str">
        <f>HYPERLINK(REPLACE($C$2,25,8,"embed/")&amp;"?start="&amp;MINUTE(L5)*60+SECOND(L5)&amp;"&amp;end="&amp;MINUTE(M5)*60+SECOND(M5)&amp;"&amp;autoplay=1")</f>
        <v>https://www.youtube.com/embed/_IcfDP-ezpo?start=499&amp;end=620&amp;autoplay=1</v>
      </c>
      <c r="Q5" s="19"/>
      <c r="R5" s="19"/>
      <c r="S5" s="19"/>
      <c r="T5" s="19"/>
      <c r="U5" s="19"/>
      <c r="V5" s="19"/>
      <c r="W5" s="19"/>
      <c r="X5" s="19"/>
      <c r="Y5" s="19"/>
      <c r="Z5" s="2"/>
    </row>
    <row r="6" spans="1:27" x14ac:dyDescent="0.25">
      <c r="A6" s="19">
        <v>21</v>
      </c>
      <c r="B6" s="19"/>
      <c r="C6" s="19" t="s">
        <v>959</v>
      </c>
      <c r="D6" s="20" t="s">
        <v>20</v>
      </c>
      <c r="E6" s="21">
        <v>7.8472222222222221E-2</v>
      </c>
      <c r="F6" s="22" t="s">
        <v>791</v>
      </c>
      <c r="G6" s="23"/>
      <c r="H6" s="24"/>
      <c r="I6" s="19">
        <f>3.2*1000</f>
        <v>3200</v>
      </c>
      <c r="J6" s="25">
        <v>1.3078703703703705E-3</v>
      </c>
      <c r="K6" s="26" t="s">
        <v>758</v>
      </c>
      <c r="L6" s="25"/>
      <c r="M6" s="25"/>
      <c r="N6" s="25"/>
      <c r="O6" s="27"/>
      <c r="P6" s="19"/>
      <c r="Q6" s="19"/>
      <c r="R6" s="19"/>
      <c r="S6" s="19"/>
      <c r="T6" s="19"/>
      <c r="U6" s="19"/>
      <c r="V6" s="19"/>
      <c r="W6" s="19"/>
      <c r="X6" s="19"/>
      <c r="Y6" s="19"/>
      <c r="Z6" s="2"/>
    </row>
    <row r="7" spans="1:27" x14ac:dyDescent="0.25">
      <c r="A7" s="19">
        <v>22</v>
      </c>
      <c r="B7" s="19" t="s">
        <v>1790</v>
      </c>
      <c r="C7" s="19" t="s">
        <v>960</v>
      </c>
      <c r="D7" s="20" t="s">
        <v>21</v>
      </c>
      <c r="E7" s="21">
        <v>0.55763888888888891</v>
      </c>
      <c r="F7" s="22" t="s">
        <v>792</v>
      </c>
      <c r="G7" s="28"/>
      <c r="H7" s="24"/>
      <c r="I7" s="19">
        <f>4.9*1000</f>
        <v>4900</v>
      </c>
      <c r="J7" s="25">
        <v>9.2939814814814812E-3</v>
      </c>
      <c r="K7" s="26" t="s">
        <v>758</v>
      </c>
      <c r="L7" s="25"/>
      <c r="M7" s="25"/>
      <c r="N7" s="25"/>
      <c r="O7" s="27"/>
      <c r="P7" s="19"/>
      <c r="Q7" s="19"/>
      <c r="R7" s="19"/>
      <c r="S7" s="19"/>
      <c r="T7" s="19"/>
      <c r="U7" s="19"/>
      <c r="V7" s="19"/>
      <c r="W7" s="19"/>
      <c r="X7" s="19"/>
      <c r="Y7" s="19"/>
      <c r="Z7" s="2"/>
    </row>
    <row r="8" spans="1:27" x14ac:dyDescent="0.25">
      <c r="A8" s="19"/>
      <c r="B8" s="19" t="s">
        <v>1790</v>
      </c>
      <c r="C8" s="19"/>
      <c r="D8" s="20"/>
      <c r="E8" s="21"/>
      <c r="F8" s="22"/>
      <c r="G8" s="23" t="s">
        <v>1766</v>
      </c>
      <c r="H8" s="24"/>
      <c r="I8" s="19"/>
      <c r="J8" s="25"/>
      <c r="K8" s="26"/>
      <c r="L8" s="25">
        <v>0</v>
      </c>
      <c r="M8" s="25">
        <v>1.1805555555555556E-3</v>
      </c>
      <c r="N8" s="25">
        <f t="shared" ref="N8:N13" si="0">M8-L8</f>
        <v>1.1805555555555556E-3</v>
      </c>
      <c r="O8" s="27"/>
      <c r="P8" s="19" t="str">
        <f t="shared" ref="P8:P13" si="1">HYPERLINK(REPLACE($C$7,25,8,"embed/")&amp;"?start="&amp;MINUTE(L8)*60+SECOND(L8)&amp;"&amp;end="&amp;MINUTE(M8)*60+SECOND(M8)&amp;"&amp;autoplay=1")</f>
        <v>https://www.youtube.com/embed/Uq2PJjcHiqI?start=0&amp;end=102&amp;autoplay=1</v>
      </c>
      <c r="Q8" s="19"/>
      <c r="R8" s="19"/>
      <c r="S8" s="19"/>
      <c r="T8" s="19"/>
      <c r="U8" s="19"/>
      <c r="V8" s="19"/>
      <c r="W8" s="19"/>
      <c r="X8" s="19"/>
      <c r="Y8" s="19"/>
      <c r="Z8" s="2"/>
    </row>
    <row r="9" spans="1:27" x14ac:dyDescent="0.25">
      <c r="A9" s="19"/>
      <c r="B9" s="19" t="s">
        <v>1790</v>
      </c>
      <c r="C9" s="19"/>
      <c r="D9" s="20"/>
      <c r="E9" s="21"/>
      <c r="F9" s="22"/>
      <c r="G9" s="23" t="s">
        <v>1767</v>
      </c>
      <c r="H9" s="24"/>
      <c r="I9" s="19"/>
      <c r="J9" s="25"/>
      <c r="K9" s="26"/>
      <c r="L9" s="25">
        <v>1.1805555555555556E-3</v>
      </c>
      <c r="M9" s="25">
        <v>3.1018518518518522E-3</v>
      </c>
      <c r="N9" s="25">
        <f t="shared" si="0"/>
        <v>1.9212962962962966E-3</v>
      </c>
      <c r="O9" s="27"/>
      <c r="P9" s="19" t="str">
        <f t="shared" si="1"/>
        <v>https://www.youtube.com/embed/Uq2PJjcHiqI?start=102&amp;end=268&amp;autoplay=1</v>
      </c>
      <c r="Q9" s="19"/>
      <c r="R9" s="19"/>
      <c r="S9" s="19"/>
      <c r="T9" s="19"/>
      <c r="U9" s="19"/>
      <c r="V9" s="19"/>
      <c r="W9" s="19"/>
      <c r="X9" s="19"/>
      <c r="Y9" s="19"/>
    </row>
    <row r="10" spans="1:27" x14ac:dyDescent="0.25">
      <c r="A10" s="19"/>
      <c r="B10" s="19" t="s">
        <v>1790</v>
      </c>
      <c r="C10" s="19"/>
      <c r="D10" s="20"/>
      <c r="E10" s="21"/>
      <c r="F10" s="22"/>
      <c r="G10" s="23" t="s">
        <v>1768</v>
      </c>
      <c r="H10" s="24"/>
      <c r="I10" s="19"/>
      <c r="J10" s="25"/>
      <c r="K10" s="26"/>
      <c r="L10" s="25">
        <v>3.1018518518518522E-3</v>
      </c>
      <c r="M10" s="25">
        <v>4.6412037037037038E-3</v>
      </c>
      <c r="N10" s="25">
        <f t="shared" si="0"/>
        <v>1.5393518518518516E-3</v>
      </c>
      <c r="O10" s="27"/>
      <c r="P10" s="34" t="str">
        <f t="shared" si="1"/>
        <v>https://www.youtube.com/embed/Uq2PJjcHiqI?start=268&amp;end=401&amp;autoplay=1</v>
      </c>
      <c r="Q10" s="19"/>
      <c r="R10" s="19"/>
      <c r="S10" s="19"/>
      <c r="T10" s="19"/>
      <c r="U10" s="19"/>
      <c r="V10" s="19"/>
      <c r="W10" s="19"/>
      <c r="X10" s="19"/>
      <c r="Y10" s="19" t="s">
        <v>1769</v>
      </c>
    </row>
    <row r="11" spans="1:27" x14ac:dyDescent="0.25">
      <c r="A11" s="19"/>
      <c r="B11" s="19" t="s">
        <v>1790</v>
      </c>
      <c r="C11" s="19"/>
      <c r="D11" s="20"/>
      <c r="E11" s="21"/>
      <c r="F11" s="22"/>
      <c r="G11" s="23" t="s">
        <v>1770</v>
      </c>
      <c r="H11" s="24"/>
      <c r="I11" s="19"/>
      <c r="J11" s="25"/>
      <c r="K11" s="26"/>
      <c r="L11" s="25">
        <v>4.6412037037037038E-3</v>
      </c>
      <c r="M11" s="25">
        <v>7.2106481481481475E-3</v>
      </c>
      <c r="N11" s="25">
        <f t="shared" si="0"/>
        <v>2.5694444444444436E-3</v>
      </c>
      <c r="O11" s="27"/>
      <c r="P11" s="34" t="str">
        <f t="shared" si="1"/>
        <v>https://www.youtube.com/embed/Uq2PJjcHiqI?start=401&amp;end=623&amp;autoplay=1</v>
      </c>
      <c r="Q11" s="19"/>
      <c r="R11" s="19"/>
      <c r="S11" s="19"/>
      <c r="T11" s="19"/>
      <c r="U11" s="19"/>
      <c r="V11" s="19"/>
      <c r="W11" s="19"/>
      <c r="X11" s="19"/>
      <c r="Y11" s="19"/>
    </row>
    <row r="12" spans="1:27" x14ac:dyDescent="0.25">
      <c r="A12" s="19"/>
      <c r="B12" s="19" t="s">
        <v>1790</v>
      </c>
      <c r="C12" s="19"/>
      <c r="D12" s="20"/>
      <c r="E12" s="21"/>
      <c r="F12" s="22"/>
      <c r="G12" s="23" t="s">
        <v>1771</v>
      </c>
      <c r="H12" s="24"/>
      <c r="I12" s="19"/>
      <c r="J12" s="25"/>
      <c r="K12" s="26"/>
      <c r="L12" s="25">
        <v>7.2106481481481475E-3</v>
      </c>
      <c r="M12" s="25">
        <v>7.6736111111111111E-3</v>
      </c>
      <c r="N12" s="25">
        <f t="shared" si="0"/>
        <v>4.6296296296296363E-4</v>
      </c>
      <c r="O12" s="27"/>
      <c r="P12" s="19" t="str">
        <f t="shared" si="1"/>
        <v>https://www.youtube.com/embed/Uq2PJjcHiqI?start=623&amp;end=663&amp;autoplay=1</v>
      </c>
      <c r="Q12" s="19"/>
      <c r="R12" s="19"/>
      <c r="S12" s="19"/>
      <c r="T12" s="19"/>
      <c r="U12" s="19"/>
      <c r="V12" s="19"/>
      <c r="W12" s="19"/>
      <c r="X12" s="19"/>
      <c r="Y12" s="19" t="s">
        <v>1772</v>
      </c>
    </row>
    <row r="13" spans="1:27" x14ac:dyDescent="0.25">
      <c r="A13" s="19"/>
      <c r="B13" s="19" t="s">
        <v>1790</v>
      </c>
      <c r="C13" s="19"/>
      <c r="D13" s="20"/>
      <c r="E13" s="21"/>
      <c r="F13" s="22"/>
      <c r="G13" s="23" t="s">
        <v>1773</v>
      </c>
      <c r="H13" s="24"/>
      <c r="I13" s="19"/>
      <c r="J13" s="25"/>
      <c r="K13" s="26"/>
      <c r="L13" s="25">
        <v>7.6736111111111111E-3</v>
      </c>
      <c r="M13" s="25">
        <v>9.2824074074074076E-3</v>
      </c>
      <c r="N13" s="25">
        <f t="shared" si="0"/>
        <v>1.6087962962962965E-3</v>
      </c>
      <c r="O13" s="27"/>
      <c r="P13" s="34" t="str">
        <f t="shared" si="1"/>
        <v>https://www.youtube.com/embed/Uq2PJjcHiqI?start=663&amp;end=802&amp;autoplay=1</v>
      </c>
      <c r="Q13" s="19"/>
      <c r="R13" s="19"/>
      <c r="S13" s="19"/>
      <c r="T13" s="19"/>
      <c r="U13" s="19"/>
      <c r="V13" s="19"/>
      <c r="W13" s="19"/>
      <c r="X13" s="19"/>
      <c r="Y13" s="19"/>
    </row>
    <row r="14" spans="1:27" x14ac:dyDescent="0.25">
      <c r="A14" s="19">
        <v>23</v>
      </c>
      <c r="B14" s="19" t="s">
        <v>1790</v>
      </c>
      <c r="C14" s="19" t="s">
        <v>961</v>
      </c>
      <c r="D14" s="20" t="s">
        <v>22</v>
      </c>
      <c r="E14" s="21">
        <v>0.44861111111111113</v>
      </c>
      <c r="F14" s="22" t="s">
        <v>793</v>
      </c>
      <c r="G14" s="23"/>
      <c r="H14" s="24"/>
      <c r="I14" s="19">
        <f>3.6*1000</f>
        <v>3600</v>
      </c>
      <c r="J14" s="25">
        <v>7.4768518518518526E-3</v>
      </c>
      <c r="K14" s="26" t="s">
        <v>758</v>
      </c>
      <c r="L14" s="25"/>
      <c r="M14" s="25"/>
      <c r="N14" s="25"/>
      <c r="O14" s="27"/>
      <c r="P14" s="19"/>
      <c r="Q14" s="19"/>
      <c r="R14" s="19"/>
      <c r="S14" s="19"/>
      <c r="T14" s="19"/>
      <c r="U14" s="19"/>
      <c r="V14" s="19"/>
      <c r="W14" s="19"/>
      <c r="X14" s="19"/>
      <c r="Y14" s="19"/>
    </row>
    <row r="15" spans="1:27" x14ac:dyDescent="0.25">
      <c r="A15" s="19"/>
      <c r="B15" s="19" t="s">
        <v>1790</v>
      </c>
      <c r="C15" s="19"/>
      <c r="D15" s="20"/>
      <c r="E15" s="21"/>
      <c r="F15" s="22"/>
      <c r="G15" s="24" t="s">
        <v>1774</v>
      </c>
      <c r="H15" s="23"/>
      <c r="I15" s="23"/>
      <c r="J15" s="25"/>
      <c r="K15" s="26"/>
      <c r="L15" s="25">
        <v>0</v>
      </c>
      <c r="M15" s="25">
        <v>1.5162037037037036E-3</v>
      </c>
      <c r="N15" s="25">
        <f>M15-L15</f>
        <v>1.5162037037037036E-3</v>
      </c>
      <c r="O15" s="27"/>
      <c r="P15" s="19" t="str">
        <f>HYPERLINK(REPLACE($C$14,25,8,"embed/")&amp;"?start="&amp;MINUTE(L15)*60+SECOND(L15)&amp;"&amp;end="&amp;MINUTE(M15)*60+SECOND(M15)&amp;"&amp;autoplay=1")</f>
        <v>https://www.youtube.com/embed/5LJPOCxc3E8?start=0&amp;end=131&amp;autoplay=1</v>
      </c>
      <c r="Q15" s="19"/>
      <c r="R15" s="19"/>
      <c r="S15" s="19"/>
      <c r="T15" s="19"/>
      <c r="U15" s="19"/>
      <c r="V15" s="19"/>
      <c r="W15" s="19"/>
      <c r="X15" s="19"/>
      <c r="Y15" s="19"/>
    </row>
    <row r="16" spans="1:27" x14ac:dyDescent="0.25">
      <c r="A16" s="19"/>
      <c r="B16" s="19" t="s">
        <v>1790</v>
      </c>
      <c r="C16" s="19"/>
      <c r="D16" s="20"/>
      <c r="E16" s="21"/>
      <c r="F16" s="22"/>
      <c r="G16" s="14" t="s">
        <v>1775</v>
      </c>
      <c r="H16" s="24"/>
      <c r="I16" s="19"/>
      <c r="J16" s="25"/>
      <c r="K16" s="26"/>
      <c r="L16" s="25">
        <v>1.5162037037037036E-3</v>
      </c>
      <c r="M16" s="25">
        <v>4.0856481481481481E-3</v>
      </c>
      <c r="N16" s="25">
        <f>M16-L16</f>
        <v>2.5694444444444445E-3</v>
      </c>
      <c r="O16" s="27"/>
      <c r="P16" s="19" t="str">
        <f>HYPERLINK(REPLACE($C$14,25,8,"embed/")&amp;"?start="&amp;MINUTE(L16)*60+SECOND(L16)&amp;"&amp;end="&amp;MINUTE(M16)*60+SECOND(M16)&amp;"&amp;autoplay=1")</f>
        <v>https://www.youtube.com/embed/5LJPOCxc3E8?start=131&amp;end=353&amp;autoplay=1</v>
      </c>
      <c r="Q16" s="19"/>
      <c r="R16" s="19"/>
      <c r="S16" s="19"/>
      <c r="T16" s="19"/>
      <c r="U16" s="19"/>
      <c r="V16" s="19"/>
      <c r="W16" s="19"/>
      <c r="X16" s="19"/>
      <c r="Y16" s="19"/>
    </row>
    <row r="17" spans="1:25" x14ac:dyDescent="0.25">
      <c r="A17" s="19"/>
      <c r="B17" s="19" t="s">
        <v>1790</v>
      </c>
      <c r="C17" s="19"/>
      <c r="D17" s="20"/>
      <c r="E17" s="21"/>
      <c r="F17" s="22"/>
      <c r="G17" s="23" t="s">
        <v>1776</v>
      </c>
      <c r="H17" s="24"/>
      <c r="I17" s="19"/>
      <c r="J17" s="25"/>
      <c r="K17" s="26"/>
      <c r="L17" s="25">
        <v>4.1435185185185186E-3</v>
      </c>
      <c r="M17" s="25">
        <v>7.3958333333333341E-3</v>
      </c>
      <c r="N17" s="25">
        <f>M17-L17</f>
        <v>3.2523148148148155E-3</v>
      </c>
      <c r="O17" s="27"/>
      <c r="P17" s="19" t="str">
        <f>HYPERLINK(REPLACE($C$14,25,8,"embed/")&amp;"?start="&amp;MINUTE(L17)*60+SECOND(L17)&amp;"&amp;end="&amp;MINUTE(M17)*60+SECOND(M17)&amp;"&amp;autoplay=1")</f>
        <v>https://www.youtube.com/embed/5LJPOCxc3E8?start=358&amp;end=639&amp;autoplay=1</v>
      </c>
      <c r="Q17" s="19"/>
      <c r="R17" s="19"/>
      <c r="S17" s="19"/>
      <c r="T17" s="19"/>
      <c r="U17" s="19"/>
      <c r="V17" s="19"/>
      <c r="W17" s="19"/>
      <c r="X17" s="19"/>
      <c r="Y17" s="19"/>
    </row>
    <row r="18" spans="1:25" x14ac:dyDescent="0.25">
      <c r="A18" s="19">
        <v>25</v>
      </c>
      <c r="B18" s="19"/>
      <c r="C18" s="19" t="s">
        <v>963</v>
      </c>
      <c r="D18" s="20" t="s">
        <v>24</v>
      </c>
      <c r="E18" s="21">
        <v>0.57708333333333328</v>
      </c>
      <c r="F18" s="22" t="s">
        <v>795</v>
      </c>
      <c r="G18" s="23"/>
      <c r="H18" s="24"/>
      <c r="I18" s="19">
        <f>2.1*1000</f>
        <v>2100</v>
      </c>
      <c r="J18" s="25">
        <v>9.618055555555555E-3</v>
      </c>
      <c r="K18" s="26" t="s">
        <v>758</v>
      </c>
      <c r="L18" s="25"/>
      <c r="M18" s="25"/>
      <c r="N18" s="25"/>
      <c r="O18" s="27"/>
      <c r="P18" s="19"/>
      <c r="Q18" s="19"/>
      <c r="R18" s="19"/>
      <c r="S18" s="19"/>
      <c r="T18" s="19"/>
      <c r="U18" s="19"/>
      <c r="V18" s="19"/>
      <c r="W18" s="19"/>
      <c r="X18" s="19"/>
      <c r="Y18" s="19"/>
    </row>
    <row r="19" spans="1:25" x14ac:dyDescent="0.25">
      <c r="A19" s="19">
        <v>26</v>
      </c>
      <c r="B19" s="19" t="s">
        <v>1790</v>
      </c>
      <c r="C19" s="19" t="s">
        <v>964</v>
      </c>
      <c r="D19" s="20" t="s">
        <v>25</v>
      </c>
      <c r="E19" s="21">
        <v>0.44930555555555557</v>
      </c>
      <c r="F19" s="22" t="s">
        <v>796</v>
      </c>
      <c r="G19" s="23"/>
      <c r="H19" s="24"/>
      <c r="I19" s="19">
        <f>14*1000</f>
        <v>14000</v>
      </c>
      <c r="J19" s="25">
        <v>7.4884259259259262E-3</v>
      </c>
      <c r="K19" s="26" t="s">
        <v>758</v>
      </c>
      <c r="L19" s="25"/>
      <c r="M19" s="25"/>
      <c r="N19" s="25"/>
      <c r="O19" s="27"/>
      <c r="P19" s="19"/>
      <c r="Q19" s="19"/>
      <c r="R19" s="19"/>
      <c r="S19" s="19"/>
      <c r="T19" s="19"/>
      <c r="U19" s="19"/>
      <c r="V19" s="19"/>
      <c r="W19" s="19"/>
      <c r="X19" s="19"/>
      <c r="Y19" s="19"/>
    </row>
    <row r="20" spans="1:25" x14ac:dyDescent="0.25">
      <c r="A20" s="19"/>
      <c r="B20" s="19" t="s">
        <v>1790</v>
      </c>
      <c r="C20" s="19"/>
      <c r="D20" s="20"/>
      <c r="E20" s="21"/>
      <c r="F20" s="22"/>
      <c r="G20" s="23" t="s">
        <v>1777</v>
      </c>
      <c r="H20" s="24"/>
      <c r="I20" s="19"/>
      <c r="J20" s="25"/>
      <c r="K20" s="26"/>
      <c r="L20" s="25">
        <v>1.5046296296296297E-4</v>
      </c>
      <c r="M20" s="25">
        <v>9.2592592592592585E-4</v>
      </c>
      <c r="N20" s="25">
        <f>M20-L20</f>
        <v>7.7546296296296282E-4</v>
      </c>
      <c r="O20" s="19"/>
      <c r="P20" s="19" t="str">
        <f>HYPERLINK(REPLACE($C$19,25,8,"embed/")&amp;"?start="&amp;MINUTE(L20)*60+SECOND(L20)&amp;"&amp;end="&amp;MINUTE(M20)*60+SECOND(M20)&amp;"&amp;autoplay=1")</f>
        <v>https://www.youtube.com/embed/RdBz1kIwrqo?start=13&amp;end=80&amp;autoplay=1</v>
      </c>
      <c r="Q20" s="19"/>
      <c r="R20" s="19"/>
      <c r="S20" s="19"/>
      <c r="T20" s="19"/>
      <c r="U20" s="19"/>
      <c r="V20" s="19"/>
      <c r="W20" s="19"/>
      <c r="X20" s="19"/>
      <c r="Y20" s="19"/>
    </row>
    <row r="21" spans="1:25" x14ac:dyDescent="0.25">
      <c r="A21" s="19"/>
      <c r="B21" s="19" t="s">
        <v>1790</v>
      </c>
      <c r="C21" s="19"/>
      <c r="D21" s="20"/>
      <c r="E21" s="21"/>
      <c r="F21" s="22"/>
      <c r="G21" s="23" t="s">
        <v>1767</v>
      </c>
      <c r="H21" s="24"/>
      <c r="I21" s="19"/>
      <c r="J21" s="25"/>
      <c r="K21" s="26"/>
      <c r="L21" s="25">
        <v>9.2592592592592585E-4</v>
      </c>
      <c r="M21" s="25">
        <v>2.9861111111111113E-3</v>
      </c>
      <c r="N21" s="25">
        <f>M21-L21</f>
        <v>2.0601851851851853E-3</v>
      </c>
      <c r="O21" s="19"/>
      <c r="P21" s="19" t="str">
        <f>HYPERLINK(REPLACE($C$19,25,8,"embed/")&amp;"?start="&amp;MINUTE(L21)*60+SECOND(L21)&amp;"&amp;end="&amp;MINUTE(M21)*60+SECOND(M21)&amp;"&amp;autoplay=1")</f>
        <v>https://www.youtube.com/embed/RdBz1kIwrqo?start=80&amp;end=258&amp;autoplay=1</v>
      </c>
      <c r="Q21" s="19"/>
      <c r="R21" s="19"/>
      <c r="S21" s="19"/>
      <c r="T21" s="19"/>
      <c r="U21" s="19"/>
      <c r="V21" s="19"/>
      <c r="W21" s="19"/>
      <c r="X21" s="19"/>
      <c r="Y21" s="19" t="s">
        <v>1778</v>
      </c>
    </row>
    <row r="22" spans="1:25" x14ac:dyDescent="0.25">
      <c r="A22" s="19"/>
      <c r="B22" s="19" t="s">
        <v>1790</v>
      </c>
      <c r="C22" s="19"/>
      <c r="D22" s="20"/>
      <c r="E22" s="21"/>
      <c r="F22" s="22"/>
      <c r="G22" s="23" t="s">
        <v>1779</v>
      </c>
      <c r="H22" s="24"/>
      <c r="I22" s="19"/>
      <c r="J22" s="25"/>
      <c r="K22" s="26"/>
      <c r="L22" s="25">
        <v>3.0787037037037037E-3</v>
      </c>
      <c r="M22" s="25">
        <v>4.6412037037037038E-3</v>
      </c>
      <c r="N22" s="25">
        <f>M22-L22</f>
        <v>1.5625000000000001E-3</v>
      </c>
      <c r="O22" s="19"/>
      <c r="P22" s="19" t="str">
        <f>HYPERLINK(REPLACE($C$19,25,8,"embed/")&amp;"?start="&amp;MINUTE(L22)*60+SECOND(L22)&amp;"&amp;end="&amp;MINUTE(M22)*60+SECOND(M22)&amp;"&amp;autoplay=1")</f>
        <v>https://www.youtube.com/embed/RdBz1kIwrqo?start=266&amp;end=401&amp;autoplay=1</v>
      </c>
      <c r="Q22" s="19"/>
      <c r="R22" s="19"/>
      <c r="S22" s="19"/>
      <c r="T22" s="19"/>
      <c r="U22" s="19"/>
      <c r="V22" s="19"/>
      <c r="W22" s="19"/>
      <c r="X22" s="19"/>
      <c r="Y22" s="19"/>
    </row>
    <row r="23" spans="1:25" x14ac:dyDescent="0.25">
      <c r="A23" s="19"/>
      <c r="B23" s="19" t="s">
        <v>1790</v>
      </c>
      <c r="C23" s="19"/>
      <c r="D23" s="20"/>
      <c r="E23" s="31"/>
      <c r="F23" s="22"/>
      <c r="G23" s="23" t="s">
        <v>1780</v>
      </c>
      <c r="H23" s="24"/>
      <c r="I23" s="19"/>
      <c r="J23" s="25"/>
      <c r="K23" s="26"/>
      <c r="L23" s="25">
        <v>6.5162037037037037E-3</v>
      </c>
      <c r="M23" s="25">
        <v>7.4768518518518526E-3</v>
      </c>
      <c r="N23" s="25">
        <f>M23-L23</f>
        <v>9.6064814814814884E-4</v>
      </c>
      <c r="O23" s="27"/>
      <c r="P23" s="27" t="str">
        <f>HYPERLINK(REPLACE($C$19,25,8,"embed/")&amp;"?start="&amp;MINUTE(L23)*60+SECOND(L23)&amp;"&amp;end="&amp;MINUTE(M23)*60+SECOND(M23)&amp;"&amp;autoplay=1")</f>
        <v>https://www.youtube.com/embed/RdBz1kIwrqo?start=563&amp;end=646&amp;autoplay=1</v>
      </c>
      <c r="Q23" s="27"/>
      <c r="R23" s="19"/>
      <c r="S23" s="19"/>
      <c r="T23" s="19"/>
      <c r="U23" s="19"/>
      <c r="V23" s="19"/>
      <c r="W23" s="19"/>
      <c r="X23" s="19"/>
      <c r="Y23" s="19"/>
    </row>
    <row r="24" spans="1:25" x14ac:dyDescent="0.25">
      <c r="A24" s="32">
        <v>27</v>
      </c>
      <c r="B24" s="19" t="s">
        <v>1790</v>
      </c>
      <c r="C24" s="19" t="s">
        <v>965</v>
      </c>
      <c r="D24" s="19" t="s">
        <v>26</v>
      </c>
      <c r="E24" s="31">
        <v>0.19444444444444445</v>
      </c>
      <c r="F24" s="22" t="s">
        <v>797</v>
      </c>
      <c r="G24" s="14"/>
      <c r="H24" s="24"/>
      <c r="I24" s="19">
        <f>15*1000</f>
        <v>15000</v>
      </c>
      <c r="J24" s="25">
        <v>3.2407407407407406E-3</v>
      </c>
      <c r="K24" s="26" t="s">
        <v>758</v>
      </c>
      <c r="L24" s="25"/>
      <c r="M24" s="25"/>
      <c r="N24" s="25"/>
      <c r="O24" s="27"/>
      <c r="P24" s="34"/>
      <c r="Q24" s="27"/>
      <c r="R24" s="19"/>
      <c r="S24" s="19"/>
      <c r="T24" s="19"/>
      <c r="U24" s="19"/>
      <c r="V24" s="19"/>
      <c r="W24" s="19"/>
      <c r="X24" s="19"/>
      <c r="Y24" s="19" t="s">
        <v>1787</v>
      </c>
    </row>
    <row r="25" spans="1:25" x14ac:dyDescent="0.25">
      <c r="A25" s="32">
        <v>28</v>
      </c>
      <c r="B25" s="19" t="s">
        <v>1790</v>
      </c>
      <c r="C25" s="19" t="s">
        <v>966</v>
      </c>
      <c r="D25" s="19" t="s">
        <v>27</v>
      </c>
      <c r="E25" s="31">
        <v>0.48402777777777778</v>
      </c>
      <c r="F25" s="22" t="s">
        <v>798</v>
      </c>
      <c r="G25" s="14"/>
      <c r="H25" s="24"/>
      <c r="I25" s="19">
        <f>9.3*1000</f>
        <v>9300</v>
      </c>
      <c r="J25" s="25">
        <v>8.0671296296296307E-3</v>
      </c>
      <c r="K25" s="26" t="s">
        <v>758</v>
      </c>
      <c r="L25" s="25"/>
      <c r="M25" s="25"/>
      <c r="N25" s="25"/>
      <c r="O25" s="27"/>
      <c r="P25" s="34"/>
      <c r="Q25" s="27"/>
      <c r="R25" s="19"/>
      <c r="S25" s="19"/>
      <c r="T25" s="19"/>
      <c r="U25" s="19"/>
      <c r="V25" s="19"/>
      <c r="W25" s="19"/>
      <c r="X25" s="19"/>
      <c r="Y25" s="19"/>
    </row>
    <row r="26" spans="1:25" x14ac:dyDescent="0.25">
      <c r="A26" s="32"/>
      <c r="B26" s="19" t="s">
        <v>1790</v>
      </c>
      <c r="C26" s="19"/>
      <c r="D26" s="19"/>
      <c r="E26" s="31"/>
      <c r="F26" s="22"/>
      <c r="G26" s="14" t="s">
        <v>1781</v>
      </c>
      <c r="H26" s="30"/>
      <c r="I26" s="19"/>
      <c r="J26" s="25"/>
      <c r="K26" s="26"/>
      <c r="L26" s="25">
        <v>0</v>
      </c>
      <c r="M26" s="25">
        <v>8.7962962962962962E-4</v>
      </c>
      <c r="N26" s="25">
        <f>M26-L26</f>
        <v>8.7962962962962962E-4</v>
      </c>
      <c r="O26" s="27"/>
      <c r="P26" s="34" t="str">
        <f>HYPERLINK(REPLACE($C$25,25,8,"embed/")&amp;"?start="&amp;MINUTE(L26)*60+SECOND(L26)&amp;"&amp;end="&amp;MINUTE(M26)*60+SECOND(M26)&amp;"&amp;autoplay=1")</f>
        <v>https://www.youtube.com/embed/N0PD3TuLvoo?start=0&amp;end=76&amp;autoplay=1</v>
      </c>
      <c r="Q26" s="27"/>
      <c r="R26" s="19"/>
      <c r="S26" s="19"/>
      <c r="T26" s="19"/>
      <c r="U26" s="19"/>
      <c r="V26" s="19"/>
      <c r="W26" s="19"/>
      <c r="X26" s="19"/>
      <c r="Y26" s="19"/>
    </row>
    <row r="27" spans="1:25" x14ac:dyDescent="0.25">
      <c r="A27" s="32"/>
      <c r="B27" s="19" t="s">
        <v>1790</v>
      </c>
      <c r="C27" s="19"/>
      <c r="D27" s="19"/>
      <c r="E27" s="31"/>
      <c r="F27" s="22"/>
      <c r="G27" s="14" t="s">
        <v>1782</v>
      </c>
      <c r="H27" s="24"/>
      <c r="I27" s="19"/>
      <c r="J27" s="25"/>
      <c r="K27" s="26"/>
      <c r="L27" s="25">
        <v>8.9120370370370362E-4</v>
      </c>
      <c r="M27" s="25">
        <v>2.1296296296296298E-3</v>
      </c>
      <c r="N27" s="25">
        <f>M27-L27</f>
        <v>1.2384259259259262E-3</v>
      </c>
      <c r="O27" s="27"/>
      <c r="P27" s="34" t="str">
        <f>HYPERLINK(REPLACE($C$25,25,8,"embed/")&amp;"?start="&amp;MINUTE(L27)*60+SECOND(L27)&amp;"&amp;end="&amp;MINUTE(M27)*60+SECOND(M27)&amp;"&amp;autoplay=1")</f>
        <v>https://www.youtube.com/embed/N0PD3TuLvoo?start=77&amp;end=184&amp;autoplay=1</v>
      </c>
      <c r="Q27" s="27"/>
      <c r="R27" s="19"/>
      <c r="S27" s="19"/>
      <c r="T27" s="19"/>
      <c r="U27" s="19"/>
      <c r="V27" s="19"/>
      <c r="W27" s="19"/>
      <c r="X27" s="19"/>
      <c r="Y27" s="19" t="s">
        <v>1783</v>
      </c>
    </row>
    <row r="28" spans="1:25" x14ac:dyDescent="0.25">
      <c r="A28" s="32"/>
      <c r="B28" s="19" t="s">
        <v>1790</v>
      </c>
      <c r="C28" s="19"/>
      <c r="D28" s="19"/>
      <c r="E28" s="31"/>
      <c r="F28" s="22"/>
      <c r="G28" s="14" t="s">
        <v>1784</v>
      </c>
      <c r="H28" s="30"/>
      <c r="I28" s="19"/>
      <c r="J28" s="25"/>
      <c r="K28" s="26"/>
      <c r="L28" s="25">
        <v>2.2800925925925927E-3</v>
      </c>
      <c r="M28" s="25">
        <v>3.5185185185185185E-3</v>
      </c>
      <c r="N28" s="25">
        <f>M28-L28</f>
        <v>1.2384259259259258E-3</v>
      </c>
      <c r="O28" s="27"/>
      <c r="P28" s="34" t="str">
        <f>HYPERLINK(REPLACE($C$25,25,8,"embed/")&amp;"?start="&amp;MINUTE(L28)*60+SECOND(L28)&amp;"&amp;end="&amp;MINUTE(M28)*60+SECOND(M28)&amp;"&amp;autoplay=1")</f>
        <v>https://www.youtube.com/embed/N0PD3TuLvoo?start=197&amp;end=304&amp;autoplay=1</v>
      </c>
      <c r="Q28" s="27"/>
      <c r="R28" s="19"/>
      <c r="S28" s="19"/>
      <c r="T28" s="19"/>
      <c r="U28" s="19"/>
      <c r="V28" s="19"/>
      <c r="W28" s="19"/>
      <c r="X28" s="19"/>
      <c r="Y28" s="19" t="s">
        <v>1783</v>
      </c>
    </row>
    <row r="29" spans="1:25" x14ac:dyDescent="0.25">
      <c r="A29" s="32"/>
      <c r="B29" s="19" t="s">
        <v>1790</v>
      </c>
      <c r="C29" s="19"/>
      <c r="D29" s="19"/>
      <c r="E29" s="31"/>
      <c r="F29" s="22"/>
      <c r="G29" s="14" t="s">
        <v>1785</v>
      </c>
      <c r="H29" s="30"/>
      <c r="I29" s="19"/>
      <c r="J29" s="25"/>
      <c r="K29" s="26"/>
      <c r="L29" s="25">
        <v>3.5185185185185185E-3</v>
      </c>
      <c r="M29" s="25">
        <v>6.0995370370370361E-3</v>
      </c>
      <c r="N29" s="25">
        <f>M29-L29</f>
        <v>2.5810185185185176E-3</v>
      </c>
      <c r="O29" s="27"/>
      <c r="P29" s="34" t="str">
        <f>HYPERLINK(REPLACE($C$25,25,8,"embed/")&amp;"?start="&amp;MINUTE(L29)*60+SECOND(L29)&amp;"&amp;end="&amp;MINUTE(M29)*60+SECOND(M29)&amp;"&amp;autoplay=1")</f>
        <v>https://www.youtube.com/embed/N0PD3TuLvoo?start=304&amp;end=527&amp;autoplay=1</v>
      </c>
      <c r="Q29" s="27"/>
      <c r="R29" s="19"/>
      <c r="S29" s="19"/>
      <c r="T29" s="19"/>
      <c r="U29" s="19"/>
      <c r="V29" s="19"/>
      <c r="W29" s="19"/>
      <c r="X29" s="19"/>
      <c r="Y29" s="19" t="s">
        <v>1786</v>
      </c>
    </row>
    <row r="30" spans="1:25" x14ac:dyDescent="0.25">
      <c r="A30" s="32">
        <v>29</v>
      </c>
      <c r="B30" s="19" t="s">
        <v>1790</v>
      </c>
      <c r="C30" s="19" t="s">
        <v>967</v>
      </c>
      <c r="D30" s="19" t="s">
        <v>28</v>
      </c>
      <c r="E30" s="31">
        <v>0.46111111111111108</v>
      </c>
      <c r="F30" s="22" t="s">
        <v>799</v>
      </c>
      <c r="G30" s="14"/>
      <c r="H30" s="24"/>
      <c r="I30" s="19">
        <f>35*1000</f>
        <v>35000</v>
      </c>
      <c r="J30" s="25">
        <v>7.6851851851851847E-3</v>
      </c>
      <c r="K30" s="26" t="s">
        <v>758</v>
      </c>
      <c r="L30" s="25"/>
      <c r="M30" s="25"/>
      <c r="N30" s="25"/>
      <c r="O30" s="27"/>
      <c r="P30" s="34"/>
      <c r="Q30" s="27"/>
      <c r="R30" s="19"/>
      <c r="S30" s="19"/>
      <c r="T30" s="19"/>
      <c r="U30" s="19"/>
      <c r="V30" s="19"/>
      <c r="W30" s="19"/>
      <c r="X30" s="19"/>
      <c r="Y30" s="19"/>
    </row>
    <row r="31" spans="1:25" x14ac:dyDescent="0.25">
      <c r="A31" s="32"/>
      <c r="B31" s="19" t="s">
        <v>1790</v>
      </c>
      <c r="C31" s="19"/>
      <c r="D31" s="19"/>
      <c r="E31" s="31"/>
      <c r="F31" s="22"/>
      <c r="G31" s="14" t="s">
        <v>1763</v>
      </c>
      <c r="H31" s="24"/>
      <c r="I31" s="19"/>
      <c r="J31" s="25"/>
      <c r="K31" s="26"/>
      <c r="L31" s="25">
        <v>0</v>
      </c>
      <c r="M31" s="25">
        <v>2.4421296296296296E-3</v>
      </c>
      <c r="N31" s="25">
        <f>M31-L31</f>
        <v>2.4421296296296296E-3</v>
      </c>
      <c r="O31" s="27"/>
      <c r="P31" s="34" t="str">
        <f>HYPERLINK(REPLACE($C$30,25,8,"embed/")&amp;"?start="&amp;MINUTE(L31)*60+SECOND(L31)&amp;"&amp;end="&amp;MINUTE(M31)*60+SECOND(M31)&amp;"&amp;autoplay=1")</f>
        <v>https://www.youtube.com/embed/C3_6Ub1GnfA?start=0&amp;end=211&amp;autoplay=1</v>
      </c>
      <c r="Q31" s="27"/>
      <c r="R31" s="19"/>
      <c r="S31" s="19"/>
      <c r="T31" s="19"/>
      <c r="U31" s="19"/>
      <c r="V31" s="19"/>
      <c r="W31" s="19"/>
      <c r="X31" s="19"/>
      <c r="Y31" s="19"/>
    </row>
    <row r="32" spans="1:25" x14ac:dyDescent="0.25">
      <c r="A32" s="32"/>
      <c r="B32" s="19" t="s">
        <v>1790</v>
      </c>
      <c r="C32" s="19"/>
      <c r="D32" s="19"/>
      <c r="E32" s="31"/>
      <c r="F32" s="22"/>
      <c r="G32" s="14" t="s">
        <v>1779</v>
      </c>
      <c r="H32" s="24"/>
      <c r="I32" s="19"/>
      <c r="J32" s="25"/>
      <c r="K32" s="26"/>
      <c r="L32" s="25">
        <v>2.4421296296296296E-3</v>
      </c>
      <c r="M32" s="25">
        <v>4.9768518518518521E-3</v>
      </c>
      <c r="N32" s="25">
        <f>M32-L32</f>
        <v>2.5347222222222225E-3</v>
      </c>
      <c r="O32" s="27"/>
      <c r="P32" s="34" t="str">
        <f>HYPERLINK(REPLACE($C$30,25,8,"embed/")&amp;"?start="&amp;MINUTE(L32)*60+SECOND(L32)&amp;"&amp;end="&amp;MINUTE(M32)*60+SECOND(M32)&amp;"&amp;autoplay=1")</f>
        <v>https://www.youtube.com/embed/C3_6Ub1GnfA?start=211&amp;end=430&amp;autoplay=1</v>
      </c>
      <c r="Q32" s="27"/>
      <c r="R32" s="19"/>
      <c r="S32" s="19"/>
      <c r="T32" s="19"/>
      <c r="U32" s="19"/>
      <c r="V32" s="19"/>
      <c r="W32" s="19"/>
      <c r="X32" s="19"/>
      <c r="Y32" s="19"/>
    </row>
    <row r="33" spans="1:25" x14ac:dyDescent="0.25">
      <c r="A33" s="32"/>
      <c r="B33" s="19" t="s">
        <v>1790</v>
      </c>
      <c r="C33" s="19"/>
      <c r="D33" s="19"/>
      <c r="E33" s="31"/>
      <c r="F33" s="22"/>
      <c r="G33" s="14" t="s">
        <v>1788</v>
      </c>
      <c r="H33" s="24"/>
      <c r="I33" s="19"/>
      <c r="J33" s="25"/>
      <c r="K33" s="26"/>
      <c r="L33" s="25">
        <v>4.9884259259259265E-3</v>
      </c>
      <c r="M33" s="25">
        <v>6.0185185185185177E-3</v>
      </c>
      <c r="N33" s="25">
        <f>M33-L33</f>
        <v>1.0300925925925911E-3</v>
      </c>
      <c r="O33" s="27"/>
      <c r="P33" s="34" t="str">
        <f>HYPERLINK(REPLACE($C$30,25,8,"embed/")&amp;"?start="&amp;MINUTE(L33)*60+SECOND(L33)&amp;"&amp;end="&amp;MINUTE(M33)*60+SECOND(M33)&amp;"&amp;autoplay=1")</f>
        <v>https://www.youtube.com/embed/C3_6Ub1GnfA?start=431&amp;end=520&amp;autoplay=1</v>
      </c>
      <c r="Q33" s="27"/>
      <c r="R33" s="19"/>
      <c r="S33" s="19"/>
      <c r="T33" s="19"/>
      <c r="U33" s="19"/>
      <c r="V33" s="19"/>
      <c r="W33" s="19"/>
      <c r="X33" s="19"/>
      <c r="Y33" s="19"/>
    </row>
    <row r="34" spans="1:25" x14ac:dyDescent="0.25">
      <c r="A34" s="32"/>
      <c r="B34" s="19" t="s">
        <v>1790</v>
      </c>
      <c r="C34" s="19"/>
      <c r="D34" s="19"/>
      <c r="E34" s="31"/>
      <c r="F34" s="22"/>
      <c r="G34" s="14" t="s">
        <v>1789</v>
      </c>
      <c r="H34" s="24"/>
      <c r="I34" s="19"/>
      <c r="J34" s="25"/>
      <c r="K34" s="26"/>
      <c r="L34" s="25">
        <v>6.2268518518518515E-3</v>
      </c>
      <c r="M34" s="25">
        <v>6.8171296296296287E-3</v>
      </c>
      <c r="N34" s="25">
        <f>M34-L34</f>
        <v>5.9027777777777724E-4</v>
      </c>
      <c r="O34" s="27"/>
      <c r="P34" s="34" t="str">
        <f>HYPERLINK(REPLACE($C$30,25,8,"embed/")&amp;"?start="&amp;MINUTE(L34)*60+SECOND(L34)&amp;"&amp;end="&amp;MINUTE(M34)*60+SECOND(M34)&amp;"&amp;autoplay=1")</f>
        <v>https://www.youtube.com/embed/C3_6Ub1GnfA?start=538&amp;end=589&amp;autoplay=1</v>
      </c>
      <c r="Q34" s="27"/>
      <c r="R34" s="19"/>
      <c r="S34" s="19"/>
      <c r="T34" s="19"/>
      <c r="U34" s="19"/>
      <c r="V34" s="19"/>
      <c r="W34" s="19"/>
      <c r="X34" s="19"/>
      <c r="Y34" s="19"/>
    </row>
    <row r="35" spans="1:25" x14ac:dyDescent="0.25">
      <c r="A35" s="32"/>
      <c r="B35" s="19" t="s">
        <v>1790</v>
      </c>
      <c r="C35" s="19"/>
      <c r="D35" s="19"/>
      <c r="E35" s="31"/>
      <c r="F35" s="22"/>
      <c r="G35" s="14" t="s">
        <v>1767</v>
      </c>
      <c r="H35" s="24"/>
      <c r="I35" s="19"/>
      <c r="J35" s="25"/>
      <c r="K35" s="26"/>
      <c r="L35" s="25">
        <v>6.8171296296296287E-3</v>
      </c>
      <c r="M35" s="25">
        <v>7.6736111111111111E-3</v>
      </c>
      <c r="N35" s="25">
        <f>M35-L35</f>
        <v>8.5648148148148237E-4</v>
      </c>
      <c r="O35" s="27"/>
      <c r="P35" s="34" t="str">
        <f>HYPERLINK(REPLACE($C$30,25,8,"embed/")&amp;"?start="&amp;MINUTE(L35)*60+SECOND(L35)&amp;"&amp;end="&amp;MINUTE(M35)*60+SECOND(M35)&amp;"&amp;autoplay=1")</f>
        <v>https://www.youtube.com/embed/C3_6Ub1GnfA?start=589&amp;end=663&amp;autoplay=1</v>
      </c>
      <c r="Q35" s="27"/>
      <c r="R35" s="19"/>
      <c r="S35" s="19"/>
      <c r="T35" s="19"/>
      <c r="U35" s="19"/>
      <c r="V35" s="19"/>
      <c r="W35" s="19"/>
      <c r="X35" s="19"/>
      <c r="Y35" s="19"/>
    </row>
    <row r="36" spans="1:25" x14ac:dyDescent="0.25">
      <c r="A36" s="32"/>
      <c r="B36" s="19"/>
      <c r="C36" s="19"/>
      <c r="D36" s="19"/>
      <c r="E36" s="31"/>
      <c r="F36" s="22"/>
      <c r="G36" s="14"/>
      <c r="H36" s="24"/>
      <c r="I36" s="19"/>
      <c r="J36" s="25"/>
      <c r="K36" s="26"/>
      <c r="L36" s="25"/>
      <c r="M36" s="25"/>
      <c r="N36" s="25"/>
      <c r="O36" s="27"/>
      <c r="P36" s="34"/>
      <c r="Q36" s="27"/>
      <c r="R36" s="19"/>
      <c r="S36" s="19"/>
      <c r="T36" s="19"/>
      <c r="U36" s="19"/>
      <c r="V36" s="19"/>
      <c r="W36" s="19"/>
      <c r="X36" s="19"/>
      <c r="Y36" s="19"/>
    </row>
    <row r="37" spans="1:25" x14ac:dyDescent="0.25">
      <c r="A37" s="32"/>
      <c r="B37" s="19"/>
      <c r="C37" s="19"/>
      <c r="D37" s="19"/>
      <c r="E37" s="31"/>
      <c r="F37" s="22"/>
      <c r="G37" s="14"/>
      <c r="H37" s="24"/>
      <c r="I37" s="19"/>
      <c r="J37" s="25"/>
      <c r="K37" s="26"/>
      <c r="L37" s="25"/>
      <c r="M37" s="25"/>
      <c r="N37" s="25"/>
      <c r="O37" s="27"/>
      <c r="P37" s="34"/>
      <c r="Q37" s="27"/>
      <c r="R37" s="19"/>
      <c r="S37" s="19"/>
      <c r="T37" s="19"/>
      <c r="U37" s="19"/>
      <c r="V37" s="19"/>
      <c r="W37" s="19"/>
      <c r="X37" s="19"/>
      <c r="Y37" s="19"/>
    </row>
    <row r="38" spans="1:25" x14ac:dyDescent="0.25">
      <c r="A38" s="19"/>
      <c r="B38" s="19"/>
      <c r="C38" s="19"/>
      <c r="D38" s="20"/>
      <c r="E38" s="31"/>
      <c r="F38" s="22"/>
      <c r="G38" s="23"/>
      <c r="H38" s="24"/>
      <c r="I38" s="19"/>
      <c r="J38" s="25"/>
      <c r="K38" s="26"/>
      <c r="L38" s="19"/>
      <c r="M38" s="19"/>
      <c r="N38" s="19"/>
      <c r="O38" s="27"/>
      <c r="P38" s="19"/>
      <c r="Q38" s="19"/>
      <c r="R38" s="19"/>
      <c r="S38" s="19"/>
      <c r="T38" s="19"/>
      <c r="U38" s="19"/>
      <c r="V38" s="19"/>
      <c r="W38" s="19"/>
      <c r="X38" s="19"/>
      <c r="Y38" s="19"/>
    </row>
    <row r="39" spans="1:25" x14ac:dyDescent="0.25">
      <c r="A39" s="19"/>
      <c r="B39" s="19"/>
      <c r="C39" s="19"/>
      <c r="D39" s="20"/>
      <c r="E39" s="31"/>
      <c r="F39" s="22"/>
      <c r="G39" s="23"/>
      <c r="H39" s="24"/>
      <c r="I39" s="19"/>
      <c r="J39" s="25"/>
      <c r="K39" s="26"/>
      <c r="L39" s="25"/>
      <c r="M39" s="25"/>
      <c r="N39" s="25"/>
      <c r="O39" s="27"/>
      <c r="P39" s="34"/>
      <c r="Q39" s="19"/>
      <c r="R39" s="19"/>
      <c r="S39" s="19"/>
      <c r="T39" s="19"/>
      <c r="U39" s="19"/>
      <c r="V39" s="19"/>
      <c r="W39" s="19"/>
      <c r="X39" s="19"/>
      <c r="Y39" s="19"/>
    </row>
    <row r="40" spans="1:25" x14ac:dyDescent="0.25">
      <c r="A40" s="19"/>
      <c r="B40" s="19"/>
      <c r="C40" s="19"/>
      <c r="D40" s="20"/>
      <c r="E40" s="31"/>
      <c r="F40" s="22"/>
      <c r="G40" s="23"/>
      <c r="H40" s="24"/>
      <c r="I40" s="19"/>
      <c r="J40" s="25"/>
      <c r="K40" s="26"/>
      <c r="L40" s="25"/>
      <c r="M40" s="25"/>
      <c r="N40" s="25"/>
      <c r="O40" s="27"/>
      <c r="P40" s="34"/>
      <c r="Q40" s="19"/>
      <c r="R40" s="19"/>
      <c r="S40" s="19"/>
      <c r="T40" s="19"/>
      <c r="U40" s="19"/>
      <c r="V40" s="19"/>
      <c r="W40" s="19"/>
      <c r="X40" s="19"/>
      <c r="Y40" s="19"/>
    </row>
    <row r="41" spans="1:25" x14ac:dyDescent="0.25">
      <c r="A41" s="19"/>
      <c r="B41" s="19"/>
      <c r="C41" s="19"/>
      <c r="D41" s="20"/>
      <c r="E41" s="31"/>
      <c r="F41" s="22"/>
      <c r="G41" s="23"/>
      <c r="H41" s="24"/>
      <c r="I41" s="19"/>
      <c r="J41" s="25"/>
      <c r="K41" s="26"/>
      <c r="L41" s="25"/>
      <c r="M41" s="25"/>
      <c r="N41" s="25"/>
      <c r="O41" s="27"/>
      <c r="P41" s="34"/>
      <c r="Q41" s="19"/>
      <c r="R41" s="19"/>
      <c r="S41" s="19"/>
      <c r="T41" s="19"/>
      <c r="U41" s="19"/>
      <c r="V41" s="19"/>
      <c r="W41" s="19"/>
      <c r="X41" s="19"/>
      <c r="Y41" s="19"/>
    </row>
    <row r="42" spans="1:25" x14ac:dyDescent="0.25">
      <c r="A42" s="19"/>
      <c r="B42" s="19"/>
      <c r="C42" s="19"/>
      <c r="D42" s="20"/>
      <c r="E42" s="31"/>
      <c r="F42" s="22"/>
      <c r="G42" s="23"/>
      <c r="H42" s="24"/>
      <c r="I42" s="19"/>
      <c r="J42" s="25"/>
      <c r="K42" s="26"/>
      <c r="L42" s="25"/>
      <c r="M42" s="25"/>
      <c r="N42" s="25"/>
      <c r="O42" s="27"/>
      <c r="P42" s="34"/>
      <c r="Q42" s="19"/>
      <c r="R42" s="19"/>
      <c r="S42" s="19"/>
      <c r="T42" s="19"/>
      <c r="U42" s="19"/>
      <c r="V42" s="19"/>
      <c r="W42" s="19"/>
      <c r="X42" s="19"/>
      <c r="Y42" s="19"/>
    </row>
    <row r="43" spans="1:25" x14ac:dyDescent="0.25">
      <c r="A43" s="19"/>
      <c r="B43" s="19"/>
      <c r="C43" s="19"/>
      <c r="D43" s="20"/>
      <c r="E43" s="31"/>
      <c r="F43" s="22"/>
      <c r="G43" s="23"/>
      <c r="H43" s="24"/>
      <c r="I43" s="19"/>
      <c r="J43" s="25"/>
      <c r="K43" s="26"/>
      <c r="L43" s="25"/>
      <c r="M43" s="25"/>
      <c r="N43" s="25"/>
      <c r="O43" s="27"/>
      <c r="P43" s="34"/>
      <c r="Q43" s="19"/>
      <c r="R43" s="19"/>
      <c r="S43" s="19"/>
      <c r="T43" s="19"/>
      <c r="U43" s="19"/>
      <c r="V43" s="19"/>
      <c r="W43" s="19"/>
      <c r="X43" s="19"/>
      <c r="Y43" s="19"/>
    </row>
    <row r="44" spans="1:25" x14ac:dyDescent="0.25">
      <c r="A44" s="19"/>
      <c r="B44" s="19"/>
      <c r="C44" s="19"/>
      <c r="D44" s="20"/>
      <c r="E44" s="31"/>
      <c r="F44" s="22"/>
      <c r="G44" s="23"/>
      <c r="H44" s="24"/>
      <c r="I44" s="19"/>
      <c r="J44" s="25"/>
      <c r="K44" s="26"/>
      <c r="L44" s="25"/>
      <c r="M44" s="25"/>
      <c r="N44" s="25"/>
      <c r="O44" s="27"/>
      <c r="P44" s="34"/>
      <c r="Q44" s="19"/>
      <c r="R44" s="19"/>
      <c r="S44" s="19"/>
      <c r="T44" s="19"/>
      <c r="U44" s="19"/>
      <c r="V44" s="19"/>
      <c r="W44" s="19"/>
      <c r="X44" s="19"/>
      <c r="Y44" s="19"/>
    </row>
    <row r="45" spans="1:25" x14ac:dyDescent="0.25">
      <c r="A45" s="19"/>
      <c r="B45" s="19"/>
      <c r="C45" s="19"/>
      <c r="D45" s="20"/>
      <c r="E45" s="31"/>
      <c r="F45" s="22"/>
      <c r="G45" s="23"/>
      <c r="H45" s="24"/>
      <c r="I45" s="19"/>
      <c r="J45" s="25"/>
      <c r="K45" s="26"/>
      <c r="L45" s="25"/>
      <c r="M45" s="25"/>
      <c r="N45" s="25"/>
      <c r="O45" s="27"/>
      <c r="P45" s="34"/>
      <c r="Q45" s="19"/>
      <c r="R45" s="19"/>
      <c r="S45" s="19"/>
      <c r="T45" s="19"/>
      <c r="U45" s="19"/>
      <c r="V45" s="19"/>
      <c r="W45" s="19"/>
      <c r="X45" s="19"/>
      <c r="Y45" s="19"/>
    </row>
    <row r="46" spans="1:25" x14ac:dyDescent="0.25">
      <c r="A46" s="19"/>
      <c r="B46" s="19"/>
      <c r="C46" s="19"/>
      <c r="D46" s="20"/>
      <c r="E46" s="33"/>
      <c r="F46" s="22"/>
      <c r="G46" s="23"/>
      <c r="H46" s="24"/>
      <c r="I46" s="19"/>
      <c r="J46" s="25"/>
      <c r="K46" s="26"/>
      <c r="L46" s="19"/>
      <c r="M46" s="19"/>
      <c r="N46" s="19"/>
      <c r="O46" s="19"/>
      <c r="P46" s="19"/>
      <c r="Q46" s="19"/>
      <c r="R46" s="19"/>
      <c r="S46" s="19"/>
      <c r="T46" s="19"/>
      <c r="U46" s="19"/>
      <c r="V46" s="19"/>
      <c r="W46" s="19"/>
      <c r="X46" s="19"/>
      <c r="Y46" s="19"/>
    </row>
    <row r="47" spans="1:25" x14ac:dyDescent="0.25">
      <c r="A47" s="19"/>
      <c r="B47" s="19"/>
      <c r="C47" s="19"/>
      <c r="D47" s="20"/>
      <c r="E47" s="33"/>
      <c r="F47" s="22"/>
      <c r="G47" s="23"/>
      <c r="H47" s="24"/>
      <c r="I47" s="19"/>
      <c r="J47" s="25"/>
      <c r="K47" s="26"/>
      <c r="L47" s="25"/>
      <c r="M47" s="25"/>
      <c r="N47" s="25"/>
      <c r="O47" s="27"/>
      <c r="P47" s="34"/>
      <c r="Q47" s="19"/>
      <c r="R47" s="19"/>
      <c r="S47" s="19"/>
      <c r="T47" s="19"/>
      <c r="U47" s="19"/>
      <c r="V47" s="19"/>
      <c r="W47" s="19"/>
      <c r="X47" s="19"/>
      <c r="Y47" s="19"/>
    </row>
    <row r="48" spans="1:25" x14ac:dyDescent="0.25">
      <c r="A48" s="19"/>
      <c r="B48" s="19"/>
      <c r="C48" s="19"/>
      <c r="D48" s="20"/>
      <c r="E48" s="33"/>
      <c r="F48" s="22"/>
      <c r="G48" s="23"/>
      <c r="H48" s="24"/>
      <c r="I48" s="19"/>
      <c r="J48" s="25"/>
      <c r="K48" s="26"/>
      <c r="L48" s="25"/>
      <c r="M48" s="25"/>
      <c r="N48" s="25"/>
      <c r="O48" s="27"/>
      <c r="P48" s="34"/>
      <c r="Q48" s="19"/>
      <c r="R48" s="19"/>
      <c r="S48" s="19"/>
      <c r="T48" s="19"/>
      <c r="U48" s="19"/>
      <c r="V48" s="19"/>
      <c r="W48" s="19"/>
      <c r="X48" s="19"/>
      <c r="Y48" s="19"/>
    </row>
    <row r="49" spans="1:25" x14ac:dyDescent="0.25">
      <c r="A49" s="19"/>
      <c r="B49" s="19"/>
      <c r="C49" s="19"/>
      <c r="D49" s="20"/>
      <c r="E49" s="33"/>
      <c r="F49" s="22"/>
      <c r="G49" s="23"/>
      <c r="H49" s="24"/>
      <c r="I49" s="19"/>
      <c r="J49" s="25"/>
      <c r="K49" s="26"/>
      <c r="L49" s="25"/>
      <c r="M49" s="25"/>
      <c r="N49" s="25"/>
      <c r="O49" s="27"/>
      <c r="P49" s="34"/>
      <c r="Q49" s="19"/>
      <c r="R49" s="19"/>
      <c r="S49" s="19"/>
      <c r="T49" s="19"/>
      <c r="U49" s="19"/>
      <c r="V49" s="19"/>
      <c r="W49" s="19"/>
      <c r="X49" s="19"/>
      <c r="Y49" s="19"/>
    </row>
    <row r="50" spans="1:25" x14ac:dyDescent="0.25">
      <c r="A50" s="19"/>
      <c r="B50" s="19"/>
      <c r="C50" s="19"/>
      <c r="D50" s="20"/>
      <c r="E50" s="33"/>
      <c r="F50" s="22"/>
      <c r="G50" s="23"/>
      <c r="H50" s="24"/>
      <c r="I50" s="19"/>
      <c r="J50" s="25"/>
      <c r="K50" s="26"/>
      <c r="L50" s="25"/>
      <c r="M50" s="25"/>
      <c r="N50" s="25"/>
      <c r="O50" s="27"/>
      <c r="P50" s="34"/>
      <c r="Q50" s="19"/>
      <c r="R50" s="19"/>
      <c r="S50" s="19"/>
      <c r="T50" s="19"/>
      <c r="U50" s="19"/>
      <c r="V50" s="19"/>
      <c r="W50" s="19"/>
      <c r="X50" s="19"/>
      <c r="Y50" s="19"/>
    </row>
    <row r="51" spans="1:25" x14ac:dyDescent="0.25">
      <c r="A51" s="19"/>
      <c r="B51" s="19"/>
      <c r="C51" s="19"/>
      <c r="D51" s="20"/>
      <c r="E51" s="33"/>
      <c r="F51" s="22"/>
      <c r="G51" s="23"/>
      <c r="H51" s="24"/>
      <c r="I51" s="19"/>
      <c r="J51" s="25"/>
      <c r="K51" s="26"/>
      <c r="L51" s="25"/>
      <c r="M51" s="25"/>
      <c r="N51" s="25"/>
      <c r="O51" s="27"/>
      <c r="P51" s="34"/>
      <c r="Q51" s="19"/>
      <c r="R51" s="19"/>
      <c r="S51" s="19"/>
      <c r="T51" s="19"/>
      <c r="U51" s="19"/>
      <c r="V51" s="19"/>
      <c r="W51" s="19"/>
      <c r="X51" s="19"/>
      <c r="Y51" s="19"/>
    </row>
    <row r="52" spans="1:25" x14ac:dyDescent="0.25">
      <c r="A52" s="19"/>
      <c r="B52" s="19"/>
      <c r="C52" s="19"/>
      <c r="D52" s="20"/>
      <c r="E52" s="33"/>
      <c r="F52" s="22"/>
      <c r="G52" s="23"/>
      <c r="H52" s="24"/>
      <c r="I52" s="19"/>
      <c r="J52" s="25"/>
      <c r="K52" s="26"/>
      <c r="L52" s="25"/>
      <c r="M52" s="25"/>
      <c r="N52" s="25"/>
      <c r="O52" s="27"/>
      <c r="P52" s="34"/>
      <c r="Q52" s="19"/>
      <c r="R52" s="19"/>
      <c r="S52" s="19"/>
      <c r="T52" s="19"/>
      <c r="U52" s="19"/>
      <c r="V52" s="19"/>
      <c r="W52" s="19"/>
      <c r="X52" s="19"/>
      <c r="Y52" s="19"/>
    </row>
    <row r="53" spans="1:25" x14ac:dyDescent="0.25">
      <c r="A53" s="19"/>
      <c r="B53" s="19"/>
      <c r="C53" s="19"/>
      <c r="D53" s="20"/>
      <c r="E53" s="33"/>
      <c r="F53" s="22"/>
      <c r="G53" s="23"/>
      <c r="H53" s="24"/>
      <c r="I53" s="19"/>
      <c r="J53" s="25"/>
      <c r="K53" s="26"/>
      <c r="L53" s="25"/>
      <c r="M53" s="25"/>
      <c r="N53" s="25"/>
      <c r="O53" s="27"/>
      <c r="P53" s="34"/>
      <c r="Q53" s="19"/>
      <c r="R53" s="19"/>
      <c r="S53" s="19"/>
      <c r="T53" s="19"/>
      <c r="U53" s="19"/>
      <c r="V53" s="19"/>
      <c r="W53" s="19"/>
      <c r="X53" s="19"/>
      <c r="Y53" s="19"/>
    </row>
    <row r="54" spans="1:25" x14ac:dyDescent="0.25">
      <c r="A54" s="19"/>
      <c r="B54" s="19"/>
      <c r="C54" s="19"/>
      <c r="D54" s="20"/>
      <c r="E54" s="33"/>
      <c r="F54" s="22"/>
      <c r="G54" s="23"/>
      <c r="H54" s="24"/>
      <c r="I54" s="19"/>
      <c r="J54" s="25"/>
      <c r="K54" s="26"/>
      <c r="L54" s="25"/>
      <c r="M54" s="25"/>
      <c r="N54" s="25"/>
      <c r="O54" s="27"/>
      <c r="P54" s="34"/>
      <c r="Q54" s="19"/>
      <c r="R54" s="19"/>
      <c r="S54" s="19"/>
      <c r="T54" s="19"/>
      <c r="U54" s="19"/>
      <c r="V54" s="19"/>
      <c r="W54" s="19"/>
      <c r="X54" s="19"/>
      <c r="Y54" s="19"/>
    </row>
    <row r="55" spans="1:25" x14ac:dyDescent="0.25">
      <c r="A55" s="19"/>
      <c r="B55" s="19"/>
      <c r="C55" s="19"/>
      <c r="D55" s="20"/>
      <c r="E55" s="33"/>
      <c r="F55" s="22"/>
      <c r="G55" s="23"/>
      <c r="H55" s="24"/>
      <c r="I55" s="19"/>
      <c r="J55" s="25"/>
      <c r="K55" s="26"/>
      <c r="L55" s="25"/>
      <c r="M55" s="25"/>
      <c r="N55" s="25"/>
      <c r="O55" s="27"/>
      <c r="P55" s="34"/>
      <c r="Q55" s="19"/>
      <c r="R55" s="19"/>
      <c r="S55" s="19"/>
      <c r="T55" s="19"/>
      <c r="U55" s="19"/>
      <c r="V55" s="19"/>
      <c r="W55" s="19"/>
      <c r="X55" s="19"/>
      <c r="Y55" s="19"/>
    </row>
    <row r="56" spans="1:25" x14ac:dyDescent="0.25">
      <c r="A56" s="19"/>
      <c r="B56" s="19"/>
      <c r="C56" s="19"/>
      <c r="D56" s="20"/>
      <c r="E56" s="33"/>
      <c r="F56" s="22"/>
      <c r="G56" s="23"/>
      <c r="H56" s="24"/>
      <c r="I56" s="19"/>
      <c r="J56" s="25"/>
      <c r="K56" s="26"/>
      <c r="L56" s="25"/>
      <c r="M56" s="25"/>
      <c r="N56" s="25"/>
      <c r="O56" s="27"/>
      <c r="P56" s="34"/>
      <c r="Q56" s="19"/>
      <c r="R56" s="19"/>
      <c r="S56" s="19"/>
      <c r="T56" s="19"/>
      <c r="U56" s="19"/>
      <c r="V56" s="19"/>
      <c r="W56" s="19"/>
      <c r="X56" s="19"/>
      <c r="Y56" s="19"/>
    </row>
    <row r="57" spans="1:25" x14ac:dyDescent="0.25">
      <c r="A57" s="19"/>
      <c r="B57" s="19"/>
      <c r="C57" s="19"/>
      <c r="D57" s="19"/>
      <c r="E57" s="19"/>
      <c r="F57" s="26"/>
      <c r="G57" s="14"/>
      <c r="H57" s="30"/>
      <c r="I57" s="19"/>
      <c r="J57" s="19"/>
      <c r="K57" s="26"/>
      <c r="L57" s="25"/>
      <c r="M57" s="25"/>
      <c r="N57" s="25"/>
      <c r="O57" s="27"/>
      <c r="P57" s="34"/>
      <c r="Q57" s="19"/>
      <c r="R57" s="19"/>
      <c r="S57" s="19"/>
      <c r="T57" s="19"/>
      <c r="U57" s="19"/>
      <c r="V57" s="19"/>
      <c r="W57" s="19"/>
      <c r="X57" s="19"/>
      <c r="Y57" s="19"/>
    </row>
    <row r="58" spans="1:25" x14ac:dyDescent="0.25">
      <c r="D58" s="1"/>
    </row>
    <row r="59" spans="1:25" x14ac:dyDescent="0.25">
      <c r="D59" s="1"/>
    </row>
    <row r="60" spans="1:25" x14ac:dyDescent="0.25">
      <c r="D60" s="1"/>
    </row>
    <row r="61" spans="1:25" x14ac:dyDescent="0.25">
      <c r="D61" s="1"/>
    </row>
    <row r="62" spans="1:25" x14ac:dyDescent="0.25">
      <c r="D62" s="1"/>
    </row>
    <row r="63" spans="1:25" x14ac:dyDescent="0.25">
      <c r="D63" s="1"/>
    </row>
    <row r="64" spans="1:25" x14ac:dyDescent="0.25">
      <c r="D64" s="1"/>
    </row>
    <row r="65" spans="4:4" x14ac:dyDescent="0.25">
      <c r="D65" s="1"/>
    </row>
    <row r="66" spans="4:4" x14ac:dyDescent="0.25">
      <c r="D66" s="1"/>
    </row>
    <row r="67" spans="4:4" x14ac:dyDescent="0.25">
      <c r="D67" s="1"/>
    </row>
    <row r="68" spans="4:4" x14ac:dyDescent="0.25">
      <c r="D68" s="1"/>
    </row>
    <row r="69" spans="4:4" x14ac:dyDescent="0.25">
      <c r="D69" s="1"/>
    </row>
    <row r="70" spans="4:4" x14ac:dyDescent="0.25">
      <c r="D70" s="1"/>
    </row>
    <row r="71" spans="4:4" x14ac:dyDescent="0.25">
      <c r="D71" s="1"/>
    </row>
    <row r="72" spans="4:4" x14ac:dyDescent="0.25">
      <c r="D72" s="1"/>
    </row>
    <row r="73" spans="4:4" x14ac:dyDescent="0.25">
      <c r="D73" s="1"/>
    </row>
    <row r="74" spans="4:4" x14ac:dyDescent="0.25">
      <c r="D74" s="1"/>
    </row>
    <row r="75" spans="4:4" x14ac:dyDescent="0.25">
      <c r="D75" s="1"/>
    </row>
    <row r="1589" spans="4:4" x14ac:dyDescent="0.25">
      <c r="D1589" s="1"/>
    </row>
    <row r="1590" spans="4:4" x14ac:dyDescent="0.25">
      <c r="D1590" s="1"/>
    </row>
    <row r="1591" spans="4:4" x14ac:dyDescent="0.25">
      <c r="D1591" s="1"/>
    </row>
    <row r="1592" spans="4:4" x14ac:dyDescent="0.25">
      <c r="D1592" s="1"/>
    </row>
    <row r="1593" spans="4:4" x14ac:dyDescent="0.25">
      <c r="D1593" s="1"/>
    </row>
    <row r="1594" spans="4:4" x14ac:dyDescent="0.25">
      <c r="D1594" s="1"/>
    </row>
    <row r="1595" spans="4:4" x14ac:dyDescent="0.25">
      <c r="D1595" s="1"/>
    </row>
    <row r="1596" spans="4:4" x14ac:dyDescent="0.25">
      <c r="D1596" s="1"/>
    </row>
    <row r="1597" spans="4:4" x14ac:dyDescent="0.25">
      <c r="D1597" s="1"/>
    </row>
    <row r="1598" spans="4:4" x14ac:dyDescent="0.25">
      <c r="D1598" s="1"/>
    </row>
    <row r="1599" spans="4:4" x14ac:dyDescent="0.25">
      <c r="D1599" s="1"/>
    </row>
    <row r="1600" spans="4:4" x14ac:dyDescent="0.25">
      <c r="D1600" s="1"/>
    </row>
    <row r="1601" spans="4:4" x14ac:dyDescent="0.25">
      <c r="D1601" s="1"/>
    </row>
    <row r="1602" spans="4:4" x14ac:dyDescent="0.25">
      <c r="D1602" s="1"/>
    </row>
    <row r="1603" spans="4:4" x14ac:dyDescent="0.25">
      <c r="D1603" s="1"/>
    </row>
    <row r="1604" spans="4:4" x14ac:dyDescent="0.25">
      <c r="D1604" s="1"/>
    </row>
    <row r="1605" spans="4:4" x14ac:dyDescent="0.25">
      <c r="D1605" s="1"/>
    </row>
    <row r="1606" spans="4:4" x14ac:dyDescent="0.25">
      <c r="D1606" s="1"/>
    </row>
    <row r="1607" spans="4:4" x14ac:dyDescent="0.25">
      <c r="D1607" s="1"/>
    </row>
    <row r="1608" spans="4:4" x14ac:dyDescent="0.25">
      <c r="D1608" s="1"/>
    </row>
    <row r="1609" spans="4:4" x14ac:dyDescent="0.25">
      <c r="D1609" s="1"/>
    </row>
    <row r="1610" spans="4:4" x14ac:dyDescent="0.25">
      <c r="D1610" s="1"/>
    </row>
    <row r="1611" spans="4:4" x14ac:dyDescent="0.25">
      <c r="D1611" s="1"/>
    </row>
    <row r="1612" spans="4:4" x14ac:dyDescent="0.25">
      <c r="D1612" s="1"/>
    </row>
    <row r="1613" spans="4:4" x14ac:dyDescent="0.25">
      <c r="D1613" s="1"/>
    </row>
    <row r="1614" spans="4:4" x14ac:dyDescent="0.25">
      <c r="D1614" s="1"/>
    </row>
    <row r="1615" spans="4:4" x14ac:dyDescent="0.25">
      <c r="D1615" s="1"/>
    </row>
    <row r="1616" spans="4:4" x14ac:dyDescent="0.25">
      <c r="D1616" s="1"/>
    </row>
    <row r="1617" spans="4:4" x14ac:dyDescent="0.25">
      <c r="D1617" s="1"/>
    </row>
    <row r="1618" spans="4:4" x14ac:dyDescent="0.25">
      <c r="D1618" s="1"/>
    </row>
    <row r="1619" spans="4:4" x14ac:dyDescent="0.25">
      <c r="D1619" s="1"/>
    </row>
    <row r="1620" spans="4:4" x14ac:dyDescent="0.25">
      <c r="D1620" s="1"/>
    </row>
    <row r="1621" spans="4:4" x14ac:dyDescent="0.25">
      <c r="D1621" s="1"/>
    </row>
    <row r="1622" spans="4:4" x14ac:dyDescent="0.25">
      <c r="D1622" s="1"/>
    </row>
    <row r="1623" spans="4:4" x14ac:dyDescent="0.25">
      <c r="D1623" s="1"/>
    </row>
    <row r="1624" spans="4:4" x14ac:dyDescent="0.25">
      <c r="D1624" s="1"/>
    </row>
    <row r="1625" spans="4:4" x14ac:dyDescent="0.25">
      <c r="D1625" s="1"/>
    </row>
    <row r="1626" spans="4:4" x14ac:dyDescent="0.25">
      <c r="D1626" s="1"/>
    </row>
    <row r="1627" spans="4:4" x14ac:dyDescent="0.25">
      <c r="D1627" s="1"/>
    </row>
    <row r="1628" spans="4:4" x14ac:dyDescent="0.25">
      <c r="D1628" s="1"/>
    </row>
    <row r="1629" spans="4:4" x14ac:dyDescent="0.25">
      <c r="D1629" s="1"/>
    </row>
    <row r="1630" spans="4:4" x14ac:dyDescent="0.25">
      <c r="D1630" s="1"/>
    </row>
    <row r="1631" spans="4:4" x14ac:dyDescent="0.25">
      <c r="D1631" s="1"/>
    </row>
    <row r="1632" spans="4:4" x14ac:dyDescent="0.25">
      <c r="D1632" s="1"/>
    </row>
    <row r="1633" spans="4:4" x14ac:dyDescent="0.25">
      <c r="D1633" s="1"/>
    </row>
    <row r="1634" spans="4:4" x14ac:dyDescent="0.25">
      <c r="D1634" s="1"/>
    </row>
    <row r="1635" spans="4:4" x14ac:dyDescent="0.25">
      <c r="D1635" s="1"/>
    </row>
    <row r="1636" spans="4:4" x14ac:dyDescent="0.25">
      <c r="D1636" s="1"/>
    </row>
    <row r="1637" spans="4:4" x14ac:dyDescent="0.25">
      <c r="D1637" s="1"/>
    </row>
    <row r="1638" spans="4:4" x14ac:dyDescent="0.25">
      <c r="D1638" s="1"/>
    </row>
    <row r="1639" spans="4:4" x14ac:dyDescent="0.25">
      <c r="D1639" s="1"/>
    </row>
    <row r="1640" spans="4:4" x14ac:dyDescent="0.25">
      <c r="D1640" s="1"/>
    </row>
    <row r="1641" spans="4:4" x14ac:dyDescent="0.25">
      <c r="D1641" s="1"/>
    </row>
    <row r="1642" spans="4:4" x14ac:dyDescent="0.25">
      <c r="D1642" s="1"/>
    </row>
    <row r="1643" spans="4:4" x14ac:dyDescent="0.25">
      <c r="D1643" s="1"/>
    </row>
    <row r="1644" spans="4:4" x14ac:dyDescent="0.25">
      <c r="D1644" s="1"/>
    </row>
    <row r="1645" spans="4:4" x14ac:dyDescent="0.25">
      <c r="D1645" s="1"/>
    </row>
    <row r="1646" spans="4:4" x14ac:dyDescent="0.25">
      <c r="D1646" s="1"/>
    </row>
    <row r="1647" spans="4:4" x14ac:dyDescent="0.25">
      <c r="D1647" s="1"/>
    </row>
    <row r="1648" spans="4:4" x14ac:dyDescent="0.25">
      <c r="D1648" s="1"/>
    </row>
    <row r="1649" spans="4:4" x14ac:dyDescent="0.25">
      <c r="D1649" s="1"/>
    </row>
    <row r="1650" spans="4:4" x14ac:dyDescent="0.25">
      <c r="D1650" s="1"/>
    </row>
    <row r="1651" spans="4:4" x14ac:dyDescent="0.25">
      <c r="D1651" s="1"/>
    </row>
    <row r="1652" spans="4:4" x14ac:dyDescent="0.25">
      <c r="D1652" s="1"/>
    </row>
    <row r="1653" spans="4:4" x14ac:dyDescent="0.25">
      <c r="D1653" s="1"/>
    </row>
    <row r="1654" spans="4:4" x14ac:dyDescent="0.25">
      <c r="D1654" s="1"/>
    </row>
    <row r="1655" spans="4:4" x14ac:dyDescent="0.25">
      <c r="D1655" s="1"/>
    </row>
    <row r="1656" spans="4:4" x14ac:dyDescent="0.25">
      <c r="D1656" s="1"/>
    </row>
    <row r="1657" spans="4:4" x14ac:dyDescent="0.25">
      <c r="D1657" s="1"/>
    </row>
    <row r="1658" spans="4:4" x14ac:dyDescent="0.25">
      <c r="D1658" s="1"/>
    </row>
    <row r="1659" spans="4:4" x14ac:dyDescent="0.25">
      <c r="D1659" s="1"/>
    </row>
    <row r="1660" spans="4:4" x14ac:dyDescent="0.25">
      <c r="D1660" s="1"/>
    </row>
    <row r="1661" spans="4:4" x14ac:dyDescent="0.25">
      <c r="D1661" s="1"/>
    </row>
    <row r="1662" spans="4:4" x14ac:dyDescent="0.25">
      <c r="D1662" s="1"/>
    </row>
    <row r="1663" spans="4:4" x14ac:dyDescent="0.25">
      <c r="D1663" s="1"/>
    </row>
    <row r="1664" spans="4:4" x14ac:dyDescent="0.25">
      <c r="D1664" s="1"/>
    </row>
    <row r="1665" spans="4:4" x14ac:dyDescent="0.25">
      <c r="D1665" s="1"/>
    </row>
    <row r="1666" spans="4:4" x14ac:dyDescent="0.25">
      <c r="D1666" s="1"/>
    </row>
    <row r="1667" spans="4:4" x14ac:dyDescent="0.25">
      <c r="D1667" s="1"/>
    </row>
    <row r="1668" spans="4:4" x14ac:dyDescent="0.25">
      <c r="D1668" s="1"/>
    </row>
    <row r="1669" spans="4:4" x14ac:dyDescent="0.25">
      <c r="D1669" s="1"/>
    </row>
    <row r="1670" spans="4:4" x14ac:dyDescent="0.25">
      <c r="D1670" s="1"/>
    </row>
    <row r="1671" spans="4:4" x14ac:dyDescent="0.25">
      <c r="D1671" s="1"/>
    </row>
    <row r="1672" spans="4:4" x14ac:dyDescent="0.25">
      <c r="D1672" s="1"/>
    </row>
    <row r="1673" spans="4:4" x14ac:dyDescent="0.25">
      <c r="D1673" s="1"/>
    </row>
    <row r="1674" spans="4:4" x14ac:dyDescent="0.25">
      <c r="D1674" s="1"/>
    </row>
    <row r="1675" spans="4:4" x14ac:dyDescent="0.25">
      <c r="D1675" s="1"/>
    </row>
    <row r="1676" spans="4:4" x14ac:dyDescent="0.25">
      <c r="D1676" s="1"/>
    </row>
    <row r="1677" spans="4:4" x14ac:dyDescent="0.25">
      <c r="D1677" s="1"/>
    </row>
    <row r="1678" spans="4:4" x14ac:dyDescent="0.25">
      <c r="D1678" s="1"/>
    </row>
    <row r="1679" spans="4:4" x14ac:dyDescent="0.25">
      <c r="D1679" s="1"/>
    </row>
    <row r="1680" spans="4:4" x14ac:dyDescent="0.25">
      <c r="D1680" s="1"/>
    </row>
    <row r="1681" spans="4:4" x14ac:dyDescent="0.25">
      <c r="D1681" s="1"/>
    </row>
    <row r="1682" spans="4:4" x14ac:dyDescent="0.25">
      <c r="D1682" s="1"/>
    </row>
    <row r="1683" spans="4:4" x14ac:dyDescent="0.25">
      <c r="D1683" s="1"/>
    </row>
    <row r="1684" spans="4:4" x14ac:dyDescent="0.25">
      <c r="D1684" s="1"/>
    </row>
    <row r="1685" spans="4:4" x14ac:dyDescent="0.25">
      <c r="D1685" s="1"/>
    </row>
    <row r="1686" spans="4:4" x14ac:dyDescent="0.25">
      <c r="D1686" s="1"/>
    </row>
    <row r="1687" spans="4:4" x14ac:dyDescent="0.25">
      <c r="D1687" s="1"/>
    </row>
    <row r="1688" spans="4:4" x14ac:dyDescent="0.25">
      <c r="D1688" s="1"/>
    </row>
    <row r="1689" spans="4:4" x14ac:dyDescent="0.25">
      <c r="D1689" s="1"/>
    </row>
    <row r="1690" spans="4:4" x14ac:dyDescent="0.25">
      <c r="D1690" s="1"/>
    </row>
    <row r="1691" spans="4:4" x14ac:dyDescent="0.25">
      <c r="D1691" s="1"/>
    </row>
    <row r="1692" spans="4:4" x14ac:dyDescent="0.25">
      <c r="D1692" s="1"/>
    </row>
    <row r="1693" spans="4:4" x14ac:dyDescent="0.25">
      <c r="D1693" s="1"/>
    </row>
    <row r="1694" spans="4:4" x14ac:dyDescent="0.25">
      <c r="D1694" s="1"/>
    </row>
    <row r="1695" spans="4:4" x14ac:dyDescent="0.25">
      <c r="D1695" s="1"/>
    </row>
    <row r="1696" spans="4:4" x14ac:dyDescent="0.25">
      <c r="D1696" s="1"/>
    </row>
    <row r="1697" spans="4:4" x14ac:dyDescent="0.25">
      <c r="D1697" s="1"/>
    </row>
    <row r="1698" spans="4:4" x14ac:dyDescent="0.25">
      <c r="D1698" s="1"/>
    </row>
    <row r="1699" spans="4:4" x14ac:dyDescent="0.25">
      <c r="D1699" s="1"/>
    </row>
    <row r="1700" spans="4:4" x14ac:dyDescent="0.25">
      <c r="D1700" s="1"/>
    </row>
    <row r="1701" spans="4:4" x14ac:dyDescent="0.25">
      <c r="D1701" s="1"/>
    </row>
    <row r="1702" spans="4:4" x14ac:dyDescent="0.25">
      <c r="D1702" s="1"/>
    </row>
    <row r="1703" spans="4:4" x14ac:dyDescent="0.25">
      <c r="D1703" s="1"/>
    </row>
    <row r="1704" spans="4:4" x14ac:dyDescent="0.25">
      <c r="D1704" s="1"/>
    </row>
    <row r="1705" spans="4:4" x14ac:dyDescent="0.25">
      <c r="D1705" s="1"/>
    </row>
    <row r="1706" spans="4:4" x14ac:dyDescent="0.25">
      <c r="D1706" s="1"/>
    </row>
    <row r="1707" spans="4:4" x14ac:dyDescent="0.25">
      <c r="D1707" s="1"/>
    </row>
    <row r="1708" spans="4:4" x14ac:dyDescent="0.25">
      <c r="D1708" s="1"/>
    </row>
    <row r="1709" spans="4:4" x14ac:dyDescent="0.25">
      <c r="D1709" s="1"/>
    </row>
    <row r="1710" spans="4:4" x14ac:dyDescent="0.25">
      <c r="D1710" s="1"/>
    </row>
    <row r="1711" spans="4:4" x14ac:dyDescent="0.25">
      <c r="D1711" s="1"/>
    </row>
    <row r="1712" spans="4:4" x14ac:dyDescent="0.25">
      <c r="D1712" s="1"/>
    </row>
    <row r="1713" spans="4:4" x14ac:dyDescent="0.25">
      <c r="D1713" s="1"/>
    </row>
    <row r="1714" spans="4:4" x14ac:dyDescent="0.25">
      <c r="D1714" s="1"/>
    </row>
    <row r="1715" spans="4:4" x14ac:dyDescent="0.25">
      <c r="D1715" s="1"/>
    </row>
    <row r="1716" spans="4:4" x14ac:dyDescent="0.25">
      <c r="D1716" s="1"/>
    </row>
    <row r="1717" spans="4:4" x14ac:dyDescent="0.25">
      <c r="D1717" s="1"/>
    </row>
    <row r="1718" spans="4:4" x14ac:dyDescent="0.25">
      <c r="D1718" s="1"/>
    </row>
    <row r="1719" spans="4:4" x14ac:dyDescent="0.25">
      <c r="D1719" s="1"/>
    </row>
    <row r="1720" spans="4:4" x14ac:dyDescent="0.25">
      <c r="D1720" s="1"/>
    </row>
    <row r="1721" spans="4:4" x14ac:dyDescent="0.25">
      <c r="D1721" s="1"/>
    </row>
    <row r="1722" spans="4:4" x14ac:dyDescent="0.25">
      <c r="D1722" s="1"/>
    </row>
    <row r="1723" spans="4:4" x14ac:dyDescent="0.25">
      <c r="D1723" s="1"/>
    </row>
    <row r="1724" spans="4:4" x14ac:dyDescent="0.25">
      <c r="D1724" s="1"/>
    </row>
    <row r="1725" spans="4:4" x14ac:dyDescent="0.25">
      <c r="D1725" s="1"/>
    </row>
    <row r="1726" spans="4:4" x14ac:dyDescent="0.25">
      <c r="D1726" s="1"/>
    </row>
    <row r="1727" spans="4:4" x14ac:dyDescent="0.25">
      <c r="D1727" s="1"/>
    </row>
    <row r="1728" spans="4:4" x14ac:dyDescent="0.25">
      <c r="D1728" s="1"/>
    </row>
    <row r="1729" spans="4:4" x14ac:dyDescent="0.25">
      <c r="D1729" s="1"/>
    </row>
    <row r="1730" spans="4:4" x14ac:dyDescent="0.25">
      <c r="D1730" s="1"/>
    </row>
    <row r="1731" spans="4:4" x14ac:dyDescent="0.25">
      <c r="D1731" s="1"/>
    </row>
    <row r="1732" spans="4:4" x14ac:dyDescent="0.25">
      <c r="D1732" s="1"/>
    </row>
    <row r="1733" spans="4:4" x14ac:dyDescent="0.25">
      <c r="D1733" s="1"/>
    </row>
    <row r="1734" spans="4:4" x14ac:dyDescent="0.25">
      <c r="D1734" s="1"/>
    </row>
    <row r="1735" spans="4:4" x14ac:dyDescent="0.25">
      <c r="D1735" s="1"/>
    </row>
    <row r="1736" spans="4:4" x14ac:dyDescent="0.25">
      <c r="D1736" s="1"/>
    </row>
    <row r="1737" spans="4:4" x14ac:dyDescent="0.25">
      <c r="D1737" s="1"/>
    </row>
    <row r="1738" spans="4:4" x14ac:dyDescent="0.25">
      <c r="D1738" s="1"/>
    </row>
    <row r="1739" spans="4:4" x14ac:dyDescent="0.25">
      <c r="D1739" s="1"/>
    </row>
    <row r="1740" spans="4:4" x14ac:dyDescent="0.25">
      <c r="D1740" s="1"/>
    </row>
    <row r="1741" spans="4:4" x14ac:dyDescent="0.25">
      <c r="D1741" s="1"/>
    </row>
    <row r="1742" spans="4:4" x14ac:dyDescent="0.25">
      <c r="D1742" s="1"/>
    </row>
    <row r="1743" spans="4:4" x14ac:dyDescent="0.25">
      <c r="D1743" s="1"/>
    </row>
    <row r="1744" spans="4:4" x14ac:dyDescent="0.25">
      <c r="D1744" s="1"/>
    </row>
    <row r="1745" spans="4:4" x14ac:dyDescent="0.25">
      <c r="D1745" s="1"/>
    </row>
    <row r="1746" spans="4:4" x14ac:dyDescent="0.25">
      <c r="D1746" s="1"/>
    </row>
    <row r="1747" spans="4:4" x14ac:dyDescent="0.25">
      <c r="D1747" s="1"/>
    </row>
    <row r="1748" spans="4:4" x14ac:dyDescent="0.25">
      <c r="D1748" s="1"/>
    </row>
    <row r="1749" spans="4:4" x14ac:dyDescent="0.25">
      <c r="D1749" s="1"/>
    </row>
    <row r="1750" spans="4:4" x14ac:dyDescent="0.25">
      <c r="D1750" s="1"/>
    </row>
    <row r="1751" spans="4:4" x14ac:dyDescent="0.25">
      <c r="D1751" s="1"/>
    </row>
    <row r="1752" spans="4:4" x14ac:dyDescent="0.25">
      <c r="D1752" s="1"/>
    </row>
    <row r="1753" spans="4:4" x14ac:dyDescent="0.25">
      <c r="D1753" s="1"/>
    </row>
    <row r="1754" spans="4:4" x14ac:dyDescent="0.25">
      <c r="D1754" s="1"/>
    </row>
    <row r="1755" spans="4:4" x14ac:dyDescent="0.25">
      <c r="D1755" s="1"/>
    </row>
    <row r="1756" spans="4:4" x14ac:dyDescent="0.25">
      <c r="D1756" s="1"/>
    </row>
    <row r="1757" spans="4:4" x14ac:dyDescent="0.25">
      <c r="D1757" s="1"/>
    </row>
    <row r="1758" spans="4:4" x14ac:dyDescent="0.25">
      <c r="D1758" s="1"/>
    </row>
    <row r="1759" spans="4:4" x14ac:dyDescent="0.25">
      <c r="D1759" s="1"/>
    </row>
    <row r="1760" spans="4:4" x14ac:dyDescent="0.25">
      <c r="D1760" s="1"/>
    </row>
    <row r="1761" spans="4:4" x14ac:dyDescent="0.25">
      <c r="D1761" s="1"/>
    </row>
    <row r="1762" spans="4:4" x14ac:dyDescent="0.25">
      <c r="D1762" s="1"/>
    </row>
    <row r="1763" spans="4:4" x14ac:dyDescent="0.25">
      <c r="D1763" s="1"/>
    </row>
    <row r="1764" spans="4:4" x14ac:dyDescent="0.25">
      <c r="D1764" s="1"/>
    </row>
    <row r="1765" spans="4:4" x14ac:dyDescent="0.25">
      <c r="D1765" s="1"/>
    </row>
    <row r="1766" spans="4:4" x14ac:dyDescent="0.25">
      <c r="D1766" s="1"/>
    </row>
    <row r="1767" spans="4:4" x14ac:dyDescent="0.25">
      <c r="D1767" s="1"/>
    </row>
    <row r="1768" spans="4:4" x14ac:dyDescent="0.25">
      <c r="D1768" s="1"/>
    </row>
    <row r="1769" spans="4:4" x14ac:dyDescent="0.25">
      <c r="D1769" s="1"/>
    </row>
    <row r="1770" spans="4:4" x14ac:dyDescent="0.25">
      <c r="D1770" s="1"/>
    </row>
    <row r="1771" spans="4:4" x14ac:dyDescent="0.25">
      <c r="D1771" s="1"/>
    </row>
    <row r="1772" spans="4:4" x14ac:dyDescent="0.25">
      <c r="D1772" s="1"/>
    </row>
    <row r="1773" spans="4:4" x14ac:dyDescent="0.25">
      <c r="D1773" s="1"/>
    </row>
    <row r="1774" spans="4:4" x14ac:dyDescent="0.25">
      <c r="D1774" s="1"/>
    </row>
    <row r="1775" spans="4:4" x14ac:dyDescent="0.25">
      <c r="D1775" s="1"/>
    </row>
    <row r="1776" spans="4:4" x14ac:dyDescent="0.25">
      <c r="D1776" s="1"/>
    </row>
    <row r="1777" spans="4:4" x14ac:dyDescent="0.25">
      <c r="D1777" s="1"/>
    </row>
    <row r="1778" spans="4:4" x14ac:dyDescent="0.25">
      <c r="D1778" s="1"/>
    </row>
    <row r="1779" spans="4:4" x14ac:dyDescent="0.25">
      <c r="D1779" s="1"/>
    </row>
    <row r="1780" spans="4:4" x14ac:dyDescent="0.25">
      <c r="D1780" s="1"/>
    </row>
    <row r="1781" spans="4:4" x14ac:dyDescent="0.25">
      <c r="D1781" s="1"/>
    </row>
    <row r="1782" spans="4:4" x14ac:dyDescent="0.25">
      <c r="D1782" s="1"/>
    </row>
    <row r="1783" spans="4:4" x14ac:dyDescent="0.25">
      <c r="D1783" s="1"/>
    </row>
    <row r="1784" spans="4:4" x14ac:dyDescent="0.25">
      <c r="D1784" s="1"/>
    </row>
    <row r="1785" spans="4:4" x14ac:dyDescent="0.25">
      <c r="D1785" s="1"/>
    </row>
    <row r="1786" spans="4:4" x14ac:dyDescent="0.25">
      <c r="D1786" s="1"/>
    </row>
    <row r="1787" spans="4:4" x14ac:dyDescent="0.25">
      <c r="D1787" s="1"/>
    </row>
    <row r="1788" spans="4:4" x14ac:dyDescent="0.25">
      <c r="D1788" s="1"/>
    </row>
    <row r="1789" spans="4:4" x14ac:dyDescent="0.25">
      <c r="D1789" s="1"/>
    </row>
    <row r="1790" spans="4:4" x14ac:dyDescent="0.25">
      <c r="D1790" s="1"/>
    </row>
    <row r="1791" spans="4:4" x14ac:dyDescent="0.25">
      <c r="D1791" s="1"/>
    </row>
    <row r="1792" spans="4:4" x14ac:dyDescent="0.25">
      <c r="D1792" s="1"/>
    </row>
    <row r="1793" spans="4:4" x14ac:dyDescent="0.25">
      <c r="D1793" s="1"/>
    </row>
    <row r="1794" spans="4:4" x14ac:dyDescent="0.25">
      <c r="D1794" s="1"/>
    </row>
    <row r="1795" spans="4:4" x14ac:dyDescent="0.25">
      <c r="D1795" s="1"/>
    </row>
    <row r="1796" spans="4:4" x14ac:dyDescent="0.25">
      <c r="D1796" s="1"/>
    </row>
    <row r="1797" spans="4:4" x14ac:dyDescent="0.25">
      <c r="D1797" s="1"/>
    </row>
    <row r="1798" spans="4:4" x14ac:dyDescent="0.25">
      <c r="D1798" s="1"/>
    </row>
    <row r="1799" spans="4:4" x14ac:dyDescent="0.25">
      <c r="D1799" s="1"/>
    </row>
    <row r="1800" spans="4:4" x14ac:dyDescent="0.25">
      <c r="D1800" s="1"/>
    </row>
    <row r="1801" spans="4:4" x14ac:dyDescent="0.25">
      <c r="D1801" s="1"/>
    </row>
    <row r="1802" spans="4:4" x14ac:dyDescent="0.25">
      <c r="D1802" s="1"/>
    </row>
    <row r="1803" spans="4:4" x14ac:dyDescent="0.25">
      <c r="D1803" s="1"/>
    </row>
    <row r="1804" spans="4:4" x14ac:dyDescent="0.25">
      <c r="D1804" s="1"/>
    </row>
    <row r="1805" spans="4:4" x14ac:dyDescent="0.25">
      <c r="D1805" s="1"/>
    </row>
    <row r="1806" spans="4:4" x14ac:dyDescent="0.25">
      <c r="D1806" s="1"/>
    </row>
    <row r="1807" spans="4:4" x14ac:dyDescent="0.25">
      <c r="D1807" s="1"/>
    </row>
    <row r="1808" spans="4:4" x14ac:dyDescent="0.25">
      <c r="D1808" s="1"/>
    </row>
    <row r="1809" spans="4:4" x14ac:dyDescent="0.25">
      <c r="D1809" s="1"/>
    </row>
    <row r="1810" spans="4:4" x14ac:dyDescent="0.25">
      <c r="D1810" s="1"/>
    </row>
    <row r="1811" spans="4:4" x14ac:dyDescent="0.25">
      <c r="D1811" s="1"/>
    </row>
    <row r="1812" spans="4:4" x14ac:dyDescent="0.25">
      <c r="D1812" s="1"/>
    </row>
    <row r="1813" spans="4:4" x14ac:dyDescent="0.25">
      <c r="D1813" s="1"/>
    </row>
    <row r="1814" spans="4:4" x14ac:dyDescent="0.25">
      <c r="D1814" s="1"/>
    </row>
    <row r="1815" spans="4:4" x14ac:dyDescent="0.25">
      <c r="D1815" s="1"/>
    </row>
    <row r="1816" spans="4:4" x14ac:dyDescent="0.25">
      <c r="D1816" s="1"/>
    </row>
    <row r="1817" spans="4:4" x14ac:dyDescent="0.25">
      <c r="D1817" s="1"/>
    </row>
    <row r="1818" spans="4:4" x14ac:dyDescent="0.25">
      <c r="D1818" s="1"/>
    </row>
    <row r="1819" spans="4:4" x14ac:dyDescent="0.25">
      <c r="D1819" s="1"/>
    </row>
    <row r="1820" spans="4:4" x14ac:dyDescent="0.25">
      <c r="D1820" s="1"/>
    </row>
    <row r="1821" spans="4:4" x14ac:dyDescent="0.25">
      <c r="D1821" s="1"/>
    </row>
    <row r="1822" spans="4:4" x14ac:dyDescent="0.25">
      <c r="D1822" s="1"/>
    </row>
    <row r="1823" spans="4:4" x14ac:dyDescent="0.25">
      <c r="D1823" s="1"/>
    </row>
    <row r="1824" spans="4:4" x14ac:dyDescent="0.25">
      <c r="D1824" s="1"/>
    </row>
    <row r="1825" spans="4:4" x14ac:dyDescent="0.25">
      <c r="D1825" s="1"/>
    </row>
    <row r="1826" spans="4:4" x14ac:dyDescent="0.25">
      <c r="D1826" s="1"/>
    </row>
    <row r="1827" spans="4:4" x14ac:dyDescent="0.25">
      <c r="D1827" s="1"/>
    </row>
    <row r="1828" spans="4:4" x14ac:dyDescent="0.25">
      <c r="D1828" s="1"/>
    </row>
    <row r="1829" spans="4:4" x14ac:dyDescent="0.25">
      <c r="D1829" s="1"/>
    </row>
    <row r="1830" spans="4:4" x14ac:dyDescent="0.25">
      <c r="D1830" s="1"/>
    </row>
    <row r="1831" spans="4:4" x14ac:dyDescent="0.25">
      <c r="D1831" s="1"/>
    </row>
    <row r="1832" spans="4:4" x14ac:dyDescent="0.25">
      <c r="D1832" s="1"/>
    </row>
    <row r="1833" spans="4:4" x14ac:dyDescent="0.25">
      <c r="D1833" s="1"/>
    </row>
    <row r="1834" spans="4:4" x14ac:dyDescent="0.25">
      <c r="D1834" s="1"/>
    </row>
    <row r="1835" spans="4:4" x14ac:dyDescent="0.25">
      <c r="D1835" s="1"/>
    </row>
    <row r="1836" spans="4:4" x14ac:dyDescent="0.25">
      <c r="D1836" s="1"/>
    </row>
    <row r="1837" spans="4:4" x14ac:dyDescent="0.25">
      <c r="D1837" s="1"/>
    </row>
    <row r="1838" spans="4:4" x14ac:dyDescent="0.25">
      <c r="D1838" s="1"/>
    </row>
    <row r="1839" spans="4:4" x14ac:dyDescent="0.25">
      <c r="D1839" s="1"/>
    </row>
    <row r="1840" spans="4:4" x14ac:dyDescent="0.25">
      <c r="D1840" s="1"/>
    </row>
    <row r="1841" spans="4:4" x14ac:dyDescent="0.25">
      <c r="D1841" s="1"/>
    </row>
    <row r="1842" spans="4:4" x14ac:dyDescent="0.25">
      <c r="D1842" s="1"/>
    </row>
    <row r="1843" spans="4:4" x14ac:dyDescent="0.25">
      <c r="D1843" s="1"/>
    </row>
    <row r="1844" spans="4:4" x14ac:dyDescent="0.25">
      <c r="D1844" s="1"/>
    </row>
    <row r="1845" spans="4:4" x14ac:dyDescent="0.25">
      <c r="D1845" s="1"/>
    </row>
    <row r="1846" spans="4:4" x14ac:dyDescent="0.25">
      <c r="D1846" s="1"/>
    </row>
    <row r="1847" spans="4:4" x14ac:dyDescent="0.25">
      <c r="D1847" s="1"/>
    </row>
    <row r="1848" spans="4:4" x14ac:dyDescent="0.25">
      <c r="D1848" s="1"/>
    </row>
    <row r="1849" spans="4:4" x14ac:dyDescent="0.25">
      <c r="D1849" s="1"/>
    </row>
    <row r="1850" spans="4:4" x14ac:dyDescent="0.25">
      <c r="D1850" s="1"/>
    </row>
    <row r="1851" spans="4:4" x14ac:dyDescent="0.25">
      <c r="D1851" s="1"/>
    </row>
    <row r="1852" spans="4:4" x14ac:dyDescent="0.25">
      <c r="D1852" s="1"/>
    </row>
    <row r="1853" spans="4:4" x14ac:dyDescent="0.25">
      <c r="D1853" s="1"/>
    </row>
    <row r="1854" spans="4:4" x14ac:dyDescent="0.25">
      <c r="D1854" s="1"/>
    </row>
    <row r="1855" spans="4:4" x14ac:dyDescent="0.25">
      <c r="D1855" s="1"/>
    </row>
    <row r="1856" spans="4:4" x14ac:dyDescent="0.25">
      <c r="D1856" s="1"/>
    </row>
    <row r="1857" spans="4:4" x14ac:dyDescent="0.25">
      <c r="D1857" s="1"/>
    </row>
    <row r="1858" spans="4:4" x14ac:dyDescent="0.25">
      <c r="D1858" s="1"/>
    </row>
    <row r="1859" spans="4:4" x14ac:dyDescent="0.25">
      <c r="D1859" s="1"/>
    </row>
    <row r="1860" spans="4:4" x14ac:dyDescent="0.25">
      <c r="D1860" s="1"/>
    </row>
    <row r="1861" spans="4:4" x14ac:dyDescent="0.25">
      <c r="D1861" s="1"/>
    </row>
    <row r="1862" spans="4:4" x14ac:dyDescent="0.25">
      <c r="D1862" s="1"/>
    </row>
    <row r="1863" spans="4:4" x14ac:dyDescent="0.25">
      <c r="D1863" s="1"/>
    </row>
    <row r="1864" spans="4:4" x14ac:dyDescent="0.25">
      <c r="D1864" s="1"/>
    </row>
    <row r="1865" spans="4:4" x14ac:dyDescent="0.25">
      <c r="D1865" s="1"/>
    </row>
    <row r="1866" spans="4:4" x14ac:dyDescent="0.25">
      <c r="D1866" s="1"/>
    </row>
    <row r="1867" spans="4:4" x14ac:dyDescent="0.25">
      <c r="D1867" s="1"/>
    </row>
    <row r="1868" spans="4:4" x14ac:dyDescent="0.25">
      <c r="D1868" s="1"/>
    </row>
    <row r="1869" spans="4:4" x14ac:dyDescent="0.25">
      <c r="D1869" s="1"/>
    </row>
    <row r="1870" spans="4:4" x14ac:dyDescent="0.25">
      <c r="D1870" s="1"/>
    </row>
    <row r="1871" spans="4:4" x14ac:dyDescent="0.25">
      <c r="D1871" s="1"/>
    </row>
    <row r="1872" spans="4:4" x14ac:dyDescent="0.25">
      <c r="D1872" s="1"/>
    </row>
    <row r="1873" spans="4:4" x14ac:dyDescent="0.25">
      <c r="D1873" s="1"/>
    </row>
    <row r="1874" spans="4:4" x14ac:dyDescent="0.25">
      <c r="D1874" s="1"/>
    </row>
    <row r="1875" spans="4:4" x14ac:dyDescent="0.25">
      <c r="D1875" s="1"/>
    </row>
    <row r="1876" spans="4:4" x14ac:dyDescent="0.25">
      <c r="D1876" s="1"/>
    </row>
    <row r="1877" spans="4:4" x14ac:dyDescent="0.25">
      <c r="D1877" s="1"/>
    </row>
    <row r="1878" spans="4:4" x14ac:dyDescent="0.25">
      <c r="D1878" s="1"/>
    </row>
    <row r="1879" spans="4:4" x14ac:dyDescent="0.25">
      <c r="D1879" s="1"/>
    </row>
    <row r="1880" spans="4:4" x14ac:dyDescent="0.25">
      <c r="D1880" s="1"/>
    </row>
    <row r="1881" spans="4:4" x14ac:dyDescent="0.25">
      <c r="D1881" s="1"/>
    </row>
    <row r="1882" spans="4:4" x14ac:dyDescent="0.25">
      <c r="D1882" s="1"/>
    </row>
    <row r="1883" spans="4:4" x14ac:dyDescent="0.25">
      <c r="D1883" s="1"/>
    </row>
    <row r="1884" spans="4:4" x14ac:dyDescent="0.25">
      <c r="D1884" s="1"/>
    </row>
    <row r="1885" spans="4:4" x14ac:dyDescent="0.25">
      <c r="D1885" s="1"/>
    </row>
    <row r="1886" spans="4:4" x14ac:dyDescent="0.25">
      <c r="D1886" s="1"/>
    </row>
    <row r="1887" spans="4:4" x14ac:dyDescent="0.25">
      <c r="D1887" s="1"/>
    </row>
    <row r="1888" spans="4:4" x14ac:dyDescent="0.25">
      <c r="D1888" s="1"/>
    </row>
    <row r="1889" spans="4:4" x14ac:dyDescent="0.25">
      <c r="D1889" s="1"/>
    </row>
    <row r="1890" spans="4:4" x14ac:dyDescent="0.25">
      <c r="D1890" s="1"/>
    </row>
    <row r="1891" spans="4:4" x14ac:dyDescent="0.25">
      <c r="D1891" s="1"/>
    </row>
    <row r="1892" spans="4:4" x14ac:dyDescent="0.25">
      <c r="D1892" s="1"/>
    </row>
    <row r="1893" spans="4:4" x14ac:dyDescent="0.25">
      <c r="D1893" s="1"/>
    </row>
    <row r="1894" spans="4:4" x14ac:dyDescent="0.25">
      <c r="D1894" s="1"/>
    </row>
    <row r="1895" spans="4:4" x14ac:dyDescent="0.25">
      <c r="D1895" s="1"/>
    </row>
    <row r="1896" spans="4:4" x14ac:dyDescent="0.25">
      <c r="D1896" s="1"/>
    </row>
    <row r="1897" spans="4:4" x14ac:dyDescent="0.25">
      <c r="D1897" s="1"/>
    </row>
    <row r="1898" spans="4:4" x14ac:dyDescent="0.25">
      <c r="D1898" s="1"/>
    </row>
    <row r="1899" spans="4:4" x14ac:dyDescent="0.25">
      <c r="D1899" s="1"/>
    </row>
    <row r="1900" spans="4:4" x14ac:dyDescent="0.25">
      <c r="D1900" s="1"/>
    </row>
    <row r="1901" spans="4:4" x14ac:dyDescent="0.25">
      <c r="D1901" s="1"/>
    </row>
    <row r="1902" spans="4:4" x14ac:dyDescent="0.25">
      <c r="D1902" s="1"/>
    </row>
    <row r="1903" spans="4:4" x14ac:dyDescent="0.25">
      <c r="D1903" s="1"/>
    </row>
    <row r="1904" spans="4:4" x14ac:dyDescent="0.25">
      <c r="D1904" s="1"/>
    </row>
    <row r="1905" spans="4:4" x14ac:dyDescent="0.25">
      <c r="D1905" s="1"/>
    </row>
    <row r="1906" spans="4:4" x14ac:dyDescent="0.25">
      <c r="D1906" s="1"/>
    </row>
    <row r="1907" spans="4:4" x14ac:dyDescent="0.25">
      <c r="D1907" s="1"/>
    </row>
    <row r="1908" spans="4:4" x14ac:dyDescent="0.25">
      <c r="D1908" s="1"/>
    </row>
    <row r="1909" spans="4:4" x14ac:dyDescent="0.25">
      <c r="D1909" s="1"/>
    </row>
    <row r="1910" spans="4:4" x14ac:dyDescent="0.25">
      <c r="D1910" s="1"/>
    </row>
    <row r="1911" spans="4:4" x14ac:dyDescent="0.25">
      <c r="D1911" s="1"/>
    </row>
    <row r="1912" spans="4:4" x14ac:dyDescent="0.25">
      <c r="D1912" s="1"/>
    </row>
    <row r="1913" spans="4:4" x14ac:dyDescent="0.25">
      <c r="D1913" s="1"/>
    </row>
    <row r="1914" spans="4:4" x14ac:dyDescent="0.25">
      <c r="D1914" s="1"/>
    </row>
    <row r="1915" spans="4:4" x14ac:dyDescent="0.25">
      <c r="D1915" s="1"/>
    </row>
    <row r="1916" spans="4:4" x14ac:dyDescent="0.25">
      <c r="D1916" s="1"/>
    </row>
    <row r="1917" spans="4:4" x14ac:dyDescent="0.25">
      <c r="D1917" s="1"/>
    </row>
    <row r="1918" spans="4:4" x14ac:dyDescent="0.25">
      <c r="D1918" s="1"/>
    </row>
    <row r="1919" spans="4:4" x14ac:dyDescent="0.25">
      <c r="D1919" s="1"/>
    </row>
    <row r="1920" spans="4:4" x14ac:dyDescent="0.25">
      <c r="D1920" s="1"/>
    </row>
    <row r="1921" spans="4:4" x14ac:dyDescent="0.25">
      <c r="D1921" s="1"/>
    </row>
    <row r="1922" spans="4:4" x14ac:dyDescent="0.25">
      <c r="D1922" s="1"/>
    </row>
    <row r="1923" spans="4:4" x14ac:dyDescent="0.25">
      <c r="D1923" s="1"/>
    </row>
    <row r="1924" spans="4:4" x14ac:dyDescent="0.25">
      <c r="D1924" s="1"/>
    </row>
    <row r="1925" spans="4:4" x14ac:dyDescent="0.25">
      <c r="D1925" s="1"/>
    </row>
    <row r="1926" spans="4:4" x14ac:dyDescent="0.25">
      <c r="D1926" s="1"/>
    </row>
    <row r="1927" spans="4:4" x14ac:dyDescent="0.25">
      <c r="D1927" s="1"/>
    </row>
    <row r="1928" spans="4:4" x14ac:dyDescent="0.25">
      <c r="D1928" s="1"/>
    </row>
    <row r="1929" spans="4:4" x14ac:dyDescent="0.25">
      <c r="D1929" s="1"/>
    </row>
    <row r="1930" spans="4:4" x14ac:dyDescent="0.25">
      <c r="D1930" s="1"/>
    </row>
    <row r="1931" spans="4:4" x14ac:dyDescent="0.25">
      <c r="D1931" s="1"/>
    </row>
    <row r="1932" spans="4:4" x14ac:dyDescent="0.25">
      <c r="D1932" s="1"/>
    </row>
    <row r="1933" spans="4:4" x14ac:dyDescent="0.25">
      <c r="D1933" s="1"/>
    </row>
    <row r="1934" spans="4:4" x14ac:dyDescent="0.25">
      <c r="D1934" s="1"/>
    </row>
    <row r="1935" spans="4:4" x14ac:dyDescent="0.25">
      <c r="D1935" s="1"/>
    </row>
    <row r="1936" spans="4:4" x14ac:dyDescent="0.25">
      <c r="D1936" s="1"/>
    </row>
    <row r="1937" spans="4:4" x14ac:dyDescent="0.25">
      <c r="D1937" s="1"/>
    </row>
    <row r="1938" spans="4:4" x14ac:dyDescent="0.25">
      <c r="D1938" s="1"/>
    </row>
    <row r="1939" spans="4:4" x14ac:dyDescent="0.25">
      <c r="D1939" s="1"/>
    </row>
    <row r="1940" spans="4:4" x14ac:dyDescent="0.25">
      <c r="D1940" s="1"/>
    </row>
    <row r="1941" spans="4:4" x14ac:dyDescent="0.25">
      <c r="D1941" s="1"/>
    </row>
    <row r="1942" spans="4:4" x14ac:dyDescent="0.25">
      <c r="D1942" s="1"/>
    </row>
    <row r="1943" spans="4:4" x14ac:dyDescent="0.25">
      <c r="D1943" s="1"/>
    </row>
    <row r="1944" spans="4:4" x14ac:dyDescent="0.25">
      <c r="D1944" s="1"/>
    </row>
    <row r="1945" spans="4:4" x14ac:dyDescent="0.25">
      <c r="D1945" s="1"/>
    </row>
    <row r="1946" spans="4:4" x14ac:dyDescent="0.25">
      <c r="D1946" s="1"/>
    </row>
    <row r="1947" spans="4:4" x14ac:dyDescent="0.25">
      <c r="D1947" s="1"/>
    </row>
    <row r="1948" spans="4:4" x14ac:dyDescent="0.25">
      <c r="D1948" s="1"/>
    </row>
    <row r="1949" spans="4:4" x14ac:dyDescent="0.25">
      <c r="D1949" s="1"/>
    </row>
    <row r="1950" spans="4:4" x14ac:dyDescent="0.25">
      <c r="D1950" s="1"/>
    </row>
    <row r="1951" spans="4:4" x14ac:dyDescent="0.25">
      <c r="D1951" s="1"/>
    </row>
    <row r="1952" spans="4:4" x14ac:dyDescent="0.25">
      <c r="D1952" s="1"/>
    </row>
    <row r="1953" spans="4:4" x14ac:dyDescent="0.25">
      <c r="D1953" s="1"/>
    </row>
    <row r="1954" spans="4:4" x14ac:dyDescent="0.25">
      <c r="D1954" s="1"/>
    </row>
    <row r="1955" spans="4:4" x14ac:dyDescent="0.25">
      <c r="D1955" s="1"/>
    </row>
    <row r="1956" spans="4:4" x14ac:dyDescent="0.25">
      <c r="D1956" s="1"/>
    </row>
    <row r="1957" spans="4:4" x14ac:dyDescent="0.25">
      <c r="D1957" s="1"/>
    </row>
    <row r="1958" spans="4:4" x14ac:dyDescent="0.25">
      <c r="D1958" s="1"/>
    </row>
    <row r="1959" spans="4:4" x14ac:dyDescent="0.25">
      <c r="D1959" s="1"/>
    </row>
    <row r="1960" spans="4:4" x14ac:dyDescent="0.25">
      <c r="D1960" s="1"/>
    </row>
    <row r="1961" spans="4:4" x14ac:dyDescent="0.25">
      <c r="D1961" s="1"/>
    </row>
    <row r="1962" spans="4:4" x14ac:dyDescent="0.25">
      <c r="D1962" s="1"/>
    </row>
    <row r="1963" spans="4:4" x14ac:dyDescent="0.25">
      <c r="D1963" s="1"/>
    </row>
    <row r="1964" spans="4:4" x14ac:dyDescent="0.25">
      <c r="D1964" s="1"/>
    </row>
    <row r="1965" spans="4:4" x14ac:dyDescent="0.25">
      <c r="D1965" s="1"/>
    </row>
    <row r="1966" spans="4:4" x14ac:dyDescent="0.25">
      <c r="D1966" s="1"/>
    </row>
    <row r="1967" spans="4:4" x14ac:dyDescent="0.25">
      <c r="D1967" s="1"/>
    </row>
    <row r="1968" spans="4:4" x14ac:dyDescent="0.25">
      <c r="D1968" s="1"/>
    </row>
    <row r="1969" spans="4:4" x14ac:dyDescent="0.25">
      <c r="D1969" s="1"/>
    </row>
    <row r="1970" spans="4:4" x14ac:dyDescent="0.25">
      <c r="D1970" s="1"/>
    </row>
    <row r="1971" spans="4:4" x14ac:dyDescent="0.25">
      <c r="D1971" s="1"/>
    </row>
    <row r="1972" spans="4:4" x14ac:dyDescent="0.25">
      <c r="D1972" s="1"/>
    </row>
    <row r="1973" spans="4:4" x14ac:dyDescent="0.25">
      <c r="D1973" s="1"/>
    </row>
    <row r="1974" spans="4:4" x14ac:dyDescent="0.25">
      <c r="D1974" s="1"/>
    </row>
    <row r="1975" spans="4:4" x14ac:dyDescent="0.25">
      <c r="D1975" s="1"/>
    </row>
    <row r="1976" spans="4:4" x14ac:dyDescent="0.25">
      <c r="D1976" s="1"/>
    </row>
    <row r="1977" spans="4:4" x14ac:dyDescent="0.25">
      <c r="D1977" s="1"/>
    </row>
    <row r="1978" spans="4:4" x14ac:dyDescent="0.25">
      <c r="D1978" s="1"/>
    </row>
    <row r="1979" spans="4:4" x14ac:dyDescent="0.25">
      <c r="D1979" s="1"/>
    </row>
    <row r="1980" spans="4:4" x14ac:dyDescent="0.25">
      <c r="D1980" s="1"/>
    </row>
    <row r="1981" spans="4:4" x14ac:dyDescent="0.25">
      <c r="D1981" s="1"/>
    </row>
    <row r="1982" spans="4:4" x14ac:dyDescent="0.25">
      <c r="D1982" s="1"/>
    </row>
    <row r="1983" spans="4:4" x14ac:dyDescent="0.25">
      <c r="D1983" s="1"/>
    </row>
    <row r="1984" spans="4:4" x14ac:dyDescent="0.25">
      <c r="D1984" s="1"/>
    </row>
    <row r="1985" spans="4:4" x14ac:dyDescent="0.25">
      <c r="D1985" s="1"/>
    </row>
    <row r="1986" spans="4:4" x14ac:dyDescent="0.25">
      <c r="D1986" s="1"/>
    </row>
    <row r="1987" spans="4:4" x14ac:dyDescent="0.25">
      <c r="D1987" s="1"/>
    </row>
    <row r="1988" spans="4:4" x14ac:dyDescent="0.25">
      <c r="D1988" s="1"/>
    </row>
    <row r="1989" spans="4:4" x14ac:dyDescent="0.25">
      <c r="D1989" s="1"/>
    </row>
    <row r="1990" spans="4:4" x14ac:dyDescent="0.25">
      <c r="D1990" s="1"/>
    </row>
    <row r="1991" spans="4:4" x14ac:dyDescent="0.25">
      <c r="D1991" s="1"/>
    </row>
    <row r="1992" spans="4:4" x14ac:dyDescent="0.25">
      <c r="D1992" s="1"/>
    </row>
    <row r="1993" spans="4:4" x14ac:dyDescent="0.25">
      <c r="D1993" s="1"/>
    </row>
    <row r="1994" spans="4:4" x14ac:dyDescent="0.25">
      <c r="D1994" s="1"/>
    </row>
    <row r="1995" spans="4:4" x14ac:dyDescent="0.25">
      <c r="D1995" s="1"/>
    </row>
    <row r="1996" spans="4:4" x14ac:dyDescent="0.25">
      <c r="D1996" s="1"/>
    </row>
    <row r="1997" spans="4:4" x14ac:dyDescent="0.25">
      <c r="D1997" s="1"/>
    </row>
    <row r="1998" spans="4:4" x14ac:dyDescent="0.25">
      <c r="D1998" s="1"/>
    </row>
    <row r="1999" spans="4:4" x14ac:dyDescent="0.25">
      <c r="D1999" s="1"/>
    </row>
    <row r="2000" spans="4:4" x14ac:dyDescent="0.25">
      <c r="D2000" s="1"/>
    </row>
    <row r="2001" spans="4:4" x14ac:dyDescent="0.25">
      <c r="D2001" s="1"/>
    </row>
    <row r="2002" spans="4:4" x14ac:dyDescent="0.25">
      <c r="D2002" s="1"/>
    </row>
    <row r="2003" spans="4:4" x14ac:dyDescent="0.25">
      <c r="D2003" s="1"/>
    </row>
    <row r="2004" spans="4:4" x14ac:dyDescent="0.25">
      <c r="D2004" s="1"/>
    </row>
    <row r="2005" spans="4:4" x14ac:dyDescent="0.25">
      <c r="D2005" s="1"/>
    </row>
    <row r="2006" spans="4:4" x14ac:dyDescent="0.25">
      <c r="D2006" s="1"/>
    </row>
    <row r="2007" spans="4:4" x14ac:dyDescent="0.25">
      <c r="D2007" s="1"/>
    </row>
    <row r="2008" spans="4:4" x14ac:dyDescent="0.25">
      <c r="D2008" s="1"/>
    </row>
    <row r="2009" spans="4:4" x14ac:dyDescent="0.25">
      <c r="D2009" s="1"/>
    </row>
    <row r="2010" spans="4:4" x14ac:dyDescent="0.25">
      <c r="D2010" s="1"/>
    </row>
    <row r="2011" spans="4:4" x14ac:dyDescent="0.25">
      <c r="D2011" s="1"/>
    </row>
    <row r="2012" spans="4:4" x14ac:dyDescent="0.25">
      <c r="D2012" s="1"/>
    </row>
    <row r="2013" spans="4:4" x14ac:dyDescent="0.25">
      <c r="D2013" s="1"/>
    </row>
    <row r="2014" spans="4:4" x14ac:dyDescent="0.25">
      <c r="D2014" s="1"/>
    </row>
    <row r="2015" spans="4:4" x14ac:dyDescent="0.25">
      <c r="D2015" s="1"/>
    </row>
    <row r="2016" spans="4:4" x14ac:dyDescent="0.25">
      <c r="D2016" s="1"/>
    </row>
    <row r="2017" spans="4:4" x14ac:dyDescent="0.25">
      <c r="D2017" s="1"/>
    </row>
    <row r="2018" spans="4:4" x14ac:dyDescent="0.25">
      <c r="D2018" s="1"/>
    </row>
    <row r="2019" spans="4:4" x14ac:dyDescent="0.25">
      <c r="D2019" s="1"/>
    </row>
    <row r="2020" spans="4:4" x14ac:dyDescent="0.25">
      <c r="D2020" s="1"/>
    </row>
    <row r="2021" spans="4:4" x14ac:dyDescent="0.25">
      <c r="D2021" s="1"/>
    </row>
    <row r="2022" spans="4:4" x14ac:dyDescent="0.25">
      <c r="D2022" s="1"/>
    </row>
    <row r="2023" spans="4:4" x14ac:dyDescent="0.25">
      <c r="D2023" s="1"/>
    </row>
    <row r="2024" spans="4:4" x14ac:dyDescent="0.25">
      <c r="D2024" s="1"/>
    </row>
    <row r="2025" spans="4:4" x14ac:dyDescent="0.25">
      <c r="D2025" s="1"/>
    </row>
    <row r="2026" spans="4:4" x14ac:dyDescent="0.25">
      <c r="D2026" s="1"/>
    </row>
    <row r="2027" spans="4:4" x14ac:dyDescent="0.25">
      <c r="D2027" s="1"/>
    </row>
    <row r="2028" spans="4:4" x14ac:dyDescent="0.25">
      <c r="D2028" s="1"/>
    </row>
    <row r="2029" spans="4:4" x14ac:dyDescent="0.25">
      <c r="D2029" s="1"/>
    </row>
    <row r="2030" spans="4:4" x14ac:dyDescent="0.25">
      <c r="D2030" s="1"/>
    </row>
    <row r="2031" spans="4:4" x14ac:dyDescent="0.25">
      <c r="D2031" s="1"/>
    </row>
    <row r="2032" spans="4:4" x14ac:dyDescent="0.25">
      <c r="D2032" s="1"/>
    </row>
    <row r="2033" spans="4:4" x14ac:dyDescent="0.25">
      <c r="D2033" s="1"/>
    </row>
    <row r="2034" spans="4:4" x14ac:dyDescent="0.25">
      <c r="D2034" s="1"/>
    </row>
    <row r="2035" spans="4:4" x14ac:dyDescent="0.25">
      <c r="D2035" s="1"/>
    </row>
    <row r="2036" spans="4:4" x14ac:dyDescent="0.25">
      <c r="D2036" s="1"/>
    </row>
    <row r="2037" spans="4:4" x14ac:dyDescent="0.25">
      <c r="D2037" s="1"/>
    </row>
    <row r="2038" spans="4:4" x14ac:dyDescent="0.25">
      <c r="D2038" s="1"/>
    </row>
    <row r="2039" spans="4:4" x14ac:dyDescent="0.25">
      <c r="D2039" s="1"/>
    </row>
    <row r="2040" spans="4:4" x14ac:dyDescent="0.25">
      <c r="D2040" s="1"/>
    </row>
    <row r="2041" spans="4:4" x14ac:dyDescent="0.25">
      <c r="D2041" s="1"/>
    </row>
    <row r="2042" spans="4:4" x14ac:dyDescent="0.25">
      <c r="D2042" s="1"/>
    </row>
    <row r="2043" spans="4:4" x14ac:dyDescent="0.25">
      <c r="D2043" s="1"/>
    </row>
    <row r="2044" spans="4:4" x14ac:dyDescent="0.25">
      <c r="D2044" s="1"/>
    </row>
    <row r="2045" spans="4:4" x14ac:dyDescent="0.25">
      <c r="D2045" s="1"/>
    </row>
    <row r="2046" spans="4:4" x14ac:dyDescent="0.25">
      <c r="D2046" s="1"/>
    </row>
    <row r="2047" spans="4:4" x14ac:dyDescent="0.25">
      <c r="D2047" s="1"/>
    </row>
    <row r="2048" spans="4:4" x14ac:dyDescent="0.25">
      <c r="D2048" s="1"/>
    </row>
    <row r="2049" spans="4:4" x14ac:dyDescent="0.25">
      <c r="D2049" s="1"/>
    </row>
    <row r="2050" spans="4:4" x14ac:dyDescent="0.25">
      <c r="D2050" s="1"/>
    </row>
    <row r="2051" spans="4:4" x14ac:dyDescent="0.25">
      <c r="D2051" s="1"/>
    </row>
    <row r="2052" spans="4:4" x14ac:dyDescent="0.25">
      <c r="D2052" s="1"/>
    </row>
    <row r="2053" spans="4:4" x14ac:dyDescent="0.25">
      <c r="D2053" s="1"/>
    </row>
    <row r="2054" spans="4:4" x14ac:dyDescent="0.25">
      <c r="D2054" s="1"/>
    </row>
    <row r="2055" spans="4:4" x14ac:dyDescent="0.25">
      <c r="D2055" s="1"/>
    </row>
    <row r="2056" spans="4:4" x14ac:dyDescent="0.25">
      <c r="D2056" s="1"/>
    </row>
    <row r="2057" spans="4:4" x14ac:dyDescent="0.25">
      <c r="D2057" s="1"/>
    </row>
    <row r="2058" spans="4:4" x14ac:dyDescent="0.25">
      <c r="D2058" s="1"/>
    </row>
    <row r="2059" spans="4:4" x14ac:dyDescent="0.25">
      <c r="D2059" s="1"/>
    </row>
    <row r="2060" spans="4:4" x14ac:dyDescent="0.25">
      <c r="D2060" s="1"/>
    </row>
    <row r="2061" spans="4:4" x14ac:dyDescent="0.25">
      <c r="D2061" s="1"/>
    </row>
    <row r="2062" spans="4:4" x14ac:dyDescent="0.25">
      <c r="D2062" s="1"/>
    </row>
    <row r="2063" spans="4:4" x14ac:dyDescent="0.25">
      <c r="D2063" s="1"/>
    </row>
    <row r="2064" spans="4:4" x14ac:dyDescent="0.25">
      <c r="D2064" s="1"/>
    </row>
    <row r="2065" spans="4:4" x14ac:dyDescent="0.25">
      <c r="D2065" s="1"/>
    </row>
    <row r="2066" spans="4:4" x14ac:dyDescent="0.25">
      <c r="D2066" s="1"/>
    </row>
    <row r="2067" spans="4:4" x14ac:dyDescent="0.25">
      <c r="D2067" s="1"/>
    </row>
    <row r="2068" spans="4:4" x14ac:dyDescent="0.25">
      <c r="D2068" s="1"/>
    </row>
    <row r="2069" spans="4:4" x14ac:dyDescent="0.25">
      <c r="D2069" s="1"/>
    </row>
    <row r="2070" spans="4:4" x14ac:dyDescent="0.25">
      <c r="D2070" s="1"/>
    </row>
    <row r="2071" spans="4:4" x14ac:dyDescent="0.25">
      <c r="D2071" s="1"/>
    </row>
    <row r="2072" spans="4:4" x14ac:dyDescent="0.25">
      <c r="D2072" s="1"/>
    </row>
    <row r="2073" spans="4:4" x14ac:dyDescent="0.25">
      <c r="D2073" s="1"/>
    </row>
    <row r="2074" spans="4:4" x14ac:dyDescent="0.25">
      <c r="D2074" s="1"/>
    </row>
    <row r="2075" spans="4:4" x14ac:dyDescent="0.25">
      <c r="D2075" s="1"/>
    </row>
    <row r="2076" spans="4:4" x14ac:dyDescent="0.25">
      <c r="D2076" s="1"/>
    </row>
    <row r="2077" spans="4:4" x14ac:dyDescent="0.25">
      <c r="D2077" s="1"/>
    </row>
    <row r="2078" spans="4:4" x14ac:dyDescent="0.25">
      <c r="D2078" s="1"/>
    </row>
    <row r="2079" spans="4:4" x14ac:dyDescent="0.25">
      <c r="D2079" s="1"/>
    </row>
    <row r="2080" spans="4:4" x14ac:dyDescent="0.25">
      <c r="D2080" s="1"/>
    </row>
    <row r="2081" spans="4:4" x14ac:dyDescent="0.25">
      <c r="D2081" s="1"/>
    </row>
    <row r="2082" spans="4:4" x14ac:dyDescent="0.25">
      <c r="D2082" s="1"/>
    </row>
    <row r="2083" spans="4:4" x14ac:dyDescent="0.25">
      <c r="D2083" s="1"/>
    </row>
    <row r="2084" spans="4:4" x14ac:dyDescent="0.25">
      <c r="D2084" s="1"/>
    </row>
    <row r="2085" spans="4:4" x14ac:dyDescent="0.25">
      <c r="D2085" s="1"/>
    </row>
    <row r="2086" spans="4:4" x14ac:dyDescent="0.25">
      <c r="D2086" s="1"/>
    </row>
    <row r="2087" spans="4:4" x14ac:dyDescent="0.25">
      <c r="D2087" s="1"/>
    </row>
    <row r="2088" spans="4:4" x14ac:dyDescent="0.25">
      <c r="D2088" s="1"/>
    </row>
    <row r="2089" spans="4:4" x14ac:dyDescent="0.25">
      <c r="D2089" s="1"/>
    </row>
    <row r="2090" spans="4:4" x14ac:dyDescent="0.25">
      <c r="D2090" s="1"/>
    </row>
    <row r="2091" spans="4:4" x14ac:dyDescent="0.25">
      <c r="D2091" s="1"/>
    </row>
    <row r="2092" spans="4:4" x14ac:dyDescent="0.25">
      <c r="D2092" s="1"/>
    </row>
    <row r="2093" spans="4:4" x14ac:dyDescent="0.25">
      <c r="D2093" s="1"/>
    </row>
    <row r="2094" spans="4:4" x14ac:dyDescent="0.25">
      <c r="D2094" s="1"/>
    </row>
    <row r="2095" spans="4:4" x14ac:dyDescent="0.25">
      <c r="D2095" s="1"/>
    </row>
    <row r="2096" spans="4:4" x14ac:dyDescent="0.25">
      <c r="D2096" s="1"/>
    </row>
    <row r="2097" spans="4:4" x14ac:dyDescent="0.25">
      <c r="D2097" s="1"/>
    </row>
    <row r="2098" spans="4:4" x14ac:dyDescent="0.25">
      <c r="D2098" s="1"/>
    </row>
    <row r="2099" spans="4:4" x14ac:dyDescent="0.25">
      <c r="D2099" s="1"/>
    </row>
    <row r="2100" spans="4:4" x14ac:dyDescent="0.25">
      <c r="D2100" s="1"/>
    </row>
    <row r="2101" spans="4:4" x14ac:dyDescent="0.25">
      <c r="D2101" s="1"/>
    </row>
    <row r="2102" spans="4:4" x14ac:dyDescent="0.25">
      <c r="D2102" s="1"/>
    </row>
    <row r="2103" spans="4:4" x14ac:dyDescent="0.25">
      <c r="D2103" s="1"/>
    </row>
    <row r="2104" spans="4:4" x14ac:dyDescent="0.25">
      <c r="D2104" s="1"/>
    </row>
    <row r="2105" spans="4:4" x14ac:dyDescent="0.25">
      <c r="D2105" s="1"/>
    </row>
    <row r="2106" spans="4:4" x14ac:dyDescent="0.25">
      <c r="D2106" s="1"/>
    </row>
    <row r="2107" spans="4:4" x14ac:dyDescent="0.25">
      <c r="D2107" s="1"/>
    </row>
    <row r="2108" spans="4:4" x14ac:dyDescent="0.25">
      <c r="D2108" s="1"/>
    </row>
    <row r="2109" spans="4:4" x14ac:dyDescent="0.25">
      <c r="D2109" s="1"/>
    </row>
    <row r="2110" spans="4:4" x14ac:dyDescent="0.25">
      <c r="D2110" s="1"/>
    </row>
    <row r="2111" spans="4:4" x14ac:dyDescent="0.25">
      <c r="D2111" s="1"/>
    </row>
    <row r="2112" spans="4:4" x14ac:dyDescent="0.25">
      <c r="D2112" s="1"/>
    </row>
    <row r="2113" spans="4:4" x14ac:dyDescent="0.25">
      <c r="D2113" s="1"/>
    </row>
    <row r="2114" spans="4:4" x14ac:dyDescent="0.25">
      <c r="D2114" s="1"/>
    </row>
    <row r="2115" spans="4:4" x14ac:dyDescent="0.25">
      <c r="D2115" s="1"/>
    </row>
    <row r="2116" spans="4:4" x14ac:dyDescent="0.25">
      <c r="D2116" s="1"/>
    </row>
    <row r="2117" spans="4:4" x14ac:dyDescent="0.25">
      <c r="D2117" s="1"/>
    </row>
    <row r="2118" spans="4:4" x14ac:dyDescent="0.25">
      <c r="D2118" s="1"/>
    </row>
    <row r="2119" spans="4:4" x14ac:dyDescent="0.25">
      <c r="D2119" s="1"/>
    </row>
    <row r="2120" spans="4:4" x14ac:dyDescent="0.25">
      <c r="D2120" s="1"/>
    </row>
    <row r="2121" spans="4:4" x14ac:dyDescent="0.25">
      <c r="D2121" s="1"/>
    </row>
    <row r="2122" spans="4:4" x14ac:dyDescent="0.25">
      <c r="D2122" s="1"/>
    </row>
    <row r="2123" spans="4:4" x14ac:dyDescent="0.25">
      <c r="D2123" s="1"/>
    </row>
    <row r="2124" spans="4:4" x14ac:dyDescent="0.25">
      <c r="D2124" s="1"/>
    </row>
    <row r="2125" spans="4:4" x14ac:dyDescent="0.25">
      <c r="D2125" s="1"/>
    </row>
    <row r="2126" spans="4:4" x14ac:dyDescent="0.25">
      <c r="D2126" s="1"/>
    </row>
    <row r="2127" spans="4:4" x14ac:dyDescent="0.25">
      <c r="D2127" s="1"/>
    </row>
    <row r="2128" spans="4:4" x14ac:dyDescent="0.25">
      <c r="D2128" s="1"/>
    </row>
    <row r="2129" spans="4:4" x14ac:dyDescent="0.25">
      <c r="D2129" s="1"/>
    </row>
    <row r="2130" spans="4:4" x14ac:dyDescent="0.25">
      <c r="D2130" s="1"/>
    </row>
    <row r="2131" spans="4:4" x14ac:dyDescent="0.25">
      <c r="D2131" s="1"/>
    </row>
    <row r="2132" spans="4:4" x14ac:dyDescent="0.25">
      <c r="D2132" s="1"/>
    </row>
    <row r="2133" spans="4:4" x14ac:dyDescent="0.25">
      <c r="D2133" s="1"/>
    </row>
    <row r="2134" spans="4:4" x14ac:dyDescent="0.25">
      <c r="D2134" s="1"/>
    </row>
    <row r="2135" spans="4:4" x14ac:dyDescent="0.25">
      <c r="D2135" s="1"/>
    </row>
    <row r="2136" spans="4:4" x14ac:dyDescent="0.25">
      <c r="D2136" s="1"/>
    </row>
    <row r="2137" spans="4:4" x14ac:dyDescent="0.25">
      <c r="D2137" s="1"/>
    </row>
    <row r="2138" spans="4:4" x14ac:dyDescent="0.25">
      <c r="D2138" s="1"/>
    </row>
    <row r="2139" spans="4:4" x14ac:dyDescent="0.25">
      <c r="D2139" s="1"/>
    </row>
    <row r="2140" spans="4:4" x14ac:dyDescent="0.25">
      <c r="D2140" s="1"/>
    </row>
    <row r="2141" spans="4:4" x14ac:dyDescent="0.25">
      <c r="D2141" s="1"/>
    </row>
    <row r="2142" spans="4:4" x14ac:dyDescent="0.25">
      <c r="D2142" s="1"/>
    </row>
    <row r="2143" spans="4:4" x14ac:dyDescent="0.25">
      <c r="D2143" s="1"/>
    </row>
    <row r="2144" spans="4:4" x14ac:dyDescent="0.25">
      <c r="D2144" s="1"/>
    </row>
    <row r="2145" spans="4:4" x14ac:dyDescent="0.25">
      <c r="D2145" s="1"/>
    </row>
    <row r="2146" spans="4:4" x14ac:dyDescent="0.25">
      <c r="D2146" s="1"/>
    </row>
    <row r="2147" spans="4:4" x14ac:dyDescent="0.25">
      <c r="D2147" s="1"/>
    </row>
    <row r="2148" spans="4:4" x14ac:dyDescent="0.25">
      <c r="D2148" s="1"/>
    </row>
    <row r="2149" spans="4:4" x14ac:dyDescent="0.25">
      <c r="D2149" s="1"/>
    </row>
    <row r="2150" spans="4:4" x14ac:dyDescent="0.25">
      <c r="D2150" s="1"/>
    </row>
    <row r="2151" spans="4:4" x14ac:dyDescent="0.25">
      <c r="D2151" s="1"/>
    </row>
    <row r="2152" spans="4:4" x14ac:dyDescent="0.25">
      <c r="D2152" s="1"/>
    </row>
    <row r="2153" spans="4:4" x14ac:dyDescent="0.25">
      <c r="D2153" s="1"/>
    </row>
    <row r="2154" spans="4:4" x14ac:dyDescent="0.25">
      <c r="D2154" s="1"/>
    </row>
    <row r="2155" spans="4:4" x14ac:dyDescent="0.25">
      <c r="D2155" s="1"/>
    </row>
    <row r="2156" spans="4:4" x14ac:dyDescent="0.25">
      <c r="D2156" s="1"/>
    </row>
    <row r="2157" spans="4:4" x14ac:dyDescent="0.25">
      <c r="D2157" s="1"/>
    </row>
    <row r="2158" spans="4:4" x14ac:dyDescent="0.25">
      <c r="D2158" s="1"/>
    </row>
    <row r="2159" spans="4:4" x14ac:dyDescent="0.25">
      <c r="D2159" s="1"/>
    </row>
    <row r="2160" spans="4:4" x14ac:dyDescent="0.25">
      <c r="D2160" s="1"/>
    </row>
    <row r="2161" spans="4:4" x14ac:dyDescent="0.25">
      <c r="D2161" s="1"/>
    </row>
    <row r="2162" spans="4:4" x14ac:dyDescent="0.25">
      <c r="D2162" s="1"/>
    </row>
    <row r="2163" spans="4:4" x14ac:dyDescent="0.25">
      <c r="D2163" s="1"/>
    </row>
    <row r="2164" spans="4:4" x14ac:dyDescent="0.25">
      <c r="D2164" s="1"/>
    </row>
    <row r="2165" spans="4:4" x14ac:dyDescent="0.25">
      <c r="D2165" s="1"/>
    </row>
    <row r="2166" spans="4:4" x14ac:dyDescent="0.25">
      <c r="D2166" s="1"/>
    </row>
    <row r="2167" spans="4:4" x14ac:dyDescent="0.25">
      <c r="D2167" s="1"/>
    </row>
    <row r="2168" spans="4:4" x14ac:dyDescent="0.25">
      <c r="D2168" s="1"/>
    </row>
    <row r="2169" spans="4:4" x14ac:dyDescent="0.25">
      <c r="D2169" s="1"/>
    </row>
    <row r="2170" spans="4:4" x14ac:dyDescent="0.25">
      <c r="D2170" s="1"/>
    </row>
    <row r="2171" spans="4:4" x14ac:dyDescent="0.25">
      <c r="D2171" s="1"/>
    </row>
    <row r="2172" spans="4:4" x14ac:dyDescent="0.25">
      <c r="D2172" s="1"/>
    </row>
    <row r="2173" spans="4:4" x14ac:dyDescent="0.25">
      <c r="D2173" s="1"/>
    </row>
    <row r="2174" spans="4:4" x14ac:dyDescent="0.25">
      <c r="D2174" s="1"/>
    </row>
    <row r="2175" spans="4:4" x14ac:dyDescent="0.25">
      <c r="D2175" s="1"/>
    </row>
    <row r="2176" spans="4:4" x14ac:dyDescent="0.25">
      <c r="D2176" s="1"/>
    </row>
    <row r="2177" spans="4:4" x14ac:dyDescent="0.25">
      <c r="D2177" s="1"/>
    </row>
    <row r="2178" spans="4:4" x14ac:dyDescent="0.25">
      <c r="D2178" s="1"/>
    </row>
    <row r="2179" spans="4:4" x14ac:dyDescent="0.25">
      <c r="D2179" s="1"/>
    </row>
    <row r="2180" spans="4:4" x14ac:dyDescent="0.25">
      <c r="D2180" s="1"/>
    </row>
    <row r="2181" spans="4:4" x14ac:dyDescent="0.25">
      <c r="D2181" s="1"/>
    </row>
    <row r="2182" spans="4:4" x14ac:dyDescent="0.25">
      <c r="D2182" s="1"/>
    </row>
    <row r="2183" spans="4:4" x14ac:dyDescent="0.25">
      <c r="D2183" s="1"/>
    </row>
    <row r="2184" spans="4:4" x14ac:dyDescent="0.25">
      <c r="D2184" s="1"/>
    </row>
    <row r="2185" spans="4:4" x14ac:dyDescent="0.25">
      <c r="D2185" s="1"/>
    </row>
    <row r="2186" spans="4:4" x14ac:dyDescent="0.25">
      <c r="D2186" s="1"/>
    </row>
    <row r="2187" spans="4:4" x14ac:dyDescent="0.25">
      <c r="D2187" s="1"/>
    </row>
    <row r="2188" spans="4:4" x14ac:dyDescent="0.25">
      <c r="D2188" s="1"/>
    </row>
    <row r="2189" spans="4:4" x14ac:dyDescent="0.25">
      <c r="D2189" s="1"/>
    </row>
    <row r="2190" spans="4:4" x14ac:dyDescent="0.25">
      <c r="D2190" s="1"/>
    </row>
    <row r="2191" spans="4:4" x14ac:dyDescent="0.25">
      <c r="D2191" s="1"/>
    </row>
    <row r="2192" spans="4:4" x14ac:dyDescent="0.25">
      <c r="D2192" s="1"/>
    </row>
    <row r="2193" spans="4:4" x14ac:dyDescent="0.25">
      <c r="D2193" s="1"/>
    </row>
    <row r="2194" spans="4:4" x14ac:dyDescent="0.25">
      <c r="D2194" s="1"/>
    </row>
    <row r="2195" spans="4:4" x14ac:dyDescent="0.25">
      <c r="D2195" s="1"/>
    </row>
    <row r="2196" spans="4:4" x14ac:dyDescent="0.25">
      <c r="D2196" s="1"/>
    </row>
    <row r="2197" spans="4:4" x14ac:dyDescent="0.25">
      <c r="D2197" s="1"/>
    </row>
    <row r="2198" spans="4:4" x14ac:dyDescent="0.25">
      <c r="D2198" s="1"/>
    </row>
    <row r="2199" spans="4:4" x14ac:dyDescent="0.25">
      <c r="D2199" s="1"/>
    </row>
    <row r="2200" spans="4:4" x14ac:dyDescent="0.25">
      <c r="D2200" s="1"/>
    </row>
    <row r="2201" spans="4:4" x14ac:dyDescent="0.25">
      <c r="D2201" s="1"/>
    </row>
    <row r="2202" spans="4:4" x14ac:dyDescent="0.25">
      <c r="D2202" s="1"/>
    </row>
    <row r="2203" spans="4:4" x14ac:dyDescent="0.25">
      <c r="D2203" s="1"/>
    </row>
    <row r="2204" spans="4:4" x14ac:dyDescent="0.25">
      <c r="D2204" s="1"/>
    </row>
    <row r="2205" spans="4:4" x14ac:dyDescent="0.25">
      <c r="D2205" s="1"/>
    </row>
    <row r="2206" spans="4:4" x14ac:dyDescent="0.25">
      <c r="D2206" s="1"/>
    </row>
    <row r="2207" spans="4:4" x14ac:dyDescent="0.25">
      <c r="D2207" s="1"/>
    </row>
    <row r="2208" spans="4:4" x14ac:dyDescent="0.25">
      <c r="D2208" s="1"/>
    </row>
    <row r="2209" spans="4:4" x14ac:dyDescent="0.25">
      <c r="D2209" s="1"/>
    </row>
    <row r="2210" spans="4:4" x14ac:dyDescent="0.25">
      <c r="D2210" s="1"/>
    </row>
    <row r="2211" spans="4:4" x14ac:dyDescent="0.25">
      <c r="D2211" s="1"/>
    </row>
    <row r="2212" spans="4:4" x14ac:dyDescent="0.25">
      <c r="D2212" s="1"/>
    </row>
    <row r="2213" spans="4:4" x14ac:dyDescent="0.25">
      <c r="D2213" s="1"/>
    </row>
    <row r="2214" spans="4:4" x14ac:dyDescent="0.25">
      <c r="D2214" s="1"/>
    </row>
    <row r="2215" spans="4:4" x14ac:dyDescent="0.25">
      <c r="D2215" s="1"/>
    </row>
    <row r="2216" spans="4:4" x14ac:dyDescent="0.25">
      <c r="D2216" s="1"/>
    </row>
    <row r="2217" spans="4:4" x14ac:dyDescent="0.25">
      <c r="D2217" s="1"/>
    </row>
    <row r="2218" spans="4:4" x14ac:dyDescent="0.25">
      <c r="D2218" s="1"/>
    </row>
    <row r="2219" spans="4:4" x14ac:dyDescent="0.25">
      <c r="D2219" s="1"/>
    </row>
    <row r="2220" spans="4:4" x14ac:dyDescent="0.25">
      <c r="D2220" s="1"/>
    </row>
    <row r="2221" spans="4:4" x14ac:dyDescent="0.25">
      <c r="D2221" s="1"/>
    </row>
    <row r="2222" spans="4:4" x14ac:dyDescent="0.25">
      <c r="D2222" s="1"/>
    </row>
    <row r="2223" spans="4:4" x14ac:dyDescent="0.25">
      <c r="D2223" s="1"/>
    </row>
    <row r="2224" spans="4:4" x14ac:dyDescent="0.25">
      <c r="D2224" s="1"/>
    </row>
    <row r="2225" spans="4:4" x14ac:dyDescent="0.25">
      <c r="D2225" s="1"/>
    </row>
    <row r="2226" spans="4:4" x14ac:dyDescent="0.25">
      <c r="D2226" s="1"/>
    </row>
    <row r="2227" spans="4:4" x14ac:dyDescent="0.25">
      <c r="D2227" s="1"/>
    </row>
    <row r="2228" spans="4:4" x14ac:dyDescent="0.25">
      <c r="D2228" s="1"/>
    </row>
    <row r="2229" spans="4:4" x14ac:dyDescent="0.25">
      <c r="D2229" s="1"/>
    </row>
    <row r="2230" spans="4:4" x14ac:dyDescent="0.25">
      <c r="D2230" s="1"/>
    </row>
    <row r="2231" spans="4:4" x14ac:dyDescent="0.25">
      <c r="D2231" s="1"/>
    </row>
    <row r="2232" spans="4:4" x14ac:dyDescent="0.25">
      <c r="D2232" s="1"/>
    </row>
    <row r="2233" spans="4:4" x14ac:dyDescent="0.25">
      <c r="D2233" s="1"/>
    </row>
    <row r="2234" spans="4:4" x14ac:dyDescent="0.25">
      <c r="D2234" s="1"/>
    </row>
    <row r="2235" spans="4:4" x14ac:dyDescent="0.25">
      <c r="D2235" s="1"/>
    </row>
    <row r="2236" spans="4:4" x14ac:dyDescent="0.25">
      <c r="D2236" s="1"/>
    </row>
    <row r="2237" spans="4:4" x14ac:dyDescent="0.25">
      <c r="D2237" s="1"/>
    </row>
    <row r="2238" spans="4:4" x14ac:dyDescent="0.25">
      <c r="D2238" s="1"/>
    </row>
    <row r="2239" spans="4:4" x14ac:dyDescent="0.25">
      <c r="D2239" s="1"/>
    </row>
    <row r="2240" spans="4:4" x14ac:dyDescent="0.25">
      <c r="D2240" s="1"/>
    </row>
    <row r="2241" spans="4:4" x14ac:dyDescent="0.25">
      <c r="D2241" s="1"/>
    </row>
    <row r="2242" spans="4:4" x14ac:dyDescent="0.25">
      <c r="D2242" s="1"/>
    </row>
    <row r="2243" spans="4:4" x14ac:dyDescent="0.25">
      <c r="D2243" s="1"/>
    </row>
    <row r="2244" spans="4:4" x14ac:dyDescent="0.25">
      <c r="D2244" s="1"/>
    </row>
    <row r="2245" spans="4:4" x14ac:dyDescent="0.25">
      <c r="D2245" s="1"/>
    </row>
    <row r="2246" spans="4:4" x14ac:dyDescent="0.25">
      <c r="D2246" s="1"/>
    </row>
    <row r="2247" spans="4:4" x14ac:dyDescent="0.25">
      <c r="D2247" s="1"/>
    </row>
    <row r="2248" spans="4:4" x14ac:dyDescent="0.25">
      <c r="D2248" s="1"/>
    </row>
    <row r="2249" spans="4:4" x14ac:dyDescent="0.25">
      <c r="D2249" s="1"/>
    </row>
    <row r="2250" spans="4:4" x14ac:dyDescent="0.25">
      <c r="D2250" s="1"/>
    </row>
    <row r="2251" spans="4:4" x14ac:dyDescent="0.25">
      <c r="D2251" s="1"/>
    </row>
    <row r="2252" spans="4:4" x14ac:dyDescent="0.25">
      <c r="D2252" s="1"/>
    </row>
    <row r="2253" spans="4:4" x14ac:dyDescent="0.25">
      <c r="D2253" s="1"/>
    </row>
    <row r="2254" spans="4:4" x14ac:dyDescent="0.25">
      <c r="D2254" s="1"/>
    </row>
    <row r="2255" spans="4:4" x14ac:dyDescent="0.25">
      <c r="D2255" s="1"/>
    </row>
    <row r="2256" spans="4:4" x14ac:dyDescent="0.25">
      <c r="D2256" s="1"/>
    </row>
    <row r="2257" spans="4:4" x14ac:dyDescent="0.25">
      <c r="D2257" s="1"/>
    </row>
    <row r="2258" spans="4:4" x14ac:dyDescent="0.25">
      <c r="D2258" s="1"/>
    </row>
    <row r="2259" spans="4:4" x14ac:dyDescent="0.25">
      <c r="D2259" s="1"/>
    </row>
    <row r="2260" spans="4:4" x14ac:dyDescent="0.25">
      <c r="D2260" s="1"/>
    </row>
    <row r="2261" spans="4:4" x14ac:dyDescent="0.25">
      <c r="D2261" s="1"/>
    </row>
    <row r="2262" spans="4:4" x14ac:dyDescent="0.25">
      <c r="D2262" s="1"/>
    </row>
    <row r="2263" spans="4:4" x14ac:dyDescent="0.25">
      <c r="D2263" s="1"/>
    </row>
    <row r="2264" spans="4:4" x14ac:dyDescent="0.25">
      <c r="D2264" s="1"/>
    </row>
    <row r="2265" spans="4:4" x14ac:dyDescent="0.25">
      <c r="D2265" s="1"/>
    </row>
    <row r="2266" spans="4:4" x14ac:dyDescent="0.25">
      <c r="D2266" s="1"/>
    </row>
    <row r="2267" spans="4:4" x14ac:dyDescent="0.25">
      <c r="D2267" s="1"/>
    </row>
    <row r="2268" spans="4:4" x14ac:dyDescent="0.25">
      <c r="D2268" s="1"/>
    </row>
    <row r="2269" spans="4:4" x14ac:dyDescent="0.25">
      <c r="D2269" s="1"/>
    </row>
    <row r="2270" spans="4:4" x14ac:dyDescent="0.25">
      <c r="D2270" s="1"/>
    </row>
    <row r="2271" spans="4:4" x14ac:dyDescent="0.25">
      <c r="D2271" s="1"/>
    </row>
    <row r="2272" spans="4:4" x14ac:dyDescent="0.25">
      <c r="D2272" s="1"/>
    </row>
    <row r="2273" spans="4:4" x14ac:dyDescent="0.25">
      <c r="D2273" s="1"/>
    </row>
    <row r="2274" spans="4:4" x14ac:dyDescent="0.25">
      <c r="D2274" s="1"/>
    </row>
    <row r="2275" spans="4:4" x14ac:dyDescent="0.25">
      <c r="D2275" s="1"/>
    </row>
    <row r="2276" spans="4:4" x14ac:dyDescent="0.25">
      <c r="D2276" s="1"/>
    </row>
    <row r="2277" spans="4:4" x14ac:dyDescent="0.25">
      <c r="D2277" s="1"/>
    </row>
    <row r="2278" spans="4:4" x14ac:dyDescent="0.25">
      <c r="D2278" s="1"/>
    </row>
    <row r="2279" spans="4:4" x14ac:dyDescent="0.25">
      <c r="D2279" s="1"/>
    </row>
    <row r="2280" spans="4:4" x14ac:dyDescent="0.25">
      <c r="D2280" s="1"/>
    </row>
    <row r="2281" spans="4:4" x14ac:dyDescent="0.25">
      <c r="D2281" s="1"/>
    </row>
    <row r="2282" spans="4:4" x14ac:dyDescent="0.25">
      <c r="D2282" s="1"/>
    </row>
    <row r="2283" spans="4:4" x14ac:dyDescent="0.25">
      <c r="D2283" s="1"/>
    </row>
    <row r="2284" spans="4:4" x14ac:dyDescent="0.25">
      <c r="D2284" s="1"/>
    </row>
    <row r="2285" spans="4:4" x14ac:dyDescent="0.25">
      <c r="D2285" s="1"/>
    </row>
    <row r="2286" spans="4:4" x14ac:dyDescent="0.25">
      <c r="D2286" s="1"/>
    </row>
    <row r="2287" spans="4:4" x14ac:dyDescent="0.25">
      <c r="D2287" s="1"/>
    </row>
    <row r="2288" spans="4:4" x14ac:dyDescent="0.25">
      <c r="D2288" s="1"/>
    </row>
    <row r="2289" spans="4:4" x14ac:dyDescent="0.25">
      <c r="D2289" s="1"/>
    </row>
    <row r="2290" spans="4:4" x14ac:dyDescent="0.25">
      <c r="D2290" s="1"/>
    </row>
    <row r="2291" spans="4:4" x14ac:dyDescent="0.25">
      <c r="D2291" s="1"/>
    </row>
    <row r="2292" spans="4:4" x14ac:dyDescent="0.25">
      <c r="D2292" s="1"/>
    </row>
    <row r="2293" spans="4:4" x14ac:dyDescent="0.25">
      <c r="D2293" s="1"/>
    </row>
    <row r="2294" spans="4:4" x14ac:dyDescent="0.25">
      <c r="D2294" s="1"/>
    </row>
    <row r="2295" spans="4:4" x14ac:dyDescent="0.25">
      <c r="D2295" s="1"/>
    </row>
    <row r="2296" spans="4:4" x14ac:dyDescent="0.25">
      <c r="D2296" s="1"/>
    </row>
    <row r="2297" spans="4:4" x14ac:dyDescent="0.25">
      <c r="D2297" s="1"/>
    </row>
    <row r="2298" spans="4:4" x14ac:dyDescent="0.25">
      <c r="D2298" s="1"/>
    </row>
    <row r="2299" spans="4:4" x14ac:dyDescent="0.25">
      <c r="D2299" s="1"/>
    </row>
    <row r="2300" spans="4:4" x14ac:dyDescent="0.25">
      <c r="D2300" s="1"/>
    </row>
    <row r="2301" spans="4:4" x14ac:dyDescent="0.25">
      <c r="D2301" s="1"/>
    </row>
    <row r="2302" spans="4:4" x14ac:dyDescent="0.25">
      <c r="D2302" s="1"/>
    </row>
    <row r="2303" spans="4:4" x14ac:dyDescent="0.25">
      <c r="D2303" s="1"/>
    </row>
    <row r="2304" spans="4:4" x14ac:dyDescent="0.25">
      <c r="D2304" s="1"/>
    </row>
    <row r="2305" spans="4:4" x14ac:dyDescent="0.25">
      <c r="D2305" s="1"/>
    </row>
    <row r="2306" spans="4:4" x14ac:dyDescent="0.25">
      <c r="D2306" s="1"/>
    </row>
    <row r="2307" spans="4:4" x14ac:dyDescent="0.25">
      <c r="D2307" s="1"/>
    </row>
    <row r="2308" spans="4:4" x14ac:dyDescent="0.25">
      <c r="D2308" s="1"/>
    </row>
    <row r="2309" spans="4:4" x14ac:dyDescent="0.25">
      <c r="D2309" s="1"/>
    </row>
    <row r="2310" spans="4:4" x14ac:dyDescent="0.25">
      <c r="D2310" s="1"/>
    </row>
    <row r="2311" spans="4:4" x14ac:dyDescent="0.25">
      <c r="D2311" s="1"/>
    </row>
    <row r="2312" spans="4:4" x14ac:dyDescent="0.25">
      <c r="D2312" s="1"/>
    </row>
    <row r="2313" spans="4:4" x14ac:dyDescent="0.25">
      <c r="D2313" s="1"/>
    </row>
    <row r="2314" spans="4:4" x14ac:dyDescent="0.25">
      <c r="D2314" s="1"/>
    </row>
    <row r="2315" spans="4:4" x14ac:dyDescent="0.25">
      <c r="D2315" s="1"/>
    </row>
    <row r="2316" spans="4:4" x14ac:dyDescent="0.25">
      <c r="D2316" s="1"/>
    </row>
    <row r="2317" spans="4:4" x14ac:dyDescent="0.25">
      <c r="D2317" s="1"/>
    </row>
    <row r="2318" spans="4:4" x14ac:dyDescent="0.25">
      <c r="D2318" s="1"/>
    </row>
    <row r="2319" spans="4:4" x14ac:dyDescent="0.25">
      <c r="D2319" s="1"/>
    </row>
    <row r="2320" spans="4:4" x14ac:dyDescent="0.25">
      <c r="D2320" s="1"/>
    </row>
    <row r="2321" spans="4:4" x14ac:dyDescent="0.25">
      <c r="D2321" s="1"/>
    </row>
    <row r="2322" spans="4:4" x14ac:dyDescent="0.25">
      <c r="D2322" s="1"/>
    </row>
    <row r="2323" spans="4:4" x14ac:dyDescent="0.25">
      <c r="D2323" s="1"/>
    </row>
    <row r="2324" spans="4:4" x14ac:dyDescent="0.25">
      <c r="D2324" s="1"/>
    </row>
    <row r="2325" spans="4:4" x14ac:dyDescent="0.25">
      <c r="D2325" s="1"/>
    </row>
    <row r="2326" spans="4:4" x14ac:dyDescent="0.25">
      <c r="D2326" s="1"/>
    </row>
    <row r="2327" spans="4:4" x14ac:dyDescent="0.25">
      <c r="D2327" s="1"/>
    </row>
    <row r="2328" spans="4:4" x14ac:dyDescent="0.25">
      <c r="D2328" s="1"/>
    </row>
    <row r="2329" spans="4:4" x14ac:dyDescent="0.25">
      <c r="D2329" s="1"/>
    </row>
    <row r="2330" spans="4:4" x14ac:dyDescent="0.25">
      <c r="D2330" s="1"/>
    </row>
    <row r="2331" spans="4:4" x14ac:dyDescent="0.25">
      <c r="D2331" s="1"/>
    </row>
    <row r="2332" spans="4:4" x14ac:dyDescent="0.25">
      <c r="D2332" s="1"/>
    </row>
    <row r="2333" spans="4:4" x14ac:dyDescent="0.25">
      <c r="D2333" s="1"/>
    </row>
    <row r="2334" spans="4:4" x14ac:dyDescent="0.25">
      <c r="D2334" s="1"/>
    </row>
    <row r="2335" spans="4:4" x14ac:dyDescent="0.25">
      <c r="D2335" s="1"/>
    </row>
    <row r="2336" spans="4:4" x14ac:dyDescent="0.25">
      <c r="D2336" s="1"/>
    </row>
    <row r="2337" spans="4:4" x14ac:dyDescent="0.25">
      <c r="D2337" s="1"/>
    </row>
    <row r="2338" spans="4:4" x14ac:dyDescent="0.25">
      <c r="D2338" s="1"/>
    </row>
    <row r="2339" spans="4:4" x14ac:dyDescent="0.25">
      <c r="D2339" s="1"/>
    </row>
    <row r="2340" spans="4:4" x14ac:dyDescent="0.25">
      <c r="D2340" s="1"/>
    </row>
    <row r="2341" spans="4:4" x14ac:dyDescent="0.25">
      <c r="D2341" s="1"/>
    </row>
    <row r="2342" spans="4:4" x14ac:dyDescent="0.25">
      <c r="D2342" s="1"/>
    </row>
    <row r="2343" spans="4:4" x14ac:dyDescent="0.25">
      <c r="D2343" s="1"/>
    </row>
    <row r="2344" spans="4:4" x14ac:dyDescent="0.25">
      <c r="D2344" s="1"/>
    </row>
    <row r="2345" spans="4:4" x14ac:dyDescent="0.25">
      <c r="D2345" s="1"/>
    </row>
  </sheetData>
  <hyperlinks>
    <hyperlink ref="E6" r:id="rId1" display="https://www.youtube.com/watch?v=DMG2XD9_nTI" xr:uid="{3479E461-C3DF-42B3-A756-E4E466988A05}"/>
    <hyperlink ref="D6" r:id="rId2" tooltip="Princeton University: Introduction by Vineet Chander" display="https://www.youtube.com/watch?v=DMG2XD9_nTI" xr:uid="{702F5E59-4476-4728-ADD2-34742A1C5A08}"/>
    <hyperlink ref="E7" r:id="rId3" display="https://www.youtube.com/watch?v=Uq2PJjcHiqI" xr:uid="{00BFCD26-1768-4E00-8596-1198C6439827}"/>
    <hyperlink ref="D7" r:id="rId4" tooltip="Princeton University: Talk by Rajiv Malhotra - Part 2" display="https://www.youtube.com/watch?v=Uq2PJjcHiqI" xr:uid="{078CA22E-0EE5-4DEE-AB43-65E2B4A85922}"/>
    <hyperlink ref="E14" r:id="rId5" display="https://www.youtube.com/watch?v=5LJPOCxc3E8" xr:uid="{D119F6F8-4C59-4DCF-B4BF-B9FEB2949F00}"/>
    <hyperlink ref="D14" r:id="rId6" tooltip="Princeton University: Talk by Rajiv Malhotra - Part 3" display="https://www.youtube.com/watch?v=5LJPOCxc3E8" xr:uid="{65A5688E-38C0-4781-8E73-B1A5905B3439}"/>
    <hyperlink ref="E18" r:id="rId7" display="https://www.youtube.com/watch?v=gbWoqwJKhbM" xr:uid="{6BB8E3DF-FAB5-4E09-859A-E825847DE828}"/>
    <hyperlink ref="D18" r:id="rId8" tooltip="Princeton University: Talk by Reverend Thompson - Part 2" display="https://www.youtube.com/watch?v=gbWoqwJKhbM" xr:uid="{CBE654C2-D851-4DCE-92CB-1134FD321BBB}"/>
    <hyperlink ref="E19" r:id="rId9" display="https://www.youtube.com/watch?v=RdBz1kIwrqo" xr:uid="{7D04203D-47E8-4EE9-843C-D40829808ADA}"/>
    <hyperlink ref="D19" r:id="rId10" tooltip="Princeton University: Questions and Answers - Part 1" display="https://www.youtube.com/watch?v=RdBz1kIwrqo" xr:uid="{FCA93155-C212-42FB-8F1A-4BE528C76E50}"/>
    <hyperlink ref="E24" r:id="rId11" display="https://www.youtube.com/watch?v=WsjxXfklatk" xr:uid="{F7DB6DE7-D619-46ED-989E-F38A7ADFE2EB}"/>
    <hyperlink ref="D24" r:id="rId12" tooltip="Princeton University: Questions and Answers Unfortunate Incident" display="https://www.youtube.com/watch?v=WsjxXfklatk" xr:uid="{833209B7-3C94-4271-ABCC-C974945AF2A7}"/>
    <hyperlink ref="E25" r:id="rId13" display="https://www.youtube.com/watch?v=N0PD3TuLvoo" xr:uid="{12993995-4378-4E80-8A9A-5E799DCE14F8}"/>
    <hyperlink ref="D25" r:id="rId14" tooltip="Princeton University: Questions and Answers - Part 2" display="https://www.youtube.com/watch?v=N0PD3TuLvoo" xr:uid="{5607C7B9-4EC9-44FC-8578-73D0E6286445}"/>
    <hyperlink ref="E30" r:id="rId15" display="https://www.youtube.com/watch?v=C3_6Ub1GnfA" xr:uid="{362FDA96-9D00-441A-B1AA-86D16972E901}"/>
    <hyperlink ref="D30" r:id="rId16" tooltip="Princeton University: Response by Rajiv Malhotra to Reverend Thompson" display="https://www.youtube.com/watch?v=C3_6Ub1GnfA" xr:uid="{C9C4C79F-8D7B-455B-87FA-B11DFE9DAF41}"/>
    <hyperlink ref="E2" r:id="rId17" display="https://www.youtube.com/watch?v=_IcfDP-ezpo" xr:uid="{6FDFB9E4-7C7A-4EB2-A52B-BF2CB919E8EB}"/>
    <hyperlink ref="D2" r:id="rId18" tooltip="Princeton University: Talk by Rajiv Malhotra  - Part 1" display="https://www.youtube.com/watch?v=_IcfDP-ezpo" xr:uid="{F3CCCEE0-22B2-494A-8289-FFD5838F340B}"/>
  </hyperlinks>
  <pageMargins left="0.7" right="0.7" top="0.75" bottom="0.75" header="0.3" footer="0.3"/>
  <pageSetup paperSize="9" orientation="portrait" r:id="rId19"/>
  <legacyDrawing r:id="rId2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130D0-D50B-4032-A959-D602A013B1C1}">
  <dimension ref="A1:AA2345"/>
  <sheetViews>
    <sheetView workbookViewId="0">
      <selection activeCell="D7" sqref="D7"/>
    </sheetView>
  </sheetViews>
  <sheetFormatPr defaultRowHeight="15" x14ac:dyDescent="0.25"/>
  <cols>
    <col min="1" max="1" width="4.85546875" style="2" bestFit="1" customWidth="1"/>
    <col min="2" max="2" width="7.28515625" style="2" customWidth="1"/>
    <col min="3" max="3" width="4.140625" style="2" customWidth="1"/>
    <col min="4" max="4" width="56.85546875" style="2" customWidth="1"/>
    <col min="5" max="5" width="9.7109375" style="2" hidden="1" customWidth="1"/>
    <col min="6" max="6" width="16.28515625" style="7" hidden="1" customWidth="1"/>
    <col min="7" max="7" width="32.42578125" style="12" customWidth="1"/>
    <col min="8" max="8" width="16.28515625" style="11" customWidth="1"/>
    <col min="9" max="9" width="9.7109375" style="2" customWidth="1"/>
    <col min="10" max="10" width="8.42578125" style="2" customWidth="1"/>
    <col min="11" max="11" width="11.140625" style="7" bestFit="1" customWidth="1"/>
    <col min="12" max="12" width="7" bestFit="1" customWidth="1"/>
    <col min="13" max="13" width="6.140625" bestFit="1" customWidth="1"/>
    <col min="14" max="14" width="9.5703125" bestFit="1" customWidth="1"/>
    <col min="15" max="15" width="9.7109375" bestFit="1" customWidth="1"/>
    <col min="16" max="16" width="23.85546875" customWidth="1"/>
    <col min="17" max="17" width="7.5703125" customWidth="1"/>
    <col min="18" max="18" width="7.42578125" customWidth="1"/>
    <col min="21" max="21" width="7.85546875" customWidth="1"/>
    <col min="25" max="25" width="56" bestFit="1" customWidth="1"/>
  </cols>
  <sheetData>
    <row r="1" spans="1:27" ht="33.75" x14ac:dyDescent="0.25">
      <c r="A1" s="13" t="s">
        <v>781</v>
      </c>
      <c r="B1" s="13" t="s">
        <v>1762</v>
      </c>
      <c r="C1" s="14" t="s">
        <v>1697</v>
      </c>
      <c r="D1" s="15" t="s">
        <v>779</v>
      </c>
      <c r="E1" s="15" t="s">
        <v>756</v>
      </c>
      <c r="F1" s="16" t="s">
        <v>757</v>
      </c>
      <c r="G1" s="15" t="s">
        <v>1700</v>
      </c>
      <c r="H1" s="17" t="s">
        <v>911</v>
      </c>
      <c r="I1" s="16" t="s">
        <v>910</v>
      </c>
      <c r="J1" s="18" t="s">
        <v>922</v>
      </c>
      <c r="K1" s="16" t="s">
        <v>778</v>
      </c>
      <c r="L1" s="16" t="s">
        <v>896</v>
      </c>
      <c r="M1" s="15" t="s">
        <v>897</v>
      </c>
      <c r="N1" s="15" t="s">
        <v>927</v>
      </c>
      <c r="O1" s="16" t="s">
        <v>909</v>
      </c>
      <c r="P1" s="17" t="s">
        <v>926</v>
      </c>
      <c r="Q1" s="17" t="s">
        <v>1713</v>
      </c>
      <c r="R1" s="15" t="s">
        <v>1746</v>
      </c>
      <c r="S1" s="15" t="s">
        <v>931</v>
      </c>
      <c r="T1" s="15" t="s">
        <v>937</v>
      </c>
      <c r="U1" s="15" t="s">
        <v>930</v>
      </c>
      <c r="V1" s="15" t="s">
        <v>925</v>
      </c>
      <c r="W1" s="16" t="s">
        <v>924</v>
      </c>
      <c r="X1" s="15" t="s">
        <v>923</v>
      </c>
      <c r="Y1" s="15" t="s">
        <v>1706</v>
      </c>
      <c r="Z1" s="36" t="s">
        <v>1792</v>
      </c>
      <c r="AA1" s="36" t="s">
        <v>1793</v>
      </c>
    </row>
    <row r="2" spans="1:27" x14ac:dyDescent="0.25">
      <c r="A2" s="19"/>
      <c r="B2" s="19"/>
      <c r="C2" s="19"/>
      <c r="D2" s="20"/>
      <c r="E2" s="21"/>
      <c r="F2" s="22"/>
      <c r="G2" s="23"/>
      <c r="H2" s="24"/>
      <c r="I2" s="19"/>
      <c r="J2" s="25"/>
      <c r="K2" s="26"/>
      <c r="L2" s="19"/>
      <c r="M2" s="19"/>
      <c r="N2" s="19"/>
      <c r="O2" s="27"/>
      <c r="P2" s="19"/>
      <c r="Q2" s="19"/>
      <c r="R2" s="19"/>
      <c r="S2" s="19"/>
      <c r="T2" s="19"/>
      <c r="U2" s="19"/>
      <c r="V2" s="19"/>
      <c r="W2" s="19"/>
      <c r="X2" s="19"/>
      <c r="Y2" s="19"/>
      <c r="Z2" s="2"/>
    </row>
    <row r="3" spans="1:27" x14ac:dyDescent="0.25">
      <c r="A3" s="19"/>
      <c r="B3" s="19"/>
      <c r="C3" s="19"/>
      <c r="D3" s="20"/>
      <c r="E3" s="21"/>
      <c r="F3" s="22"/>
      <c r="G3" s="23"/>
      <c r="H3" s="24"/>
      <c r="I3" s="19"/>
      <c r="J3" s="25"/>
      <c r="K3" s="26"/>
      <c r="L3" s="19"/>
      <c r="M3" s="19"/>
      <c r="N3" s="19"/>
      <c r="O3" s="27"/>
      <c r="P3" s="19"/>
      <c r="Q3" s="19"/>
      <c r="R3" s="19"/>
      <c r="S3" s="19"/>
      <c r="T3" s="19"/>
      <c r="U3" s="19"/>
      <c r="V3" s="19"/>
      <c r="W3" s="19"/>
      <c r="X3" s="19"/>
      <c r="Y3" s="19"/>
      <c r="Z3" s="2"/>
    </row>
    <row r="4" spans="1:27" x14ac:dyDescent="0.25">
      <c r="A4" s="19"/>
      <c r="B4" s="19"/>
      <c r="C4" s="19"/>
      <c r="D4" s="20"/>
      <c r="E4" s="21"/>
      <c r="F4" s="22"/>
      <c r="G4" s="23"/>
      <c r="H4" s="24"/>
      <c r="I4" s="19"/>
      <c r="J4" s="25"/>
      <c r="K4" s="26"/>
      <c r="L4" s="19"/>
      <c r="M4" s="19"/>
      <c r="N4" s="19"/>
      <c r="O4" s="27"/>
      <c r="P4" s="19"/>
      <c r="Q4" s="19"/>
      <c r="R4" s="19"/>
      <c r="S4" s="19"/>
      <c r="T4" s="19"/>
      <c r="U4" s="19"/>
      <c r="V4" s="19"/>
      <c r="W4" s="19"/>
      <c r="X4" s="19"/>
      <c r="Y4" s="19"/>
      <c r="Z4" s="2"/>
    </row>
    <row r="5" spans="1:27" x14ac:dyDescent="0.25">
      <c r="A5" s="19"/>
      <c r="B5" s="19"/>
      <c r="C5" s="19"/>
      <c r="D5" s="20"/>
      <c r="E5" s="21"/>
      <c r="F5" s="22"/>
      <c r="G5" s="23"/>
      <c r="H5" s="24"/>
      <c r="I5" s="19"/>
      <c r="J5" s="25"/>
      <c r="K5" s="26"/>
      <c r="L5" s="19"/>
      <c r="M5" s="19"/>
      <c r="N5" s="19"/>
      <c r="O5" s="27"/>
      <c r="P5" s="19"/>
      <c r="Q5" s="19"/>
      <c r="R5" s="19"/>
      <c r="S5" s="19"/>
      <c r="T5" s="19"/>
      <c r="U5" s="19"/>
      <c r="V5" s="19"/>
      <c r="W5" s="19"/>
      <c r="X5" s="19"/>
      <c r="Y5" s="19"/>
      <c r="Z5" s="2"/>
    </row>
    <row r="6" spans="1:27" x14ac:dyDescent="0.25">
      <c r="A6" s="19"/>
      <c r="B6" s="19"/>
      <c r="C6" s="19"/>
      <c r="D6" s="20"/>
      <c r="E6" s="21"/>
      <c r="F6" s="22"/>
      <c r="G6" s="23"/>
      <c r="H6" s="24"/>
      <c r="I6" s="19"/>
      <c r="J6" s="25"/>
      <c r="K6" s="26"/>
      <c r="L6" s="19"/>
      <c r="M6" s="19"/>
      <c r="N6" s="19"/>
      <c r="O6" s="27"/>
      <c r="P6" s="19"/>
      <c r="Q6" s="19"/>
      <c r="R6" s="19"/>
      <c r="S6" s="19"/>
      <c r="T6" s="19"/>
      <c r="U6" s="19"/>
      <c r="V6" s="19"/>
      <c r="W6" s="19"/>
      <c r="X6" s="19"/>
      <c r="Y6" s="19"/>
      <c r="Z6" s="2"/>
    </row>
    <row r="7" spans="1:27" x14ac:dyDescent="0.25">
      <c r="A7" s="19"/>
      <c r="B7" s="19"/>
      <c r="C7" s="19"/>
      <c r="D7" s="20"/>
      <c r="E7" s="21"/>
      <c r="F7" s="22"/>
      <c r="G7" s="28"/>
      <c r="H7" s="24"/>
      <c r="I7" s="19"/>
      <c r="J7" s="25"/>
      <c r="K7" s="26"/>
      <c r="L7" s="19"/>
      <c r="M7" s="19"/>
      <c r="N7" s="19"/>
      <c r="O7" s="27"/>
      <c r="P7" s="19"/>
      <c r="Q7" s="19"/>
      <c r="R7" s="19"/>
      <c r="S7" s="19"/>
      <c r="T7" s="19"/>
      <c r="U7" s="19"/>
      <c r="V7" s="19"/>
      <c r="W7" s="19"/>
      <c r="X7" s="19"/>
      <c r="Y7" s="19"/>
      <c r="Z7" s="2"/>
    </row>
    <row r="8" spans="1:27" x14ac:dyDescent="0.25">
      <c r="A8" s="19"/>
      <c r="B8" s="19"/>
      <c r="C8" s="19"/>
      <c r="D8" s="20"/>
      <c r="E8" s="21"/>
      <c r="F8" s="22"/>
      <c r="G8" s="23"/>
      <c r="H8" s="24"/>
      <c r="I8" s="19"/>
      <c r="J8" s="25"/>
      <c r="K8" s="26"/>
      <c r="L8" s="19"/>
      <c r="M8" s="19"/>
      <c r="N8" s="19"/>
      <c r="O8" s="27"/>
      <c r="P8" s="19"/>
      <c r="Q8" s="19"/>
      <c r="R8" s="19"/>
      <c r="S8" s="19"/>
      <c r="T8" s="19"/>
      <c r="U8" s="19"/>
      <c r="V8" s="19"/>
      <c r="W8" s="19"/>
      <c r="X8" s="19"/>
      <c r="Y8" s="19"/>
      <c r="Z8" s="2"/>
    </row>
    <row r="9" spans="1:27" x14ac:dyDescent="0.25">
      <c r="A9" s="19"/>
      <c r="B9" s="19"/>
      <c r="C9" s="19"/>
      <c r="D9" s="20"/>
      <c r="E9" s="21"/>
      <c r="F9" s="22"/>
      <c r="G9" s="23"/>
      <c r="H9" s="24"/>
      <c r="I9" s="19"/>
      <c r="J9" s="25"/>
      <c r="K9" s="26"/>
      <c r="L9" s="19"/>
      <c r="M9" s="19"/>
      <c r="N9" s="19"/>
      <c r="O9" s="27"/>
      <c r="P9" s="19"/>
      <c r="Q9" s="19"/>
      <c r="R9" s="19"/>
      <c r="S9" s="19"/>
      <c r="T9" s="19"/>
      <c r="U9" s="19"/>
      <c r="V9" s="19"/>
      <c r="W9" s="19"/>
      <c r="X9" s="19"/>
      <c r="Y9" s="19"/>
    </row>
    <row r="10" spans="1:27" x14ac:dyDescent="0.25">
      <c r="A10" s="19"/>
      <c r="B10" s="19"/>
      <c r="C10" s="19"/>
      <c r="D10" s="20"/>
      <c r="E10" s="21"/>
      <c r="F10" s="22"/>
      <c r="G10" s="23"/>
      <c r="H10" s="24"/>
      <c r="I10" s="19"/>
      <c r="J10" s="25"/>
      <c r="K10" s="26"/>
      <c r="L10" s="25"/>
      <c r="M10" s="25"/>
      <c r="N10" s="25"/>
      <c r="O10" s="27"/>
      <c r="P10" s="34"/>
      <c r="Q10" s="19"/>
      <c r="R10" s="19"/>
      <c r="S10" s="19"/>
      <c r="T10" s="19"/>
      <c r="U10" s="19"/>
      <c r="V10" s="19"/>
      <c r="W10" s="19"/>
      <c r="X10" s="19"/>
      <c r="Y10" s="19"/>
    </row>
    <row r="11" spans="1:27" x14ac:dyDescent="0.25">
      <c r="A11" s="19"/>
      <c r="B11" s="19"/>
      <c r="C11" s="19"/>
      <c r="D11" s="20"/>
      <c r="E11" s="21"/>
      <c r="F11" s="22"/>
      <c r="G11" s="23"/>
      <c r="H11" s="24"/>
      <c r="I11" s="19"/>
      <c r="J11" s="25"/>
      <c r="K11" s="26"/>
      <c r="L11" s="19"/>
      <c r="M11" s="19"/>
      <c r="N11" s="19"/>
      <c r="O11" s="27"/>
      <c r="P11" s="34"/>
      <c r="Q11" s="19"/>
      <c r="R11" s="19"/>
      <c r="S11" s="19"/>
      <c r="T11" s="19"/>
      <c r="U11" s="19"/>
      <c r="V11" s="19"/>
      <c r="W11" s="19"/>
      <c r="X11" s="19"/>
      <c r="Y11" s="19"/>
    </row>
    <row r="12" spans="1:27" x14ac:dyDescent="0.25">
      <c r="A12" s="19"/>
      <c r="B12" s="19"/>
      <c r="C12" s="19"/>
      <c r="D12" s="20"/>
      <c r="E12" s="21"/>
      <c r="F12" s="22"/>
      <c r="G12" s="23"/>
      <c r="H12" s="24"/>
      <c r="I12" s="19"/>
      <c r="J12" s="25"/>
      <c r="K12" s="26"/>
      <c r="L12" s="19"/>
      <c r="M12" s="19"/>
      <c r="N12" s="19"/>
      <c r="O12" s="27"/>
      <c r="P12" s="19"/>
      <c r="Q12" s="19"/>
      <c r="R12" s="19"/>
      <c r="S12" s="19"/>
      <c r="T12" s="19"/>
      <c r="U12" s="19"/>
      <c r="V12" s="19"/>
      <c r="W12" s="19"/>
      <c r="X12" s="19"/>
      <c r="Y12" s="19"/>
    </row>
    <row r="13" spans="1:27" x14ac:dyDescent="0.25">
      <c r="A13" s="19"/>
      <c r="B13" s="19"/>
      <c r="C13" s="19"/>
      <c r="D13" s="20"/>
      <c r="E13" s="21"/>
      <c r="F13" s="22"/>
      <c r="G13" s="23"/>
      <c r="H13" s="24"/>
      <c r="I13" s="19"/>
      <c r="J13" s="25"/>
      <c r="K13" s="26"/>
      <c r="L13" s="25"/>
      <c r="M13" s="25"/>
      <c r="N13" s="25"/>
      <c r="O13" s="27"/>
      <c r="P13" s="34"/>
      <c r="Q13" s="19"/>
      <c r="R13" s="19"/>
      <c r="S13" s="19"/>
      <c r="T13" s="19"/>
      <c r="U13" s="19"/>
      <c r="V13" s="19"/>
      <c r="W13" s="19"/>
      <c r="X13" s="19"/>
      <c r="Y13" s="19"/>
    </row>
    <row r="14" spans="1:27" x14ac:dyDescent="0.25">
      <c r="A14" s="19"/>
      <c r="B14" s="19"/>
      <c r="C14" s="19"/>
      <c r="D14" s="20"/>
      <c r="E14" s="21"/>
      <c r="F14" s="22"/>
      <c r="G14" s="23"/>
      <c r="H14" s="24"/>
      <c r="I14" s="19"/>
      <c r="J14" s="25"/>
      <c r="K14" s="26"/>
      <c r="L14" s="19"/>
      <c r="M14" s="19"/>
      <c r="N14" s="19"/>
      <c r="O14" s="27"/>
      <c r="P14" s="19"/>
      <c r="Q14" s="19"/>
      <c r="R14" s="19"/>
      <c r="S14" s="19"/>
      <c r="T14" s="19"/>
      <c r="U14" s="19"/>
      <c r="V14" s="19"/>
      <c r="W14" s="19"/>
      <c r="X14" s="19"/>
      <c r="Y14" s="19"/>
    </row>
    <row r="15" spans="1:27" x14ac:dyDescent="0.25">
      <c r="A15" s="19"/>
      <c r="B15" s="19"/>
      <c r="C15" s="19"/>
      <c r="D15" s="20"/>
      <c r="E15" s="21"/>
      <c r="F15" s="22"/>
      <c r="G15" s="24"/>
      <c r="H15" s="23"/>
      <c r="I15" s="23"/>
      <c r="J15" s="25"/>
      <c r="K15" s="26"/>
      <c r="L15" s="19"/>
      <c r="M15" s="19"/>
      <c r="N15" s="19"/>
      <c r="O15" s="27"/>
      <c r="P15" s="19"/>
      <c r="Q15" s="19"/>
      <c r="R15" s="19"/>
      <c r="S15" s="19"/>
      <c r="T15" s="19"/>
      <c r="U15" s="19"/>
      <c r="V15" s="19"/>
      <c r="W15" s="19"/>
      <c r="X15" s="19"/>
      <c r="Y15" s="19"/>
    </row>
    <row r="16" spans="1:27" x14ac:dyDescent="0.25">
      <c r="A16" s="19"/>
      <c r="B16" s="19"/>
      <c r="C16" s="19"/>
      <c r="D16" s="20"/>
      <c r="E16" s="21"/>
      <c r="F16" s="22"/>
      <c r="G16" s="14"/>
      <c r="H16" s="24"/>
      <c r="I16" s="19"/>
      <c r="J16" s="25"/>
      <c r="K16" s="26"/>
      <c r="L16" s="19"/>
      <c r="M16" s="19"/>
      <c r="N16" s="19"/>
      <c r="O16" s="27"/>
      <c r="P16" s="19"/>
      <c r="Q16" s="19"/>
      <c r="R16" s="19"/>
      <c r="S16" s="19"/>
      <c r="T16" s="19"/>
      <c r="U16" s="19"/>
      <c r="V16" s="19"/>
      <c r="W16" s="19"/>
      <c r="X16" s="19"/>
      <c r="Y16" s="19"/>
    </row>
    <row r="17" spans="1:25" x14ac:dyDescent="0.25">
      <c r="A17" s="19"/>
      <c r="B17" s="19"/>
      <c r="C17" s="19"/>
      <c r="D17" s="20"/>
      <c r="E17" s="21"/>
      <c r="F17" s="22"/>
      <c r="G17" s="23"/>
      <c r="H17" s="24"/>
      <c r="I17" s="19"/>
      <c r="J17" s="25"/>
      <c r="K17" s="26"/>
      <c r="L17" s="19"/>
      <c r="M17" s="19"/>
      <c r="N17" s="19"/>
      <c r="O17" s="27"/>
      <c r="P17" s="19"/>
      <c r="Q17" s="19"/>
      <c r="R17" s="19"/>
      <c r="S17" s="19"/>
      <c r="T17" s="19"/>
      <c r="U17" s="19"/>
      <c r="V17" s="19"/>
      <c r="W17" s="19"/>
      <c r="X17" s="19"/>
      <c r="Y17" s="19"/>
    </row>
    <row r="18" spans="1:25" x14ac:dyDescent="0.25">
      <c r="A18" s="19"/>
      <c r="B18" s="19"/>
      <c r="C18" s="19"/>
      <c r="D18" s="20"/>
      <c r="E18" s="21"/>
      <c r="F18" s="22"/>
      <c r="G18" s="23"/>
      <c r="H18" s="24"/>
      <c r="I18" s="19"/>
      <c r="J18" s="25"/>
      <c r="K18" s="26"/>
      <c r="L18" s="19"/>
      <c r="M18" s="19"/>
      <c r="N18" s="19"/>
      <c r="O18" s="27"/>
      <c r="P18" s="19"/>
      <c r="Q18" s="19"/>
      <c r="R18" s="19"/>
      <c r="S18" s="19"/>
      <c r="T18" s="19"/>
      <c r="U18" s="19"/>
      <c r="V18" s="19"/>
      <c r="W18" s="19"/>
      <c r="X18" s="19"/>
      <c r="Y18" s="19"/>
    </row>
    <row r="19" spans="1:25" x14ac:dyDescent="0.25">
      <c r="A19" s="19"/>
      <c r="B19" s="19"/>
      <c r="C19" s="19"/>
      <c r="D19" s="20"/>
      <c r="E19" s="21"/>
      <c r="F19" s="22"/>
      <c r="G19" s="23"/>
      <c r="H19" s="24"/>
      <c r="I19" s="19"/>
      <c r="J19" s="25"/>
      <c r="K19" s="26"/>
      <c r="L19" s="19"/>
      <c r="M19" s="19"/>
      <c r="N19" s="19"/>
      <c r="O19" s="27"/>
      <c r="P19" s="19"/>
      <c r="Q19" s="19"/>
      <c r="R19" s="19"/>
      <c r="S19" s="19"/>
      <c r="T19" s="19"/>
      <c r="U19" s="19"/>
      <c r="V19" s="19"/>
      <c r="W19" s="19"/>
      <c r="X19" s="19"/>
      <c r="Y19" s="19"/>
    </row>
    <row r="20" spans="1:25" x14ac:dyDescent="0.25">
      <c r="A20" s="19"/>
      <c r="B20" s="19"/>
      <c r="C20" s="19"/>
      <c r="D20" s="20"/>
      <c r="E20" s="21"/>
      <c r="F20" s="22"/>
      <c r="G20" s="23"/>
      <c r="H20" s="24"/>
      <c r="I20" s="19"/>
      <c r="J20" s="25"/>
      <c r="K20" s="26"/>
      <c r="L20" s="19"/>
      <c r="M20" s="19"/>
      <c r="N20" s="19"/>
      <c r="O20" s="19"/>
      <c r="P20" s="19"/>
      <c r="Q20" s="19"/>
      <c r="R20" s="19"/>
      <c r="S20" s="19"/>
      <c r="T20" s="19"/>
      <c r="U20" s="19"/>
      <c r="V20" s="19"/>
      <c r="W20" s="19"/>
      <c r="X20" s="19"/>
      <c r="Y20" s="19"/>
    </row>
    <row r="21" spans="1:25" x14ac:dyDescent="0.25">
      <c r="A21" s="19"/>
      <c r="B21" s="19"/>
      <c r="C21" s="19"/>
      <c r="D21" s="20"/>
      <c r="E21" s="21"/>
      <c r="F21" s="22"/>
      <c r="G21" s="23"/>
      <c r="H21" s="24"/>
      <c r="I21" s="19"/>
      <c r="J21" s="25"/>
      <c r="K21" s="26"/>
      <c r="L21" s="19"/>
      <c r="M21" s="19"/>
      <c r="N21" s="19"/>
      <c r="O21" s="19"/>
      <c r="P21" s="19"/>
      <c r="Q21" s="19"/>
      <c r="R21" s="19"/>
      <c r="S21" s="19"/>
      <c r="T21" s="19"/>
      <c r="U21" s="19"/>
      <c r="V21" s="19"/>
      <c r="W21" s="19"/>
      <c r="X21" s="19"/>
      <c r="Y21" s="19"/>
    </row>
    <row r="22" spans="1:25" x14ac:dyDescent="0.25">
      <c r="A22" s="19"/>
      <c r="B22" s="19"/>
      <c r="C22" s="19"/>
      <c r="D22" s="20"/>
      <c r="E22" s="21"/>
      <c r="F22" s="22"/>
      <c r="G22" s="23"/>
      <c r="H22" s="24"/>
      <c r="I22" s="19"/>
      <c r="J22" s="25"/>
      <c r="K22" s="26"/>
      <c r="L22" s="19"/>
      <c r="M22" s="19"/>
      <c r="N22" s="19"/>
      <c r="O22" s="19"/>
      <c r="P22" s="19"/>
      <c r="Q22" s="19"/>
      <c r="R22" s="19"/>
      <c r="S22" s="19"/>
      <c r="T22" s="19"/>
      <c r="U22" s="19"/>
      <c r="V22" s="19"/>
      <c r="W22" s="19"/>
      <c r="X22" s="19"/>
      <c r="Y22" s="19"/>
    </row>
    <row r="23" spans="1:25" x14ac:dyDescent="0.25">
      <c r="A23" s="19"/>
      <c r="B23" s="19"/>
      <c r="C23" s="19"/>
      <c r="D23" s="20"/>
      <c r="E23" s="31"/>
      <c r="F23" s="22"/>
      <c r="G23" s="23"/>
      <c r="H23" s="24"/>
      <c r="I23" s="19"/>
      <c r="J23" s="25"/>
      <c r="K23" s="26"/>
      <c r="L23" s="19"/>
      <c r="M23" s="19"/>
      <c r="N23" s="19"/>
      <c r="O23" s="27"/>
      <c r="P23" s="27"/>
      <c r="Q23" s="27"/>
      <c r="R23" s="19"/>
      <c r="S23" s="19"/>
      <c r="T23" s="19"/>
      <c r="U23" s="19"/>
      <c r="V23" s="19"/>
      <c r="W23" s="19"/>
      <c r="X23" s="19"/>
      <c r="Y23" s="19"/>
    </row>
    <row r="24" spans="1:25" x14ac:dyDescent="0.25">
      <c r="A24" s="32"/>
      <c r="B24" s="19"/>
      <c r="C24" s="19"/>
      <c r="D24" s="19"/>
      <c r="E24" s="31"/>
      <c r="F24" s="22"/>
      <c r="G24" s="14"/>
      <c r="H24" s="24"/>
      <c r="I24" s="19"/>
      <c r="J24" s="25"/>
      <c r="K24" s="26"/>
      <c r="L24" s="25"/>
      <c r="M24" s="25"/>
      <c r="N24" s="25"/>
      <c r="O24" s="27"/>
      <c r="P24" s="34"/>
      <c r="Q24" s="27"/>
      <c r="R24" s="19"/>
      <c r="S24" s="19"/>
      <c r="T24" s="19"/>
      <c r="U24" s="19"/>
      <c r="V24" s="19"/>
      <c r="W24" s="19"/>
      <c r="X24" s="19"/>
      <c r="Y24" s="19"/>
    </row>
    <row r="25" spans="1:25" x14ac:dyDescent="0.25">
      <c r="A25" s="32"/>
      <c r="B25" s="19"/>
      <c r="C25" s="19"/>
      <c r="D25" s="19"/>
      <c r="E25" s="31"/>
      <c r="F25" s="22"/>
      <c r="G25" s="14"/>
      <c r="H25" s="24"/>
      <c r="I25" s="19"/>
      <c r="J25" s="25"/>
      <c r="K25" s="26"/>
      <c r="L25" s="25"/>
      <c r="M25" s="25"/>
      <c r="N25" s="25"/>
      <c r="O25" s="27"/>
      <c r="P25" s="34"/>
      <c r="Q25" s="27"/>
      <c r="R25" s="19"/>
      <c r="S25" s="19"/>
      <c r="T25" s="19"/>
      <c r="U25" s="19"/>
      <c r="V25" s="19"/>
      <c r="W25" s="19"/>
      <c r="X25" s="19"/>
      <c r="Y25" s="19"/>
    </row>
    <row r="26" spans="1:25" x14ac:dyDescent="0.25">
      <c r="A26" s="32"/>
      <c r="B26" s="19"/>
      <c r="C26" s="19"/>
      <c r="D26" s="19"/>
      <c r="E26" s="31"/>
      <c r="F26" s="22"/>
      <c r="G26" s="14"/>
      <c r="H26" s="30"/>
      <c r="I26" s="19"/>
      <c r="J26" s="25"/>
      <c r="K26" s="26"/>
      <c r="L26" s="25"/>
      <c r="M26" s="25"/>
      <c r="N26" s="25"/>
      <c r="O26" s="27"/>
      <c r="P26" s="34"/>
      <c r="Q26" s="27"/>
      <c r="R26" s="19"/>
      <c r="S26" s="19"/>
      <c r="T26" s="19"/>
      <c r="U26" s="19"/>
      <c r="V26" s="19"/>
      <c r="W26" s="19"/>
      <c r="X26" s="19"/>
      <c r="Y26" s="19"/>
    </row>
    <row r="27" spans="1:25" x14ac:dyDescent="0.25">
      <c r="A27" s="32"/>
      <c r="B27" s="19"/>
      <c r="C27" s="19"/>
      <c r="D27" s="19"/>
      <c r="E27" s="31"/>
      <c r="F27" s="22"/>
      <c r="G27" s="14"/>
      <c r="H27" s="24"/>
      <c r="I27" s="19"/>
      <c r="J27" s="25"/>
      <c r="K27" s="26"/>
      <c r="L27" s="25"/>
      <c r="M27" s="25"/>
      <c r="N27" s="25"/>
      <c r="O27" s="27"/>
      <c r="P27" s="34"/>
      <c r="Q27" s="27"/>
      <c r="R27" s="19"/>
      <c r="S27" s="19"/>
      <c r="T27" s="19"/>
      <c r="U27" s="19"/>
      <c r="V27" s="19"/>
      <c r="W27" s="19"/>
      <c r="X27" s="19"/>
      <c r="Y27" s="19"/>
    </row>
    <row r="28" spans="1:25" x14ac:dyDescent="0.25">
      <c r="A28" s="32"/>
      <c r="B28" s="19"/>
      <c r="C28" s="19"/>
      <c r="D28" s="19"/>
      <c r="E28" s="31"/>
      <c r="F28" s="22"/>
      <c r="G28" s="14"/>
      <c r="H28" s="30"/>
      <c r="I28" s="19"/>
      <c r="J28" s="25"/>
      <c r="K28" s="26"/>
      <c r="L28" s="25"/>
      <c r="M28" s="25"/>
      <c r="N28" s="25"/>
      <c r="O28" s="27"/>
      <c r="P28" s="34"/>
      <c r="Q28" s="27"/>
      <c r="R28" s="19"/>
      <c r="S28" s="19"/>
      <c r="T28" s="19"/>
      <c r="U28" s="19"/>
      <c r="V28" s="19"/>
      <c r="W28" s="19"/>
      <c r="X28" s="19"/>
      <c r="Y28" s="19"/>
    </row>
    <row r="29" spans="1:25" x14ac:dyDescent="0.25">
      <c r="A29" s="32"/>
      <c r="B29" s="19"/>
      <c r="C29" s="19"/>
      <c r="D29" s="19"/>
      <c r="E29" s="31"/>
      <c r="F29" s="22"/>
      <c r="G29" s="14"/>
      <c r="H29" s="30"/>
      <c r="I29" s="19"/>
      <c r="J29" s="25"/>
      <c r="K29" s="26"/>
      <c r="L29" s="25"/>
      <c r="M29" s="25"/>
      <c r="N29" s="25"/>
      <c r="O29" s="27"/>
      <c r="P29" s="34"/>
      <c r="Q29" s="27"/>
      <c r="R29" s="19"/>
      <c r="S29" s="19"/>
      <c r="T29" s="19"/>
      <c r="U29" s="19"/>
      <c r="V29" s="19"/>
      <c r="W29" s="19"/>
      <c r="X29" s="19"/>
      <c r="Y29" s="19"/>
    </row>
    <row r="30" spans="1:25" x14ac:dyDescent="0.25">
      <c r="A30" s="32"/>
      <c r="B30" s="19"/>
      <c r="C30" s="19"/>
      <c r="D30" s="19"/>
      <c r="E30" s="31"/>
      <c r="F30" s="22"/>
      <c r="G30" s="14"/>
      <c r="H30" s="24"/>
      <c r="I30" s="19"/>
      <c r="J30" s="25"/>
      <c r="K30" s="26"/>
      <c r="L30" s="25"/>
      <c r="M30" s="25"/>
      <c r="N30" s="25"/>
      <c r="O30" s="27"/>
      <c r="P30" s="34"/>
      <c r="Q30" s="27"/>
      <c r="R30" s="19"/>
      <c r="S30" s="19"/>
      <c r="T30" s="19"/>
      <c r="U30" s="19"/>
      <c r="V30" s="19"/>
      <c r="W30" s="19"/>
      <c r="X30" s="19"/>
      <c r="Y30" s="19"/>
    </row>
    <row r="31" spans="1:25" x14ac:dyDescent="0.25">
      <c r="A31" s="32"/>
      <c r="B31" s="19"/>
      <c r="C31" s="19"/>
      <c r="D31" s="19"/>
      <c r="E31" s="31"/>
      <c r="F31" s="22"/>
      <c r="G31" s="14"/>
      <c r="H31" s="24"/>
      <c r="I31" s="19"/>
      <c r="J31" s="25"/>
      <c r="K31" s="26"/>
      <c r="L31" s="25"/>
      <c r="M31" s="25"/>
      <c r="N31" s="25"/>
      <c r="O31" s="27"/>
      <c r="P31" s="34"/>
      <c r="Q31" s="27"/>
      <c r="R31" s="19"/>
      <c r="S31" s="19"/>
      <c r="T31" s="19"/>
      <c r="U31" s="19"/>
      <c r="V31" s="19"/>
      <c r="W31" s="19"/>
      <c r="X31" s="19"/>
      <c r="Y31" s="19"/>
    </row>
    <row r="32" spans="1:25" x14ac:dyDescent="0.25">
      <c r="A32" s="32"/>
      <c r="B32" s="19"/>
      <c r="C32" s="19"/>
      <c r="D32" s="19"/>
      <c r="E32" s="31"/>
      <c r="F32" s="22"/>
      <c r="G32" s="14"/>
      <c r="H32" s="24"/>
      <c r="I32" s="19"/>
      <c r="J32" s="25"/>
      <c r="K32" s="26"/>
      <c r="L32" s="25"/>
      <c r="M32" s="25"/>
      <c r="N32" s="25"/>
      <c r="O32" s="27"/>
      <c r="P32" s="34"/>
      <c r="Q32" s="27"/>
      <c r="R32" s="19"/>
      <c r="S32" s="19"/>
      <c r="T32" s="19"/>
      <c r="U32" s="19"/>
      <c r="V32" s="19"/>
      <c r="W32" s="19"/>
      <c r="X32" s="19"/>
      <c r="Y32" s="19"/>
    </row>
    <row r="33" spans="1:25" x14ac:dyDescent="0.25">
      <c r="A33" s="32"/>
      <c r="B33" s="19"/>
      <c r="C33" s="19"/>
      <c r="D33" s="19"/>
      <c r="E33" s="31"/>
      <c r="F33" s="22"/>
      <c r="G33" s="14"/>
      <c r="H33" s="24"/>
      <c r="I33" s="19"/>
      <c r="J33" s="25"/>
      <c r="K33" s="26"/>
      <c r="L33" s="25"/>
      <c r="M33" s="25"/>
      <c r="N33" s="25"/>
      <c r="O33" s="27"/>
      <c r="P33" s="34"/>
      <c r="Q33" s="27"/>
      <c r="R33" s="19"/>
      <c r="S33" s="19"/>
      <c r="T33" s="19"/>
      <c r="U33" s="19"/>
      <c r="V33" s="19"/>
      <c r="W33" s="19"/>
      <c r="X33" s="19"/>
      <c r="Y33" s="19"/>
    </row>
    <row r="34" spans="1:25" x14ac:dyDescent="0.25">
      <c r="A34" s="32"/>
      <c r="B34" s="19"/>
      <c r="C34" s="19"/>
      <c r="D34" s="19"/>
      <c r="E34" s="31"/>
      <c r="F34" s="22"/>
      <c r="G34" s="14"/>
      <c r="H34" s="24"/>
      <c r="I34" s="19"/>
      <c r="J34" s="25"/>
      <c r="K34" s="26"/>
      <c r="L34" s="25"/>
      <c r="M34" s="25"/>
      <c r="N34" s="25"/>
      <c r="O34" s="27"/>
      <c r="P34" s="34"/>
      <c r="Q34" s="27"/>
      <c r="R34" s="19"/>
      <c r="S34" s="19"/>
      <c r="T34" s="19"/>
      <c r="U34" s="19"/>
      <c r="V34" s="19"/>
      <c r="W34" s="19"/>
      <c r="X34" s="19"/>
      <c r="Y34" s="19"/>
    </row>
    <row r="35" spans="1:25" x14ac:dyDescent="0.25">
      <c r="A35" s="32"/>
      <c r="B35" s="19"/>
      <c r="C35" s="19"/>
      <c r="D35" s="19"/>
      <c r="E35" s="31"/>
      <c r="F35" s="22"/>
      <c r="G35" s="14"/>
      <c r="H35" s="24"/>
      <c r="I35" s="19"/>
      <c r="J35" s="25"/>
      <c r="K35" s="26"/>
      <c r="L35" s="25"/>
      <c r="M35" s="25"/>
      <c r="N35" s="25"/>
      <c r="O35" s="27"/>
      <c r="P35" s="34"/>
      <c r="Q35" s="27"/>
      <c r="R35" s="19"/>
      <c r="S35" s="19"/>
      <c r="T35" s="19"/>
      <c r="U35" s="19"/>
      <c r="V35" s="19"/>
      <c r="W35" s="19"/>
      <c r="X35" s="19"/>
      <c r="Y35" s="19"/>
    </row>
    <row r="36" spans="1:25" x14ac:dyDescent="0.25">
      <c r="A36" s="32"/>
      <c r="B36" s="19"/>
      <c r="C36" s="19"/>
      <c r="D36" s="19"/>
      <c r="E36" s="31"/>
      <c r="F36" s="22"/>
      <c r="G36" s="14"/>
      <c r="H36" s="24"/>
      <c r="I36" s="19"/>
      <c r="J36" s="25"/>
      <c r="K36" s="26"/>
      <c r="L36" s="25"/>
      <c r="M36" s="25"/>
      <c r="N36" s="25"/>
      <c r="O36" s="27"/>
      <c r="P36" s="34"/>
      <c r="Q36" s="27"/>
      <c r="R36" s="19"/>
      <c r="S36" s="19"/>
      <c r="T36" s="19"/>
      <c r="U36" s="19"/>
      <c r="V36" s="19"/>
      <c r="W36" s="19"/>
      <c r="X36" s="19"/>
      <c r="Y36" s="19"/>
    </row>
    <row r="37" spans="1:25" x14ac:dyDescent="0.25">
      <c r="A37" s="32"/>
      <c r="B37" s="19"/>
      <c r="C37" s="19"/>
      <c r="D37" s="19"/>
      <c r="E37" s="31"/>
      <c r="F37" s="22"/>
      <c r="G37" s="14"/>
      <c r="H37" s="24"/>
      <c r="I37" s="19"/>
      <c r="J37" s="25"/>
      <c r="K37" s="26"/>
      <c r="L37" s="25"/>
      <c r="M37" s="25"/>
      <c r="N37" s="25"/>
      <c r="O37" s="27"/>
      <c r="P37" s="34"/>
      <c r="Q37" s="27"/>
      <c r="R37" s="19"/>
      <c r="S37" s="19"/>
      <c r="T37" s="19"/>
      <c r="U37" s="19"/>
      <c r="V37" s="19"/>
      <c r="W37" s="19"/>
      <c r="X37" s="19"/>
      <c r="Y37" s="19"/>
    </row>
    <row r="38" spans="1:25" x14ac:dyDescent="0.25">
      <c r="A38" s="19"/>
      <c r="B38" s="19"/>
      <c r="C38" s="19"/>
      <c r="D38" s="20"/>
      <c r="E38" s="31"/>
      <c r="F38" s="22"/>
      <c r="G38" s="23"/>
      <c r="H38" s="24"/>
      <c r="I38" s="19"/>
      <c r="J38" s="25"/>
      <c r="K38" s="26"/>
      <c r="L38" s="19"/>
      <c r="M38" s="19"/>
      <c r="N38" s="19"/>
      <c r="O38" s="27"/>
      <c r="P38" s="19"/>
      <c r="Q38" s="19"/>
      <c r="R38" s="19"/>
      <c r="S38" s="19"/>
      <c r="T38" s="19"/>
      <c r="U38" s="19"/>
      <c r="V38" s="19"/>
      <c r="W38" s="19"/>
      <c r="X38" s="19"/>
      <c r="Y38" s="19"/>
    </row>
    <row r="39" spans="1:25" x14ac:dyDescent="0.25">
      <c r="A39" s="19"/>
      <c r="B39" s="19"/>
      <c r="C39" s="19"/>
      <c r="D39" s="20"/>
      <c r="E39" s="31"/>
      <c r="F39" s="22"/>
      <c r="G39" s="23"/>
      <c r="H39" s="24"/>
      <c r="I39" s="19"/>
      <c r="J39" s="25"/>
      <c r="K39" s="26"/>
      <c r="L39" s="25"/>
      <c r="M39" s="25"/>
      <c r="N39" s="25"/>
      <c r="O39" s="27"/>
      <c r="P39" s="34"/>
      <c r="Q39" s="19"/>
      <c r="R39" s="19"/>
      <c r="S39" s="19"/>
      <c r="T39" s="19"/>
      <c r="U39" s="19"/>
      <c r="V39" s="19"/>
      <c r="W39" s="19"/>
      <c r="X39" s="19"/>
      <c r="Y39" s="19"/>
    </row>
    <row r="40" spans="1:25" x14ac:dyDescent="0.25">
      <c r="A40" s="19"/>
      <c r="B40" s="19"/>
      <c r="C40" s="19"/>
      <c r="D40" s="20"/>
      <c r="E40" s="31"/>
      <c r="F40" s="22"/>
      <c r="G40" s="23"/>
      <c r="H40" s="24"/>
      <c r="I40" s="19"/>
      <c r="J40" s="25"/>
      <c r="K40" s="26"/>
      <c r="L40" s="25"/>
      <c r="M40" s="25"/>
      <c r="N40" s="25"/>
      <c r="O40" s="27"/>
      <c r="P40" s="34"/>
      <c r="Q40" s="19"/>
      <c r="R40" s="19"/>
      <c r="S40" s="19"/>
      <c r="T40" s="19"/>
      <c r="U40" s="19"/>
      <c r="V40" s="19"/>
      <c r="W40" s="19"/>
      <c r="X40" s="19"/>
      <c r="Y40" s="19"/>
    </row>
    <row r="41" spans="1:25" x14ac:dyDescent="0.25">
      <c r="A41" s="19"/>
      <c r="B41" s="19"/>
      <c r="C41" s="19"/>
      <c r="D41" s="20"/>
      <c r="E41" s="31"/>
      <c r="F41" s="22"/>
      <c r="G41" s="23"/>
      <c r="H41" s="24"/>
      <c r="I41" s="19"/>
      <c r="J41" s="25"/>
      <c r="K41" s="26"/>
      <c r="L41" s="25"/>
      <c r="M41" s="25"/>
      <c r="N41" s="25"/>
      <c r="O41" s="27"/>
      <c r="P41" s="34"/>
      <c r="Q41" s="19"/>
      <c r="R41" s="19"/>
      <c r="S41" s="19"/>
      <c r="T41" s="19"/>
      <c r="U41" s="19"/>
      <c r="V41" s="19"/>
      <c r="W41" s="19"/>
      <c r="X41" s="19"/>
      <c r="Y41" s="19"/>
    </row>
    <row r="42" spans="1:25" x14ac:dyDescent="0.25">
      <c r="A42" s="19"/>
      <c r="B42" s="19"/>
      <c r="C42" s="19"/>
      <c r="D42" s="20"/>
      <c r="E42" s="31"/>
      <c r="F42" s="22"/>
      <c r="G42" s="23"/>
      <c r="H42" s="24"/>
      <c r="I42" s="19"/>
      <c r="J42" s="25"/>
      <c r="K42" s="26"/>
      <c r="L42" s="25"/>
      <c r="M42" s="25"/>
      <c r="N42" s="25"/>
      <c r="O42" s="27"/>
      <c r="P42" s="34"/>
      <c r="Q42" s="19"/>
      <c r="R42" s="19"/>
      <c r="S42" s="19"/>
      <c r="T42" s="19"/>
      <c r="U42" s="19"/>
      <c r="V42" s="19"/>
      <c r="W42" s="19"/>
      <c r="X42" s="19"/>
      <c r="Y42" s="19"/>
    </row>
    <row r="43" spans="1:25" x14ac:dyDescent="0.25">
      <c r="A43" s="19"/>
      <c r="B43" s="19"/>
      <c r="C43" s="19"/>
      <c r="D43" s="20"/>
      <c r="E43" s="31"/>
      <c r="F43" s="22"/>
      <c r="G43" s="23"/>
      <c r="H43" s="24"/>
      <c r="I43" s="19"/>
      <c r="J43" s="25"/>
      <c r="K43" s="26"/>
      <c r="L43" s="25"/>
      <c r="M43" s="25"/>
      <c r="N43" s="25"/>
      <c r="O43" s="27"/>
      <c r="P43" s="34"/>
      <c r="Q43" s="19"/>
      <c r="R43" s="19"/>
      <c r="S43" s="19"/>
      <c r="T43" s="19"/>
      <c r="U43" s="19"/>
      <c r="V43" s="19"/>
      <c r="W43" s="19"/>
      <c r="X43" s="19"/>
      <c r="Y43" s="19"/>
    </row>
    <row r="44" spans="1:25" x14ac:dyDescent="0.25">
      <c r="A44" s="19"/>
      <c r="B44" s="19"/>
      <c r="C44" s="19"/>
      <c r="D44" s="20"/>
      <c r="E44" s="31"/>
      <c r="F44" s="22"/>
      <c r="G44" s="23"/>
      <c r="H44" s="24"/>
      <c r="I44" s="19"/>
      <c r="J44" s="25"/>
      <c r="K44" s="26"/>
      <c r="L44" s="25"/>
      <c r="M44" s="25"/>
      <c r="N44" s="25"/>
      <c r="O44" s="27"/>
      <c r="P44" s="34"/>
      <c r="Q44" s="19"/>
      <c r="R44" s="19"/>
      <c r="S44" s="19"/>
      <c r="T44" s="19"/>
      <c r="U44" s="19"/>
      <c r="V44" s="19"/>
      <c r="W44" s="19"/>
      <c r="X44" s="19"/>
      <c r="Y44" s="19"/>
    </row>
    <row r="45" spans="1:25" x14ac:dyDescent="0.25">
      <c r="A45" s="19"/>
      <c r="B45" s="19"/>
      <c r="C45" s="19"/>
      <c r="D45" s="20"/>
      <c r="E45" s="31"/>
      <c r="F45" s="22"/>
      <c r="G45" s="23"/>
      <c r="H45" s="24"/>
      <c r="I45" s="19"/>
      <c r="J45" s="25"/>
      <c r="K45" s="26"/>
      <c r="L45" s="25"/>
      <c r="M45" s="25"/>
      <c r="N45" s="25"/>
      <c r="O45" s="27"/>
      <c r="P45" s="34"/>
      <c r="Q45" s="19"/>
      <c r="R45" s="19"/>
      <c r="S45" s="19"/>
      <c r="T45" s="19"/>
      <c r="U45" s="19"/>
      <c r="V45" s="19"/>
      <c r="W45" s="19"/>
      <c r="X45" s="19"/>
      <c r="Y45" s="19"/>
    </row>
    <row r="46" spans="1:25" x14ac:dyDescent="0.25">
      <c r="A46" s="19"/>
      <c r="B46" s="19"/>
      <c r="C46" s="19"/>
      <c r="D46" s="20"/>
      <c r="E46" s="33"/>
      <c r="F46" s="22"/>
      <c r="G46" s="23"/>
      <c r="H46" s="24"/>
      <c r="I46" s="19"/>
      <c r="J46" s="25"/>
      <c r="K46" s="26"/>
      <c r="L46" s="19"/>
      <c r="M46" s="19"/>
      <c r="N46" s="19"/>
      <c r="O46" s="19"/>
      <c r="P46" s="19"/>
      <c r="Q46" s="19"/>
      <c r="R46" s="19"/>
      <c r="S46" s="19"/>
      <c r="T46" s="19"/>
      <c r="U46" s="19"/>
      <c r="V46" s="19"/>
      <c r="W46" s="19"/>
      <c r="X46" s="19"/>
      <c r="Y46" s="19"/>
    </row>
    <row r="47" spans="1:25" x14ac:dyDescent="0.25">
      <c r="A47" s="19"/>
      <c r="B47" s="19"/>
      <c r="C47" s="19"/>
      <c r="D47" s="20"/>
      <c r="E47" s="33"/>
      <c r="F47" s="22"/>
      <c r="G47" s="23"/>
      <c r="H47" s="24"/>
      <c r="I47" s="19"/>
      <c r="J47" s="25"/>
      <c r="K47" s="26"/>
      <c r="L47" s="25"/>
      <c r="M47" s="25"/>
      <c r="N47" s="25"/>
      <c r="O47" s="27"/>
      <c r="P47" s="34"/>
      <c r="Q47" s="19"/>
      <c r="R47" s="19"/>
      <c r="S47" s="19"/>
      <c r="T47" s="19"/>
      <c r="U47" s="19"/>
      <c r="V47" s="19"/>
      <c r="W47" s="19"/>
      <c r="X47" s="19"/>
      <c r="Y47" s="19"/>
    </row>
    <row r="48" spans="1:25" x14ac:dyDescent="0.25">
      <c r="A48" s="19"/>
      <c r="B48" s="19"/>
      <c r="C48" s="19"/>
      <c r="D48" s="20"/>
      <c r="E48" s="33"/>
      <c r="F48" s="22"/>
      <c r="G48" s="23"/>
      <c r="H48" s="24"/>
      <c r="I48" s="19"/>
      <c r="J48" s="25"/>
      <c r="K48" s="26"/>
      <c r="L48" s="25"/>
      <c r="M48" s="25"/>
      <c r="N48" s="25"/>
      <c r="O48" s="27"/>
      <c r="P48" s="34"/>
      <c r="Q48" s="19"/>
      <c r="R48" s="19"/>
      <c r="S48" s="19"/>
      <c r="T48" s="19"/>
      <c r="U48" s="19"/>
      <c r="V48" s="19"/>
      <c r="W48" s="19"/>
      <c r="X48" s="19"/>
      <c r="Y48" s="19"/>
    </row>
    <row r="49" spans="1:25" x14ac:dyDescent="0.25">
      <c r="A49" s="19"/>
      <c r="B49" s="19"/>
      <c r="C49" s="19"/>
      <c r="D49" s="20"/>
      <c r="E49" s="33"/>
      <c r="F49" s="22"/>
      <c r="G49" s="23"/>
      <c r="H49" s="24"/>
      <c r="I49" s="19"/>
      <c r="J49" s="25"/>
      <c r="K49" s="26"/>
      <c r="L49" s="25"/>
      <c r="M49" s="25"/>
      <c r="N49" s="25"/>
      <c r="O49" s="27"/>
      <c r="P49" s="34"/>
      <c r="Q49" s="19"/>
      <c r="R49" s="19"/>
      <c r="S49" s="19"/>
      <c r="T49" s="19"/>
      <c r="U49" s="19"/>
      <c r="V49" s="19"/>
      <c r="W49" s="19"/>
      <c r="X49" s="19"/>
      <c r="Y49" s="19"/>
    </row>
    <row r="50" spans="1:25" x14ac:dyDescent="0.25">
      <c r="A50" s="19"/>
      <c r="B50" s="19"/>
      <c r="C50" s="19"/>
      <c r="D50" s="20"/>
      <c r="E50" s="33"/>
      <c r="F50" s="22"/>
      <c r="G50" s="23"/>
      <c r="H50" s="24"/>
      <c r="I50" s="19"/>
      <c r="J50" s="25"/>
      <c r="K50" s="26"/>
      <c r="L50" s="25"/>
      <c r="M50" s="25"/>
      <c r="N50" s="25"/>
      <c r="O50" s="27"/>
      <c r="P50" s="34"/>
      <c r="Q50" s="19"/>
      <c r="R50" s="19"/>
      <c r="S50" s="19"/>
      <c r="T50" s="19"/>
      <c r="U50" s="19"/>
      <c r="V50" s="19"/>
      <c r="W50" s="19"/>
      <c r="X50" s="19"/>
      <c r="Y50" s="19"/>
    </row>
    <row r="51" spans="1:25" x14ac:dyDescent="0.25">
      <c r="A51" s="19"/>
      <c r="B51" s="19"/>
      <c r="C51" s="19"/>
      <c r="D51" s="20"/>
      <c r="E51" s="33"/>
      <c r="F51" s="22"/>
      <c r="G51" s="23"/>
      <c r="H51" s="24"/>
      <c r="I51" s="19"/>
      <c r="J51" s="25"/>
      <c r="K51" s="26"/>
      <c r="L51" s="25"/>
      <c r="M51" s="25"/>
      <c r="N51" s="25"/>
      <c r="O51" s="27"/>
      <c r="P51" s="34"/>
      <c r="Q51" s="19"/>
      <c r="R51" s="19"/>
      <c r="S51" s="19"/>
      <c r="T51" s="19"/>
      <c r="U51" s="19"/>
      <c r="V51" s="19"/>
      <c r="W51" s="19"/>
      <c r="X51" s="19"/>
      <c r="Y51" s="19"/>
    </row>
    <row r="52" spans="1:25" x14ac:dyDescent="0.25">
      <c r="A52" s="19"/>
      <c r="B52" s="19"/>
      <c r="C52" s="19"/>
      <c r="D52" s="20"/>
      <c r="E52" s="33"/>
      <c r="F52" s="22"/>
      <c r="G52" s="23"/>
      <c r="H52" s="24"/>
      <c r="I52" s="19"/>
      <c r="J52" s="25"/>
      <c r="K52" s="26"/>
      <c r="L52" s="25"/>
      <c r="M52" s="25"/>
      <c r="N52" s="25"/>
      <c r="O52" s="27"/>
      <c r="P52" s="34"/>
      <c r="Q52" s="19"/>
      <c r="R52" s="19"/>
      <c r="S52" s="19"/>
      <c r="T52" s="19"/>
      <c r="U52" s="19"/>
      <c r="V52" s="19"/>
      <c r="W52" s="19"/>
      <c r="X52" s="19"/>
      <c r="Y52" s="19"/>
    </row>
    <row r="53" spans="1:25" x14ac:dyDescent="0.25">
      <c r="A53" s="19"/>
      <c r="B53" s="19"/>
      <c r="C53" s="19"/>
      <c r="D53" s="20"/>
      <c r="E53" s="33"/>
      <c r="F53" s="22"/>
      <c r="G53" s="23"/>
      <c r="H53" s="24"/>
      <c r="I53" s="19"/>
      <c r="J53" s="25"/>
      <c r="K53" s="26"/>
      <c r="L53" s="25"/>
      <c r="M53" s="25"/>
      <c r="N53" s="25"/>
      <c r="O53" s="27"/>
      <c r="P53" s="34"/>
      <c r="Q53" s="19"/>
      <c r="R53" s="19"/>
      <c r="S53" s="19"/>
      <c r="T53" s="19"/>
      <c r="U53" s="19"/>
      <c r="V53" s="19"/>
      <c r="W53" s="19"/>
      <c r="X53" s="19"/>
      <c r="Y53" s="19"/>
    </row>
    <row r="54" spans="1:25" x14ac:dyDescent="0.25">
      <c r="A54" s="19"/>
      <c r="B54" s="19"/>
      <c r="C54" s="19"/>
      <c r="D54" s="20"/>
      <c r="E54" s="33"/>
      <c r="F54" s="22"/>
      <c r="G54" s="23"/>
      <c r="H54" s="24"/>
      <c r="I54" s="19"/>
      <c r="J54" s="25"/>
      <c r="K54" s="26"/>
      <c r="L54" s="25"/>
      <c r="M54" s="25"/>
      <c r="N54" s="25"/>
      <c r="O54" s="27"/>
      <c r="P54" s="34"/>
      <c r="Q54" s="19"/>
      <c r="R54" s="19"/>
      <c r="S54" s="19"/>
      <c r="T54" s="19"/>
      <c r="U54" s="19"/>
      <c r="V54" s="19"/>
      <c r="W54" s="19"/>
      <c r="X54" s="19"/>
      <c r="Y54" s="19"/>
    </row>
    <row r="55" spans="1:25" x14ac:dyDescent="0.25">
      <c r="A55" s="19"/>
      <c r="B55" s="19"/>
      <c r="C55" s="19"/>
      <c r="D55" s="20"/>
      <c r="E55" s="33"/>
      <c r="F55" s="22"/>
      <c r="G55" s="23"/>
      <c r="H55" s="24"/>
      <c r="I55" s="19"/>
      <c r="J55" s="25"/>
      <c r="K55" s="26"/>
      <c r="L55" s="25"/>
      <c r="M55" s="25"/>
      <c r="N55" s="25"/>
      <c r="O55" s="27"/>
      <c r="P55" s="34"/>
      <c r="Q55" s="19"/>
      <c r="R55" s="19"/>
      <c r="S55" s="19"/>
      <c r="T55" s="19"/>
      <c r="U55" s="19"/>
      <c r="V55" s="19"/>
      <c r="W55" s="19"/>
      <c r="X55" s="19"/>
      <c r="Y55" s="19"/>
    </row>
    <row r="56" spans="1:25" x14ac:dyDescent="0.25">
      <c r="A56" s="19"/>
      <c r="B56" s="19"/>
      <c r="C56" s="19"/>
      <c r="D56" s="20"/>
      <c r="E56" s="33"/>
      <c r="F56" s="22"/>
      <c r="G56" s="23"/>
      <c r="H56" s="24"/>
      <c r="I56" s="19"/>
      <c r="J56" s="25"/>
      <c r="K56" s="26"/>
      <c r="L56" s="25"/>
      <c r="M56" s="25"/>
      <c r="N56" s="25"/>
      <c r="O56" s="27"/>
      <c r="P56" s="34"/>
      <c r="Q56" s="19"/>
      <c r="R56" s="19"/>
      <c r="S56" s="19"/>
      <c r="T56" s="19"/>
      <c r="U56" s="19"/>
      <c r="V56" s="19"/>
      <c r="W56" s="19"/>
      <c r="X56" s="19"/>
      <c r="Y56" s="19"/>
    </row>
    <row r="57" spans="1:25" x14ac:dyDescent="0.25">
      <c r="A57" s="19"/>
      <c r="B57" s="19"/>
      <c r="C57" s="19"/>
      <c r="D57" s="19"/>
      <c r="E57" s="19"/>
      <c r="F57" s="26"/>
      <c r="G57" s="14"/>
      <c r="H57" s="30"/>
      <c r="I57" s="19"/>
      <c r="J57" s="19"/>
      <c r="K57" s="26"/>
      <c r="L57" s="25"/>
      <c r="M57" s="25"/>
      <c r="N57" s="25"/>
      <c r="O57" s="27"/>
      <c r="P57" s="34"/>
      <c r="Q57" s="19"/>
      <c r="R57" s="19"/>
      <c r="S57" s="19"/>
      <c r="T57" s="19"/>
      <c r="U57" s="19"/>
      <c r="V57" s="19"/>
      <c r="W57" s="19"/>
      <c r="X57" s="19"/>
      <c r="Y57" s="19"/>
    </row>
    <row r="58" spans="1:25" x14ac:dyDescent="0.25">
      <c r="D58" s="1"/>
    </row>
    <row r="59" spans="1:25" x14ac:dyDescent="0.25">
      <c r="D59" s="1"/>
    </row>
    <row r="60" spans="1:25" x14ac:dyDescent="0.25">
      <c r="D60" s="1"/>
    </row>
    <row r="61" spans="1:25" x14ac:dyDescent="0.25">
      <c r="D61" s="1"/>
    </row>
    <row r="62" spans="1:25" x14ac:dyDescent="0.25">
      <c r="D62" s="1"/>
    </row>
    <row r="63" spans="1:25" x14ac:dyDescent="0.25">
      <c r="D63" s="1"/>
    </row>
    <row r="64" spans="1:25" x14ac:dyDescent="0.25">
      <c r="D64" s="1"/>
    </row>
    <row r="65" spans="4:4" x14ac:dyDescent="0.25">
      <c r="D65" s="1"/>
    </row>
    <row r="66" spans="4:4" x14ac:dyDescent="0.25">
      <c r="D66" s="1"/>
    </row>
    <row r="67" spans="4:4" x14ac:dyDescent="0.25">
      <c r="D67" s="1"/>
    </row>
    <row r="68" spans="4:4" x14ac:dyDescent="0.25">
      <c r="D68" s="1"/>
    </row>
    <row r="69" spans="4:4" x14ac:dyDescent="0.25">
      <c r="D69" s="1"/>
    </row>
    <row r="70" spans="4:4" x14ac:dyDescent="0.25">
      <c r="D70" s="1"/>
    </row>
    <row r="71" spans="4:4" x14ac:dyDescent="0.25">
      <c r="D71" s="1"/>
    </row>
    <row r="72" spans="4:4" x14ac:dyDescent="0.25">
      <c r="D72" s="1"/>
    </row>
    <row r="73" spans="4:4" x14ac:dyDescent="0.25">
      <c r="D73" s="1"/>
    </row>
    <row r="74" spans="4:4" x14ac:dyDescent="0.25">
      <c r="D74" s="1"/>
    </row>
    <row r="75" spans="4:4" x14ac:dyDescent="0.25">
      <c r="D75" s="1"/>
    </row>
    <row r="1589" spans="4:4" x14ac:dyDescent="0.25">
      <c r="D1589" s="1"/>
    </row>
    <row r="1590" spans="4:4" x14ac:dyDescent="0.25">
      <c r="D1590" s="1"/>
    </row>
    <row r="1591" spans="4:4" x14ac:dyDescent="0.25">
      <c r="D1591" s="1"/>
    </row>
    <row r="1592" spans="4:4" x14ac:dyDescent="0.25">
      <c r="D1592" s="1"/>
    </row>
    <row r="1593" spans="4:4" x14ac:dyDescent="0.25">
      <c r="D1593" s="1"/>
    </row>
    <row r="1594" spans="4:4" x14ac:dyDescent="0.25">
      <c r="D1594" s="1"/>
    </row>
    <row r="1595" spans="4:4" x14ac:dyDescent="0.25">
      <c r="D1595" s="1"/>
    </row>
    <row r="1596" spans="4:4" x14ac:dyDescent="0.25">
      <c r="D1596" s="1"/>
    </row>
    <row r="1597" spans="4:4" x14ac:dyDescent="0.25">
      <c r="D1597" s="1"/>
    </row>
    <row r="1598" spans="4:4" x14ac:dyDescent="0.25">
      <c r="D1598" s="1"/>
    </row>
    <row r="1599" spans="4:4" x14ac:dyDescent="0.25">
      <c r="D1599" s="1"/>
    </row>
    <row r="1600" spans="4:4" x14ac:dyDescent="0.25">
      <c r="D1600" s="1"/>
    </row>
    <row r="1601" spans="4:4" x14ac:dyDescent="0.25">
      <c r="D1601" s="1"/>
    </row>
    <row r="1602" spans="4:4" x14ac:dyDescent="0.25">
      <c r="D1602" s="1"/>
    </row>
    <row r="1603" spans="4:4" x14ac:dyDescent="0.25">
      <c r="D1603" s="1"/>
    </row>
    <row r="1604" spans="4:4" x14ac:dyDescent="0.25">
      <c r="D1604" s="1"/>
    </row>
    <row r="1605" spans="4:4" x14ac:dyDescent="0.25">
      <c r="D1605" s="1"/>
    </row>
    <row r="1606" spans="4:4" x14ac:dyDescent="0.25">
      <c r="D1606" s="1"/>
    </row>
    <row r="1607" spans="4:4" x14ac:dyDescent="0.25">
      <c r="D1607" s="1"/>
    </row>
    <row r="1608" spans="4:4" x14ac:dyDescent="0.25">
      <c r="D1608" s="1"/>
    </row>
    <row r="1609" spans="4:4" x14ac:dyDescent="0.25">
      <c r="D1609" s="1"/>
    </row>
    <row r="1610" spans="4:4" x14ac:dyDescent="0.25">
      <c r="D1610" s="1"/>
    </row>
    <row r="1611" spans="4:4" x14ac:dyDescent="0.25">
      <c r="D1611" s="1"/>
    </row>
    <row r="1612" spans="4:4" x14ac:dyDescent="0.25">
      <c r="D1612" s="1"/>
    </row>
    <row r="1613" spans="4:4" x14ac:dyDescent="0.25">
      <c r="D1613" s="1"/>
    </row>
    <row r="1614" spans="4:4" x14ac:dyDescent="0.25">
      <c r="D1614" s="1"/>
    </row>
    <row r="1615" spans="4:4" x14ac:dyDescent="0.25">
      <c r="D1615" s="1"/>
    </row>
    <row r="1616" spans="4:4" x14ac:dyDescent="0.25">
      <c r="D1616" s="1"/>
    </row>
    <row r="1617" spans="4:4" x14ac:dyDescent="0.25">
      <c r="D1617" s="1"/>
    </row>
    <row r="1618" spans="4:4" x14ac:dyDescent="0.25">
      <c r="D1618" s="1"/>
    </row>
    <row r="1619" spans="4:4" x14ac:dyDescent="0.25">
      <c r="D1619" s="1"/>
    </row>
    <row r="1620" spans="4:4" x14ac:dyDescent="0.25">
      <c r="D1620" s="1"/>
    </row>
    <row r="1621" spans="4:4" x14ac:dyDescent="0.25">
      <c r="D1621" s="1"/>
    </row>
    <row r="1622" spans="4:4" x14ac:dyDescent="0.25">
      <c r="D1622" s="1"/>
    </row>
    <row r="1623" spans="4:4" x14ac:dyDescent="0.25">
      <c r="D1623" s="1"/>
    </row>
    <row r="1624" spans="4:4" x14ac:dyDescent="0.25">
      <c r="D1624" s="1"/>
    </row>
    <row r="1625" spans="4:4" x14ac:dyDescent="0.25">
      <c r="D1625" s="1"/>
    </row>
    <row r="1626" spans="4:4" x14ac:dyDescent="0.25">
      <c r="D1626" s="1"/>
    </row>
    <row r="1627" spans="4:4" x14ac:dyDescent="0.25">
      <c r="D1627" s="1"/>
    </row>
    <row r="1628" spans="4:4" x14ac:dyDescent="0.25">
      <c r="D1628" s="1"/>
    </row>
    <row r="1629" spans="4:4" x14ac:dyDescent="0.25">
      <c r="D1629" s="1"/>
    </row>
    <row r="1630" spans="4:4" x14ac:dyDescent="0.25">
      <c r="D1630" s="1"/>
    </row>
    <row r="1631" spans="4:4" x14ac:dyDescent="0.25">
      <c r="D1631" s="1"/>
    </row>
    <row r="1632" spans="4:4" x14ac:dyDescent="0.25">
      <c r="D1632" s="1"/>
    </row>
    <row r="1633" spans="4:4" x14ac:dyDescent="0.25">
      <c r="D1633" s="1"/>
    </row>
    <row r="1634" spans="4:4" x14ac:dyDescent="0.25">
      <c r="D1634" s="1"/>
    </row>
    <row r="1635" spans="4:4" x14ac:dyDescent="0.25">
      <c r="D1635" s="1"/>
    </row>
    <row r="1636" spans="4:4" x14ac:dyDescent="0.25">
      <c r="D1636" s="1"/>
    </row>
    <row r="1637" spans="4:4" x14ac:dyDescent="0.25">
      <c r="D1637" s="1"/>
    </row>
    <row r="1638" spans="4:4" x14ac:dyDescent="0.25">
      <c r="D1638" s="1"/>
    </row>
    <row r="1639" spans="4:4" x14ac:dyDescent="0.25">
      <c r="D1639" s="1"/>
    </row>
    <row r="1640" spans="4:4" x14ac:dyDescent="0.25">
      <c r="D1640" s="1"/>
    </row>
    <row r="1641" spans="4:4" x14ac:dyDescent="0.25">
      <c r="D1641" s="1"/>
    </row>
    <row r="1642" spans="4:4" x14ac:dyDescent="0.25">
      <c r="D1642" s="1"/>
    </row>
    <row r="1643" spans="4:4" x14ac:dyDescent="0.25">
      <c r="D1643" s="1"/>
    </row>
    <row r="1644" spans="4:4" x14ac:dyDescent="0.25">
      <c r="D1644" s="1"/>
    </row>
    <row r="1645" spans="4:4" x14ac:dyDescent="0.25">
      <c r="D1645" s="1"/>
    </row>
    <row r="1646" spans="4:4" x14ac:dyDescent="0.25">
      <c r="D1646" s="1"/>
    </row>
    <row r="1647" spans="4:4" x14ac:dyDescent="0.25">
      <c r="D1647" s="1"/>
    </row>
    <row r="1648" spans="4:4" x14ac:dyDescent="0.25">
      <c r="D1648" s="1"/>
    </row>
    <row r="1649" spans="4:4" x14ac:dyDescent="0.25">
      <c r="D1649" s="1"/>
    </row>
    <row r="1650" spans="4:4" x14ac:dyDescent="0.25">
      <c r="D1650" s="1"/>
    </row>
    <row r="1651" spans="4:4" x14ac:dyDescent="0.25">
      <c r="D1651" s="1"/>
    </row>
    <row r="1652" spans="4:4" x14ac:dyDescent="0.25">
      <c r="D1652" s="1"/>
    </row>
    <row r="1653" spans="4:4" x14ac:dyDescent="0.25">
      <c r="D1653" s="1"/>
    </row>
    <row r="1654" spans="4:4" x14ac:dyDescent="0.25">
      <c r="D1654" s="1"/>
    </row>
    <row r="1655" spans="4:4" x14ac:dyDescent="0.25">
      <c r="D1655" s="1"/>
    </row>
    <row r="1656" spans="4:4" x14ac:dyDescent="0.25">
      <c r="D1656" s="1"/>
    </row>
    <row r="1657" spans="4:4" x14ac:dyDescent="0.25">
      <c r="D1657" s="1"/>
    </row>
    <row r="1658" spans="4:4" x14ac:dyDescent="0.25">
      <c r="D1658" s="1"/>
    </row>
    <row r="1659" spans="4:4" x14ac:dyDescent="0.25">
      <c r="D1659" s="1"/>
    </row>
    <row r="1660" spans="4:4" x14ac:dyDescent="0.25">
      <c r="D1660" s="1"/>
    </row>
    <row r="1661" spans="4:4" x14ac:dyDescent="0.25">
      <c r="D1661" s="1"/>
    </row>
    <row r="1662" spans="4:4" x14ac:dyDescent="0.25">
      <c r="D1662" s="1"/>
    </row>
    <row r="1663" spans="4:4" x14ac:dyDescent="0.25">
      <c r="D1663" s="1"/>
    </row>
    <row r="1664" spans="4:4" x14ac:dyDescent="0.25">
      <c r="D1664" s="1"/>
    </row>
    <row r="1665" spans="4:4" x14ac:dyDescent="0.25">
      <c r="D1665" s="1"/>
    </row>
    <row r="1666" spans="4:4" x14ac:dyDescent="0.25">
      <c r="D1666" s="1"/>
    </row>
    <row r="1667" spans="4:4" x14ac:dyDescent="0.25">
      <c r="D1667" s="1"/>
    </row>
    <row r="1668" spans="4:4" x14ac:dyDescent="0.25">
      <c r="D1668" s="1"/>
    </row>
    <row r="1669" spans="4:4" x14ac:dyDescent="0.25">
      <c r="D1669" s="1"/>
    </row>
    <row r="1670" spans="4:4" x14ac:dyDescent="0.25">
      <c r="D1670" s="1"/>
    </row>
    <row r="1671" spans="4:4" x14ac:dyDescent="0.25">
      <c r="D1671" s="1"/>
    </row>
    <row r="1672" spans="4:4" x14ac:dyDescent="0.25">
      <c r="D1672" s="1"/>
    </row>
    <row r="1673" spans="4:4" x14ac:dyDescent="0.25">
      <c r="D1673" s="1"/>
    </row>
    <row r="1674" spans="4:4" x14ac:dyDescent="0.25">
      <c r="D1674" s="1"/>
    </row>
    <row r="1675" spans="4:4" x14ac:dyDescent="0.25">
      <c r="D1675" s="1"/>
    </row>
    <row r="1676" spans="4:4" x14ac:dyDescent="0.25">
      <c r="D1676" s="1"/>
    </row>
    <row r="1677" spans="4:4" x14ac:dyDescent="0.25">
      <c r="D1677" s="1"/>
    </row>
    <row r="1678" spans="4:4" x14ac:dyDescent="0.25">
      <c r="D1678" s="1"/>
    </row>
    <row r="1679" spans="4:4" x14ac:dyDescent="0.25">
      <c r="D1679" s="1"/>
    </row>
    <row r="1680" spans="4:4" x14ac:dyDescent="0.25">
      <c r="D1680" s="1"/>
    </row>
    <row r="1681" spans="4:4" x14ac:dyDescent="0.25">
      <c r="D1681" s="1"/>
    </row>
    <row r="1682" spans="4:4" x14ac:dyDescent="0.25">
      <c r="D1682" s="1"/>
    </row>
    <row r="1683" spans="4:4" x14ac:dyDescent="0.25">
      <c r="D1683" s="1"/>
    </row>
    <row r="1684" spans="4:4" x14ac:dyDescent="0.25">
      <c r="D1684" s="1"/>
    </row>
    <row r="1685" spans="4:4" x14ac:dyDescent="0.25">
      <c r="D1685" s="1"/>
    </row>
    <row r="1686" spans="4:4" x14ac:dyDescent="0.25">
      <c r="D1686" s="1"/>
    </row>
    <row r="1687" spans="4:4" x14ac:dyDescent="0.25">
      <c r="D1687" s="1"/>
    </row>
    <row r="1688" spans="4:4" x14ac:dyDescent="0.25">
      <c r="D1688" s="1"/>
    </row>
    <row r="1689" spans="4:4" x14ac:dyDescent="0.25">
      <c r="D1689" s="1"/>
    </row>
    <row r="1690" spans="4:4" x14ac:dyDescent="0.25">
      <c r="D1690" s="1"/>
    </row>
    <row r="1691" spans="4:4" x14ac:dyDescent="0.25">
      <c r="D1691" s="1"/>
    </row>
    <row r="1692" spans="4:4" x14ac:dyDescent="0.25">
      <c r="D1692" s="1"/>
    </row>
    <row r="1693" spans="4:4" x14ac:dyDescent="0.25">
      <c r="D1693" s="1"/>
    </row>
    <row r="1694" spans="4:4" x14ac:dyDescent="0.25">
      <c r="D1694" s="1"/>
    </row>
    <row r="1695" spans="4:4" x14ac:dyDescent="0.25">
      <c r="D1695" s="1"/>
    </row>
    <row r="1696" spans="4:4" x14ac:dyDescent="0.25">
      <c r="D1696" s="1"/>
    </row>
    <row r="1697" spans="4:4" x14ac:dyDescent="0.25">
      <c r="D1697" s="1"/>
    </row>
    <row r="1698" spans="4:4" x14ac:dyDescent="0.25">
      <c r="D1698" s="1"/>
    </row>
    <row r="1699" spans="4:4" x14ac:dyDescent="0.25">
      <c r="D1699" s="1"/>
    </row>
    <row r="1700" spans="4:4" x14ac:dyDescent="0.25">
      <c r="D1700" s="1"/>
    </row>
    <row r="1701" spans="4:4" x14ac:dyDescent="0.25">
      <c r="D1701" s="1"/>
    </row>
    <row r="1702" spans="4:4" x14ac:dyDescent="0.25">
      <c r="D1702" s="1"/>
    </row>
    <row r="1703" spans="4:4" x14ac:dyDescent="0.25">
      <c r="D1703" s="1"/>
    </row>
    <row r="1704" spans="4:4" x14ac:dyDescent="0.25">
      <c r="D1704" s="1"/>
    </row>
    <row r="1705" spans="4:4" x14ac:dyDescent="0.25">
      <c r="D1705" s="1"/>
    </row>
    <row r="1706" spans="4:4" x14ac:dyDescent="0.25">
      <c r="D1706" s="1"/>
    </row>
    <row r="1707" spans="4:4" x14ac:dyDescent="0.25">
      <c r="D1707" s="1"/>
    </row>
    <row r="1708" spans="4:4" x14ac:dyDescent="0.25">
      <c r="D1708" s="1"/>
    </row>
    <row r="1709" spans="4:4" x14ac:dyDescent="0.25">
      <c r="D1709" s="1"/>
    </row>
    <row r="1710" spans="4:4" x14ac:dyDescent="0.25">
      <c r="D1710" s="1"/>
    </row>
    <row r="1711" spans="4:4" x14ac:dyDescent="0.25">
      <c r="D1711" s="1"/>
    </row>
    <row r="1712" spans="4:4" x14ac:dyDescent="0.25">
      <c r="D1712" s="1"/>
    </row>
    <row r="1713" spans="4:4" x14ac:dyDescent="0.25">
      <c r="D1713" s="1"/>
    </row>
    <row r="1714" spans="4:4" x14ac:dyDescent="0.25">
      <c r="D1714" s="1"/>
    </row>
    <row r="1715" spans="4:4" x14ac:dyDescent="0.25">
      <c r="D1715" s="1"/>
    </row>
    <row r="1716" spans="4:4" x14ac:dyDescent="0.25">
      <c r="D1716" s="1"/>
    </row>
    <row r="1717" spans="4:4" x14ac:dyDescent="0.25">
      <c r="D1717" s="1"/>
    </row>
    <row r="1718" spans="4:4" x14ac:dyDescent="0.25">
      <c r="D1718" s="1"/>
    </row>
    <row r="1719" spans="4:4" x14ac:dyDescent="0.25">
      <c r="D1719" s="1"/>
    </row>
    <row r="1720" spans="4:4" x14ac:dyDescent="0.25">
      <c r="D1720" s="1"/>
    </row>
    <row r="1721" spans="4:4" x14ac:dyDescent="0.25">
      <c r="D1721" s="1"/>
    </row>
    <row r="1722" spans="4:4" x14ac:dyDescent="0.25">
      <c r="D1722" s="1"/>
    </row>
    <row r="1723" spans="4:4" x14ac:dyDescent="0.25">
      <c r="D1723" s="1"/>
    </row>
    <row r="1724" spans="4:4" x14ac:dyDescent="0.25">
      <c r="D1724" s="1"/>
    </row>
    <row r="1725" spans="4:4" x14ac:dyDescent="0.25">
      <c r="D1725" s="1"/>
    </row>
    <row r="1726" spans="4:4" x14ac:dyDescent="0.25">
      <c r="D1726" s="1"/>
    </row>
    <row r="1727" spans="4:4" x14ac:dyDescent="0.25">
      <c r="D1727" s="1"/>
    </row>
    <row r="1728" spans="4:4" x14ac:dyDescent="0.25">
      <c r="D1728" s="1"/>
    </row>
    <row r="1729" spans="4:4" x14ac:dyDescent="0.25">
      <c r="D1729" s="1"/>
    </row>
    <row r="1730" spans="4:4" x14ac:dyDescent="0.25">
      <c r="D1730" s="1"/>
    </row>
    <row r="1731" spans="4:4" x14ac:dyDescent="0.25">
      <c r="D1731" s="1"/>
    </row>
    <row r="1732" spans="4:4" x14ac:dyDescent="0.25">
      <c r="D1732" s="1"/>
    </row>
    <row r="1733" spans="4:4" x14ac:dyDescent="0.25">
      <c r="D1733" s="1"/>
    </row>
    <row r="1734" spans="4:4" x14ac:dyDescent="0.25">
      <c r="D1734" s="1"/>
    </row>
    <row r="1735" spans="4:4" x14ac:dyDescent="0.25">
      <c r="D1735" s="1"/>
    </row>
    <row r="1736" spans="4:4" x14ac:dyDescent="0.25">
      <c r="D1736" s="1"/>
    </row>
    <row r="1737" spans="4:4" x14ac:dyDescent="0.25">
      <c r="D1737" s="1"/>
    </row>
    <row r="1738" spans="4:4" x14ac:dyDescent="0.25">
      <c r="D1738" s="1"/>
    </row>
    <row r="1739" spans="4:4" x14ac:dyDescent="0.25">
      <c r="D1739" s="1"/>
    </row>
    <row r="1740" spans="4:4" x14ac:dyDescent="0.25">
      <c r="D1740" s="1"/>
    </row>
    <row r="1741" spans="4:4" x14ac:dyDescent="0.25">
      <c r="D1741" s="1"/>
    </row>
    <row r="1742" spans="4:4" x14ac:dyDescent="0.25">
      <c r="D1742" s="1"/>
    </row>
    <row r="1743" spans="4:4" x14ac:dyDescent="0.25">
      <c r="D1743" s="1"/>
    </row>
    <row r="1744" spans="4:4" x14ac:dyDescent="0.25">
      <c r="D1744" s="1"/>
    </row>
    <row r="1745" spans="4:4" x14ac:dyDescent="0.25">
      <c r="D1745" s="1"/>
    </row>
    <row r="1746" spans="4:4" x14ac:dyDescent="0.25">
      <c r="D1746" s="1"/>
    </row>
    <row r="1747" spans="4:4" x14ac:dyDescent="0.25">
      <c r="D1747" s="1"/>
    </row>
    <row r="1748" spans="4:4" x14ac:dyDescent="0.25">
      <c r="D1748" s="1"/>
    </row>
    <row r="1749" spans="4:4" x14ac:dyDescent="0.25">
      <c r="D1749" s="1"/>
    </row>
    <row r="1750" spans="4:4" x14ac:dyDescent="0.25">
      <c r="D1750" s="1"/>
    </row>
    <row r="1751" spans="4:4" x14ac:dyDescent="0.25">
      <c r="D1751" s="1"/>
    </row>
    <row r="1752" spans="4:4" x14ac:dyDescent="0.25">
      <c r="D1752" s="1"/>
    </row>
    <row r="1753" spans="4:4" x14ac:dyDescent="0.25">
      <c r="D1753" s="1"/>
    </row>
    <row r="1754" spans="4:4" x14ac:dyDescent="0.25">
      <c r="D1754" s="1"/>
    </row>
    <row r="1755" spans="4:4" x14ac:dyDescent="0.25">
      <c r="D1755" s="1"/>
    </row>
    <row r="1756" spans="4:4" x14ac:dyDescent="0.25">
      <c r="D1756" s="1"/>
    </row>
    <row r="1757" spans="4:4" x14ac:dyDescent="0.25">
      <c r="D1757" s="1"/>
    </row>
    <row r="1758" spans="4:4" x14ac:dyDescent="0.25">
      <c r="D1758" s="1"/>
    </row>
    <row r="1759" spans="4:4" x14ac:dyDescent="0.25">
      <c r="D1759" s="1"/>
    </row>
    <row r="1760" spans="4:4" x14ac:dyDescent="0.25">
      <c r="D1760" s="1"/>
    </row>
    <row r="1761" spans="4:4" x14ac:dyDescent="0.25">
      <c r="D1761" s="1"/>
    </row>
    <row r="1762" spans="4:4" x14ac:dyDescent="0.25">
      <c r="D1762" s="1"/>
    </row>
    <row r="1763" spans="4:4" x14ac:dyDescent="0.25">
      <c r="D1763" s="1"/>
    </row>
    <row r="1764" spans="4:4" x14ac:dyDescent="0.25">
      <c r="D1764" s="1"/>
    </row>
    <row r="1765" spans="4:4" x14ac:dyDescent="0.25">
      <c r="D1765" s="1"/>
    </row>
    <row r="1766" spans="4:4" x14ac:dyDescent="0.25">
      <c r="D1766" s="1"/>
    </row>
    <row r="1767" spans="4:4" x14ac:dyDescent="0.25">
      <c r="D1767" s="1"/>
    </row>
    <row r="1768" spans="4:4" x14ac:dyDescent="0.25">
      <c r="D1768" s="1"/>
    </row>
    <row r="1769" spans="4:4" x14ac:dyDescent="0.25">
      <c r="D1769" s="1"/>
    </row>
    <row r="1770" spans="4:4" x14ac:dyDescent="0.25">
      <c r="D1770" s="1"/>
    </row>
    <row r="1771" spans="4:4" x14ac:dyDescent="0.25">
      <c r="D1771" s="1"/>
    </row>
    <row r="1772" spans="4:4" x14ac:dyDescent="0.25">
      <c r="D1772" s="1"/>
    </row>
    <row r="1773" spans="4:4" x14ac:dyDescent="0.25">
      <c r="D1773" s="1"/>
    </row>
    <row r="1774" spans="4:4" x14ac:dyDescent="0.25">
      <c r="D1774" s="1"/>
    </row>
    <row r="1775" spans="4:4" x14ac:dyDescent="0.25">
      <c r="D1775" s="1"/>
    </row>
    <row r="1776" spans="4:4" x14ac:dyDescent="0.25">
      <c r="D1776" s="1"/>
    </row>
    <row r="1777" spans="4:4" x14ac:dyDescent="0.25">
      <c r="D1777" s="1"/>
    </row>
    <row r="1778" spans="4:4" x14ac:dyDescent="0.25">
      <c r="D1778" s="1"/>
    </row>
    <row r="1779" spans="4:4" x14ac:dyDescent="0.25">
      <c r="D1779" s="1"/>
    </row>
    <row r="1780" spans="4:4" x14ac:dyDescent="0.25">
      <c r="D1780" s="1"/>
    </row>
    <row r="1781" spans="4:4" x14ac:dyDescent="0.25">
      <c r="D1781" s="1"/>
    </row>
    <row r="1782" spans="4:4" x14ac:dyDescent="0.25">
      <c r="D1782" s="1"/>
    </row>
    <row r="1783" spans="4:4" x14ac:dyDescent="0.25">
      <c r="D1783" s="1"/>
    </row>
    <row r="1784" spans="4:4" x14ac:dyDescent="0.25">
      <c r="D1784" s="1"/>
    </row>
    <row r="1785" spans="4:4" x14ac:dyDescent="0.25">
      <c r="D1785" s="1"/>
    </row>
    <row r="1786" spans="4:4" x14ac:dyDescent="0.25">
      <c r="D1786" s="1"/>
    </row>
    <row r="1787" spans="4:4" x14ac:dyDescent="0.25">
      <c r="D1787" s="1"/>
    </row>
    <row r="1788" spans="4:4" x14ac:dyDescent="0.25">
      <c r="D1788" s="1"/>
    </row>
    <row r="1789" spans="4:4" x14ac:dyDescent="0.25">
      <c r="D1789" s="1"/>
    </row>
    <row r="1790" spans="4:4" x14ac:dyDescent="0.25">
      <c r="D1790" s="1"/>
    </row>
    <row r="1791" spans="4:4" x14ac:dyDescent="0.25">
      <c r="D1791" s="1"/>
    </row>
    <row r="1792" spans="4:4" x14ac:dyDescent="0.25">
      <c r="D1792" s="1"/>
    </row>
    <row r="1793" spans="4:4" x14ac:dyDescent="0.25">
      <c r="D1793" s="1"/>
    </row>
    <row r="1794" spans="4:4" x14ac:dyDescent="0.25">
      <c r="D1794" s="1"/>
    </row>
    <row r="1795" spans="4:4" x14ac:dyDescent="0.25">
      <c r="D1795" s="1"/>
    </row>
    <row r="1796" spans="4:4" x14ac:dyDescent="0.25">
      <c r="D1796" s="1"/>
    </row>
    <row r="1797" spans="4:4" x14ac:dyDescent="0.25">
      <c r="D1797" s="1"/>
    </row>
    <row r="1798" spans="4:4" x14ac:dyDescent="0.25">
      <c r="D1798" s="1"/>
    </row>
    <row r="1799" spans="4:4" x14ac:dyDescent="0.25">
      <c r="D1799" s="1"/>
    </row>
    <row r="1800" spans="4:4" x14ac:dyDescent="0.25">
      <c r="D1800" s="1"/>
    </row>
    <row r="1801" spans="4:4" x14ac:dyDescent="0.25">
      <c r="D1801" s="1"/>
    </row>
    <row r="1802" spans="4:4" x14ac:dyDescent="0.25">
      <c r="D1802" s="1"/>
    </row>
    <row r="1803" spans="4:4" x14ac:dyDescent="0.25">
      <c r="D1803" s="1"/>
    </row>
    <row r="1804" spans="4:4" x14ac:dyDescent="0.25">
      <c r="D1804" s="1"/>
    </row>
    <row r="1805" spans="4:4" x14ac:dyDescent="0.25">
      <c r="D1805" s="1"/>
    </row>
    <row r="1806" spans="4:4" x14ac:dyDescent="0.25">
      <c r="D1806" s="1"/>
    </row>
    <row r="1807" spans="4:4" x14ac:dyDescent="0.25">
      <c r="D1807" s="1"/>
    </row>
    <row r="1808" spans="4:4" x14ac:dyDescent="0.25">
      <c r="D1808" s="1"/>
    </row>
    <row r="1809" spans="4:4" x14ac:dyDescent="0.25">
      <c r="D1809" s="1"/>
    </row>
    <row r="1810" spans="4:4" x14ac:dyDescent="0.25">
      <c r="D1810" s="1"/>
    </row>
    <row r="1811" spans="4:4" x14ac:dyDescent="0.25">
      <c r="D1811" s="1"/>
    </row>
    <row r="1812" spans="4:4" x14ac:dyDescent="0.25">
      <c r="D1812" s="1"/>
    </row>
    <row r="1813" spans="4:4" x14ac:dyDescent="0.25">
      <c r="D1813" s="1"/>
    </row>
    <row r="1814" spans="4:4" x14ac:dyDescent="0.25">
      <c r="D1814" s="1"/>
    </row>
    <row r="1815" spans="4:4" x14ac:dyDescent="0.25">
      <c r="D1815" s="1"/>
    </row>
    <row r="1816" spans="4:4" x14ac:dyDescent="0.25">
      <c r="D1816" s="1"/>
    </row>
    <row r="1817" spans="4:4" x14ac:dyDescent="0.25">
      <c r="D1817" s="1"/>
    </row>
    <row r="1818" spans="4:4" x14ac:dyDescent="0.25">
      <c r="D1818" s="1"/>
    </row>
    <row r="1819" spans="4:4" x14ac:dyDescent="0.25">
      <c r="D1819" s="1"/>
    </row>
    <row r="1820" spans="4:4" x14ac:dyDescent="0.25">
      <c r="D1820" s="1"/>
    </row>
    <row r="1821" spans="4:4" x14ac:dyDescent="0.25">
      <c r="D1821" s="1"/>
    </row>
    <row r="1822" spans="4:4" x14ac:dyDescent="0.25">
      <c r="D1822" s="1"/>
    </row>
    <row r="1823" spans="4:4" x14ac:dyDescent="0.25">
      <c r="D1823" s="1"/>
    </row>
    <row r="1824" spans="4:4" x14ac:dyDescent="0.25">
      <c r="D1824" s="1"/>
    </row>
    <row r="1825" spans="4:4" x14ac:dyDescent="0.25">
      <c r="D1825" s="1"/>
    </row>
    <row r="1826" spans="4:4" x14ac:dyDescent="0.25">
      <c r="D1826" s="1"/>
    </row>
    <row r="1827" spans="4:4" x14ac:dyDescent="0.25">
      <c r="D1827" s="1"/>
    </row>
    <row r="1828" spans="4:4" x14ac:dyDescent="0.25">
      <c r="D1828" s="1"/>
    </row>
    <row r="1829" spans="4:4" x14ac:dyDescent="0.25">
      <c r="D1829" s="1"/>
    </row>
    <row r="1830" spans="4:4" x14ac:dyDescent="0.25">
      <c r="D1830" s="1"/>
    </row>
    <row r="1831" spans="4:4" x14ac:dyDescent="0.25">
      <c r="D1831" s="1"/>
    </row>
    <row r="1832" spans="4:4" x14ac:dyDescent="0.25">
      <c r="D1832" s="1"/>
    </row>
    <row r="1833" spans="4:4" x14ac:dyDescent="0.25">
      <c r="D1833" s="1"/>
    </row>
    <row r="1834" spans="4:4" x14ac:dyDescent="0.25">
      <c r="D1834" s="1"/>
    </row>
    <row r="1835" spans="4:4" x14ac:dyDescent="0.25">
      <c r="D1835" s="1"/>
    </row>
    <row r="1836" spans="4:4" x14ac:dyDescent="0.25">
      <c r="D1836" s="1"/>
    </row>
    <row r="1837" spans="4:4" x14ac:dyDescent="0.25">
      <c r="D1837" s="1"/>
    </row>
    <row r="1838" spans="4:4" x14ac:dyDescent="0.25">
      <c r="D1838" s="1"/>
    </row>
    <row r="1839" spans="4:4" x14ac:dyDescent="0.25">
      <c r="D1839" s="1"/>
    </row>
    <row r="1840" spans="4:4" x14ac:dyDescent="0.25">
      <c r="D1840" s="1"/>
    </row>
    <row r="1841" spans="4:4" x14ac:dyDescent="0.25">
      <c r="D1841" s="1"/>
    </row>
    <row r="1842" spans="4:4" x14ac:dyDescent="0.25">
      <c r="D1842" s="1"/>
    </row>
    <row r="1843" spans="4:4" x14ac:dyDescent="0.25">
      <c r="D1843" s="1"/>
    </row>
    <row r="1844" spans="4:4" x14ac:dyDescent="0.25">
      <c r="D1844" s="1"/>
    </row>
    <row r="1845" spans="4:4" x14ac:dyDescent="0.25">
      <c r="D1845" s="1"/>
    </row>
    <row r="1846" spans="4:4" x14ac:dyDescent="0.25">
      <c r="D1846" s="1"/>
    </row>
    <row r="1847" spans="4:4" x14ac:dyDescent="0.25">
      <c r="D1847" s="1"/>
    </row>
    <row r="1848" spans="4:4" x14ac:dyDescent="0.25">
      <c r="D1848" s="1"/>
    </row>
    <row r="1849" spans="4:4" x14ac:dyDescent="0.25">
      <c r="D1849" s="1"/>
    </row>
    <row r="1850" spans="4:4" x14ac:dyDescent="0.25">
      <c r="D1850" s="1"/>
    </row>
    <row r="1851" spans="4:4" x14ac:dyDescent="0.25">
      <c r="D1851" s="1"/>
    </row>
    <row r="1852" spans="4:4" x14ac:dyDescent="0.25">
      <c r="D1852" s="1"/>
    </row>
    <row r="1853" spans="4:4" x14ac:dyDescent="0.25">
      <c r="D1853" s="1"/>
    </row>
    <row r="1854" spans="4:4" x14ac:dyDescent="0.25">
      <c r="D1854" s="1"/>
    </row>
    <row r="1855" spans="4:4" x14ac:dyDescent="0.25">
      <c r="D1855" s="1"/>
    </row>
    <row r="1856" spans="4:4" x14ac:dyDescent="0.25">
      <c r="D1856" s="1"/>
    </row>
    <row r="1857" spans="4:4" x14ac:dyDescent="0.25">
      <c r="D1857" s="1"/>
    </row>
    <row r="1858" spans="4:4" x14ac:dyDescent="0.25">
      <c r="D1858" s="1"/>
    </row>
    <row r="1859" spans="4:4" x14ac:dyDescent="0.25">
      <c r="D1859" s="1"/>
    </row>
    <row r="1860" spans="4:4" x14ac:dyDescent="0.25">
      <c r="D1860" s="1"/>
    </row>
    <row r="1861" spans="4:4" x14ac:dyDescent="0.25">
      <c r="D1861" s="1"/>
    </row>
    <row r="1862" spans="4:4" x14ac:dyDescent="0.25">
      <c r="D1862" s="1"/>
    </row>
    <row r="1863" spans="4:4" x14ac:dyDescent="0.25">
      <c r="D1863" s="1"/>
    </row>
    <row r="1864" spans="4:4" x14ac:dyDescent="0.25">
      <c r="D1864" s="1"/>
    </row>
    <row r="1865" spans="4:4" x14ac:dyDescent="0.25">
      <c r="D1865" s="1"/>
    </row>
    <row r="1866" spans="4:4" x14ac:dyDescent="0.25">
      <c r="D1866" s="1"/>
    </row>
    <row r="1867" spans="4:4" x14ac:dyDescent="0.25">
      <c r="D1867" s="1"/>
    </row>
    <row r="1868" spans="4:4" x14ac:dyDescent="0.25">
      <c r="D1868" s="1"/>
    </row>
    <row r="1869" spans="4:4" x14ac:dyDescent="0.25">
      <c r="D1869" s="1"/>
    </row>
    <row r="1870" spans="4:4" x14ac:dyDescent="0.25">
      <c r="D1870" s="1"/>
    </row>
    <row r="1871" spans="4:4" x14ac:dyDescent="0.25">
      <c r="D1871" s="1"/>
    </row>
    <row r="1872" spans="4:4" x14ac:dyDescent="0.25">
      <c r="D1872" s="1"/>
    </row>
    <row r="1873" spans="4:4" x14ac:dyDescent="0.25">
      <c r="D1873" s="1"/>
    </row>
    <row r="1874" spans="4:4" x14ac:dyDescent="0.25">
      <c r="D1874" s="1"/>
    </row>
    <row r="1875" spans="4:4" x14ac:dyDescent="0.25">
      <c r="D1875" s="1"/>
    </row>
    <row r="1876" spans="4:4" x14ac:dyDescent="0.25">
      <c r="D1876" s="1"/>
    </row>
    <row r="1877" spans="4:4" x14ac:dyDescent="0.25">
      <c r="D1877" s="1"/>
    </row>
    <row r="1878" spans="4:4" x14ac:dyDescent="0.25">
      <c r="D1878" s="1"/>
    </row>
    <row r="1879" spans="4:4" x14ac:dyDescent="0.25">
      <c r="D1879" s="1"/>
    </row>
    <row r="1880" spans="4:4" x14ac:dyDescent="0.25">
      <c r="D1880" s="1"/>
    </row>
    <row r="1881" spans="4:4" x14ac:dyDescent="0.25">
      <c r="D1881" s="1"/>
    </row>
    <row r="1882" spans="4:4" x14ac:dyDescent="0.25">
      <c r="D1882" s="1"/>
    </row>
    <row r="1883" spans="4:4" x14ac:dyDescent="0.25">
      <c r="D1883" s="1"/>
    </row>
    <row r="1884" spans="4:4" x14ac:dyDescent="0.25">
      <c r="D1884" s="1"/>
    </row>
    <row r="1885" spans="4:4" x14ac:dyDescent="0.25">
      <c r="D1885" s="1"/>
    </row>
    <row r="1886" spans="4:4" x14ac:dyDescent="0.25">
      <c r="D1886" s="1"/>
    </row>
    <row r="1887" spans="4:4" x14ac:dyDescent="0.25">
      <c r="D1887" s="1"/>
    </row>
    <row r="1888" spans="4:4" x14ac:dyDescent="0.25">
      <c r="D1888" s="1"/>
    </row>
    <row r="1889" spans="4:4" x14ac:dyDescent="0.25">
      <c r="D1889" s="1"/>
    </row>
    <row r="1890" spans="4:4" x14ac:dyDescent="0.25">
      <c r="D1890" s="1"/>
    </row>
    <row r="1891" spans="4:4" x14ac:dyDescent="0.25">
      <c r="D1891" s="1"/>
    </row>
    <row r="1892" spans="4:4" x14ac:dyDescent="0.25">
      <c r="D1892" s="1"/>
    </row>
    <row r="1893" spans="4:4" x14ac:dyDescent="0.25">
      <c r="D1893" s="1"/>
    </row>
    <row r="1894" spans="4:4" x14ac:dyDescent="0.25">
      <c r="D1894" s="1"/>
    </row>
    <row r="1895" spans="4:4" x14ac:dyDescent="0.25">
      <c r="D1895" s="1"/>
    </row>
    <row r="1896" spans="4:4" x14ac:dyDescent="0.25">
      <c r="D1896" s="1"/>
    </row>
    <row r="1897" spans="4:4" x14ac:dyDescent="0.25">
      <c r="D1897" s="1"/>
    </row>
    <row r="1898" spans="4:4" x14ac:dyDescent="0.25">
      <c r="D1898" s="1"/>
    </row>
    <row r="1899" spans="4:4" x14ac:dyDescent="0.25">
      <c r="D1899" s="1"/>
    </row>
    <row r="1900" spans="4:4" x14ac:dyDescent="0.25">
      <c r="D1900" s="1"/>
    </row>
    <row r="1901" spans="4:4" x14ac:dyDescent="0.25">
      <c r="D1901" s="1"/>
    </row>
    <row r="1902" spans="4:4" x14ac:dyDescent="0.25">
      <c r="D1902" s="1"/>
    </row>
    <row r="1903" spans="4:4" x14ac:dyDescent="0.25">
      <c r="D1903" s="1"/>
    </row>
    <row r="1904" spans="4:4" x14ac:dyDescent="0.25">
      <c r="D1904" s="1"/>
    </row>
    <row r="1905" spans="4:4" x14ac:dyDescent="0.25">
      <c r="D1905" s="1"/>
    </row>
    <row r="1906" spans="4:4" x14ac:dyDescent="0.25">
      <c r="D1906" s="1"/>
    </row>
    <row r="1907" spans="4:4" x14ac:dyDescent="0.25">
      <c r="D1907" s="1"/>
    </row>
    <row r="1908" spans="4:4" x14ac:dyDescent="0.25">
      <c r="D1908" s="1"/>
    </row>
    <row r="1909" spans="4:4" x14ac:dyDescent="0.25">
      <c r="D1909" s="1"/>
    </row>
    <row r="1910" spans="4:4" x14ac:dyDescent="0.25">
      <c r="D1910" s="1"/>
    </row>
    <row r="1911" spans="4:4" x14ac:dyDescent="0.25">
      <c r="D1911" s="1"/>
    </row>
    <row r="1912" spans="4:4" x14ac:dyDescent="0.25">
      <c r="D1912" s="1"/>
    </row>
    <row r="1913" spans="4:4" x14ac:dyDescent="0.25">
      <c r="D1913" s="1"/>
    </row>
    <row r="1914" spans="4:4" x14ac:dyDescent="0.25">
      <c r="D1914" s="1"/>
    </row>
    <row r="1915" spans="4:4" x14ac:dyDescent="0.25">
      <c r="D1915" s="1"/>
    </row>
    <row r="1916" spans="4:4" x14ac:dyDescent="0.25">
      <c r="D1916" s="1"/>
    </row>
    <row r="1917" spans="4:4" x14ac:dyDescent="0.25">
      <c r="D1917" s="1"/>
    </row>
    <row r="1918" spans="4:4" x14ac:dyDescent="0.25">
      <c r="D1918" s="1"/>
    </row>
    <row r="1919" spans="4:4" x14ac:dyDescent="0.25">
      <c r="D1919" s="1"/>
    </row>
    <row r="1920" spans="4:4" x14ac:dyDescent="0.25">
      <c r="D1920" s="1"/>
    </row>
    <row r="1921" spans="4:4" x14ac:dyDescent="0.25">
      <c r="D1921" s="1"/>
    </row>
    <row r="1922" spans="4:4" x14ac:dyDescent="0.25">
      <c r="D1922" s="1"/>
    </row>
    <row r="1923" spans="4:4" x14ac:dyDescent="0.25">
      <c r="D1923" s="1"/>
    </row>
    <row r="1924" spans="4:4" x14ac:dyDescent="0.25">
      <c r="D1924" s="1"/>
    </row>
    <row r="1925" spans="4:4" x14ac:dyDescent="0.25">
      <c r="D1925" s="1"/>
    </row>
    <row r="1926" spans="4:4" x14ac:dyDescent="0.25">
      <c r="D1926" s="1"/>
    </row>
    <row r="1927" spans="4:4" x14ac:dyDescent="0.25">
      <c r="D1927" s="1"/>
    </row>
    <row r="1928" spans="4:4" x14ac:dyDescent="0.25">
      <c r="D1928" s="1"/>
    </row>
    <row r="1929" spans="4:4" x14ac:dyDescent="0.25">
      <c r="D1929" s="1"/>
    </row>
    <row r="1930" spans="4:4" x14ac:dyDescent="0.25">
      <c r="D1930" s="1"/>
    </row>
    <row r="1931" spans="4:4" x14ac:dyDescent="0.25">
      <c r="D1931" s="1"/>
    </row>
    <row r="1932" spans="4:4" x14ac:dyDescent="0.25">
      <c r="D1932" s="1"/>
    </row>
    <row r="1933" spans="4:4" x14ac:dyDescent="0.25">
      <c r="D1933" s="1"/>
    </row>
    <row r="1934" spans="4:4" x14ac:dyDescent="0.25">
      <c r="D1934" s="1"/>
    </row>
    <row r="1935" spans="4:4" x14ac:dyDescent="0.25">
      <c r="D1935" s="1"/>
    </row>
    <row r="1936" spans="4:4" x14ac:dyDescent="0.25">
      <c r="D1936" s="1"/>
    </row>
    <row r="1937" spans="4:4" x14ac:dyDescent="0.25">
      <c r="D1937" s="1"/>
    </row>
    <row r="1938" spans="4:4" x14ac:dyDescent="0.25">
      <c r="D1938" s="1"/>
    </row>
    <row r="1939" spans="4:4" x14ac:dyDescent="0.25">
      <c r="D1939" s="1"/>
    </row>
    <row r="1940" spans="4:4" x14ac:dyDescent="0.25">
      <c r="D1940" s="1"/>
    </row>
    <row r="1941" spans="4:4" x14ac:dyDescent="0.25">
      <c r="D1941" s="1"/>
    </row>
    <row r="1942" spans="4:4" x14ac:dyDescent="0.25">
      <c r="D1942" s="1"/>
    </row>
    <row r="1943" spans="4:4" x14ac:dyDescent="0.25">
      <c r="D1943" s="1"/>
    </row>
    <row r="1944" spans="4:4" x14ac:dyDescent="0.25">
      <c r="D1944" s="1"/>
    </row>
    <row r="1945" spans="4:4" x14ac:dyDescent="0.25">
      <c r="D1945" s="1"/>
    </row>
    <row r="1946" spans="4:4" x14ac:dyDescent="0.25">
      <c r="D1946" s="1"/>
    </row>
    <row r="1947" spans="4:4" x14ac:dyDescent="0.25">
      <c r="D1947" s="1"/>
    </row>
    <row r="1948" spans="4:4" x14ac:dyDescent="0.25">
      <c r="D1948" s="1"/>
    </row>
    <row r="1949" spans="4:4" x14ac:dyDescent="0.25">
      <c r="D1949" s="1"/>
    </row>
    <row r="1950" spans="4:4" x14ac:dyDescent="0.25">
      <c r="D1950" s="1"/>
    </row>
    <row r="1951" spans="4:4" x14ac:dyDescent="0.25">
      <c r="D1951" s="1"/>
    </row>
    <row r="1952" spans="4:4" x14ac:dyDescent="0.25">
      <c r="D1952" s="1"/>
    </row>
    <row r="1953" spans="4:4" x14ac:dyDescent="0.25">
      <c r="D1953" s="1"/>
    </row>
    <row r="1954" spans="4:4" x14ac:dyDescent="0.25">
      <c r="D1954" s="1"/>
    </row>
    <row r="1955" spans="4:4" x14ac:dyDescent="0.25">
      <c r="D1955" s="1"/>
    </row>
    <row r="1956" spans="4:4" x14ac:dyDescent="0.25">
      <c r="D1956" s="1"/>
    </row>
    <row r="1957" spans="4:4" x14ac:dyDescent="0.25">
      <c r="D1957" s="1"/>
    </row>
    <row r="1958" spans="4:4" x14ac:dyDescent="0.25">
      <c r="D1958" s="1"/>
    </row>
    <row r="1959" spans="4:4" x14ac:dyDescent="0.25">
      <c r="D1959" s="1"/>
    </row>
    <row r="1960" spans="4:4" x14ac:dyDescent="0.25">
      <c r="D1960" s="1"/>
    </row>
    <row r="1961" spans="4:4" x14ac:dyDescent="0.25">
      <c r="D1961" s="1"/>
    </row>
    <row r="1962" spans="4:4" x14ac:dyDescent="0.25">
      <c r="D1962" s="1"/>
    </row>
    <row r="1963" spans="4:4" x14ac:dyDescent="0.25">
      <c r="D1963" s="1"/>
    </row>
    <row r="1964" spans="4:4" x14ac:dyDescent="0.25">
      <c r="D1964" s="1"/>
    </row>
    <row r="1965" spans="4:4" x14ac:dyDescent="0.25">
      <c r="D1965" s="1"/>
    </row>
    <row r="1966" spans="4:4" x14ac:dyDescent="0.25">
      <c r="D1966" s="1"/>
    </row>
    <row r="1967" spans="4:4" x14ac:dyDescent="0.25">
      <c r="D1967" s="1"/>
    </row>
    <row r="1968" spans="4:4" x14ac:dyDescent="0.25">
      <c r="D1968" s="1"/>
    </row>
    <row r="1969" spans="4:4" x14ac:dyDescent="0.25">
      <c r="D1969" s="1"/>
    </row>
    <row r="1970" spans="4:4" x14ac:dyDescent="0.25">
      <c r="D1970" s="1"/>
    </row>
    <row r="1971" spans="4:4" x14ac:dyDescent="0.25">
      <c r="D1971" s="1"/>
    </row>
    <row r="1972" spans="4:4" x14ac:dyDescent="0.25">
      <c r="D1972" s="1"/>
    </row>
    <row r="1973" spans="4:4" x14ac:dyDescent="0.25">
      <c r="D1973" s="1"/>
    </row>
    <row r="1974" spans="4:4" x14ac:dyDescent="0.25">
      <c r="D1974" s="1"/>
    </row>
    <row r="1975" spans="4:4" x14ac:dyDescent="0.25">
      <c r="D1975" s="1"/>
    </row>
    <row r="1976" spans="4:4" x14ac:dyDescent="0.25">
      <c r="D1976" s="1"/>
    </row>
    <row r="1977" spans="4:4" x14ac:dyDescent="0.25">
      <c r="D1977" s="1"/>
    </row>
    <row r="1978" spans="4:4" x14ac:dyDescent="0.25">
      <c r="D1978" s="1"/>
    </row>
    <row r="1979" spans="4:4" x14ac:dyDescent="0.25">
      <c r="D1979" s="1"/>
    </row>
    <row r="1980" spans="4:4" x14ac:dyDescent="0.25">
      <c r="D1980" s="1"/>
    </row>
    <row r="1981" spans="4:4" x14ac:dyDescent="0.25">
      <c r="D1981" s="1"/>
    </row>
    <row r="1982" spans="4:4" x14ac:dyDescent="0.25">
      <c r="D1982" s="1"/>
    </row>
    <row r="1983" spans="4:4" x14ac:dyDescent="0.25">
      <c r="D1983" s="1"/>
    </row>
    <row r="1984" spans="4:4" x14ac:dyDescent="0.25">
      <c r="D1984" s="1"/>
    </row>
    <row r="1985" spans="4:4" x14ac:dyDescent="0.25">
      <c r="D1985" s="1"/>
    </row>
    <row r="1986" spans="4:4" x14ac:dyDescent="0.25">
      <c r="D1986" s="1"/>
    </row>
    <row r="1987" spans="4:4" x14ac:dyDescent="0.25">
      <c r="D1987" s="1"/>
    </row>
    <row r="1988" spans="4:4" x14ac:dyDescent="0.25">
      <c r="D1988" s="1"/>
    </row>
    <row r="1989" spans="4:4" x14ac:dyDescent="0.25">
      <c r="D1989" s="1"/>
    </row>
    <row r="1990" spans="4:4" x14ac:dyDescent="0.25">
      <c r="D1990" s="1"/>
    </row>
    <row r="1991" spans="4:4" x14ac:dyDescent="0.25">
      <c r="D1991" s="1"/>
    </row>
    <row r="1992" spans="4:4" x14ac:dyDescent="0.25">
      <c r="D1992" s="1"/>
    </row>
    <row r="1993" spans="4:4" x14ac:dyDescent="0.25">
      <c r="D1993" s="1"/>
    </row>
    <row r="1994" spans="4:4" x14ac:dyDescent="0.25">
      <c r="D1994" s="1"/>
    </row>
    <row r="1995" spans="4:4" x14ac:dyDescent="0.25">
      <c r="D1995" s="1"/>
    </row>
    <row r="1996" spans="4:4" x14ac:dyDescent="0.25">
      <c r="D1996" s="1"/>
    </row>
    <row r="1997" spans="4:4" x14ac:dyDescent="0.25">
      <c r="D1997" s="1"/>
    </row>
    <row r="1998" spans="4:4" x14ac:dyDescent="0.25">
      <c r="D1998" s="1"/>
    </row>
    <row r="1999" spans="4:4" x14ac:dyDescent="0.25">
      <c r="D1999" s="1"/>
    </row>
    <row r="2000" spans="4:4" x14ac:dyDescent="0.25">
      <c r="D2000" s="1"/>
    </row>
    <row r="2001" spans="4:4" x14ac:dyDescent="0.25">
      <c r="D2001" s="1"/>
    </row>
    <row r="2002" spans="4:4" x14ac:dyDescent="0.25">
      <c r="D2002" s="1"/>
    </row>
    <row r="2003" spans="4:4" x14ac:dyDescent="0.25">
      <c r="D2003" s="1"/>
    </row>
    <row r="2004" spans="4:4" x14ac:dyDescent="0.25">
      <c r="D2004" s="1"/>
    </row>
    <row r="2005" spans="4:4" x14ac:dyDescent="0.25">
      <c r="D2005" s="1"/>
    </row>
    <row r="2006" spans="4:4" x14ac:dyDescent="0.25">
      <c r="D2006" s="1"/>
    </row>
    <row r="2007" spans="4:4" x14ac:dyDescent="0.25">
      <c r="D2007" s="1"/>
    </row>
    <row r="2008" spans="4:4" x14ac:dyDescent="0.25">
      <c r="D2008" s="1"/>
    </row>
    <row r="2009" spans="4:4" x14ac:dyDescent="0.25">
      <c r="D2009" s="1"/>
    </row>
    <row r="2010" spans="4:4" x14ac:dyDescent="0.25">
      <c r="D2010" s="1"/>
    </row>
    <row r="2011" spans="4:4" x14ac:dyDescent="0.25">
      <c r="D2011" s="1"/>
    </row>
    <row r="2012" spans="4:4" x14ac:dyDescent="0.25">
      <c r="D2012" s="1"/>
    </row>
    <row r="2013" spans="4:4" x14ac:dyDescent="0.25">
      <c r="D2013" s="1"/>
    </row>
    <row r="2014" spans="4:4" x14ac:dyDescent="0.25">
      <c r="D2014" s="1"/>
    </row>
    <row r="2015" spans="4:4" x14ac:dyDescent="0.25">
      <c r="D2015" s="1"/>
    </row>
    <row r="2016" spans="4:4" x14ac:dyDescent="0.25">
      <c r="D2016" s="1"/>
    </row>
    <row r="2017" spans="4:4" x14ac:dyDescent="0.25">
      <c r="D2017" s="1"/>
    </row>
    <row r="2018" spans="4:4" x14ac:dyDescent="0.25">
      <c r="D2018" s="1"/>
    </row>
    <row r="2019" spans="4:4" x14ac:dyDescent="0.25">
      <c r="D2019" s="1"/>
    </row>
    <row r="2020" spans="4:4" x14ac:dyDescent="0.25">
      <c r="D2020" s="1"/>
    </row>
    <row r="2021" spans="4:4" x14ac:dyDescent="0.25">
      <c r="D2021" s="1"/>
    </row>
    <row r="2022" spans="4:4" x14ac:dyDescent="0.25">
      <c r="D2022" s="1"/>
    </row>
    <row r="2023" spans="4:4" x14ac:dyDescent="0.25">
      <c r="D2023" s="1"/>
    </row>
    <row r="2024" spans="4:4" x14ac:dyDescent="0.25">
      <c r="D2024" s="1"/>
    </row>
    <row r="2025" spans="4:4" x14ac:dyDescent="0.25">
      <c r="D2025" s="1"/>
    </row>
    <row r="2026" spans="4:4" x14ac:dyDescent="0.25">
      <c r="D2026" s="1"/>
    </row>
    <row r="2027" spans="4:4" x14ac:dyDescent="0.25">
      <c r="D2027" s="1"/>
    </row>
    <row r="2028" spans="4:4" x14ac:dyDescent="0.25">
      <c r="D2028" s="1"/>
    </row>
    <row r="2029" spans="4:4" x14ac:dyDescent="0.25">
      <c r="D2029" s="1"/>
    </row>
    <row r="2030" spans="4:4" x14ac:dyDescent="0.25">
      <c r="D2030" s="1"/>
    </row>
    <row r="2031" spans="4:4" x14ac:dyDescent="0.25">
      <c r="D2031" s="1"/>
    </row>
    <row r="2032" spans="4:4" x14ac:dyDescent="0.25">
      <c r="D2032" s="1"/>
    </row>
    <row r="2033" spans="4:4" x14ac:dyDescent="0.25">
      <c r="D2033" s="1"/>
    </row>
    <row r="2034" spans="4:4" x14ac:dyDescent="0.25">
      <c r="D2034" s="1"/>
    </row>
    <row r="2035" spans="4:4" x14ac:dyDescent="0.25">
      <c r="D2035" s="1"/>
    </row>
    <row r="2036" spans="4:4" x14ac:dyDescent="0.25">
      <c r="D2036" s="1"/>
    </row>
    <row r="2037" spans="4:4" x14ac:dyDescent="0.25">
      <c r="D2037" s="1"/>
    </row>
    <row r="2038" spans="4:4" x14ac:dyDescent="0.25">
      <c r="D2038" s="1"/>
    </row>
    <row r="2039" spans="4:4" x14ac:dyDescent="0.25">
      <c r="D2039" s="1"/>
    </row>
    <row r="2040" spans="4:4" x14ac:dyDescent="0.25">
      <c r="D2040" s="1"/>
    </row>
    <row r="2041" spans="4:4" x14ac:dyDescent="0.25">
      <c r="D2041" s="1"/>
    </row>
    <row r="2042" spans="4:4" x14ac:dyDescent="0.25">
      <c r="D2042" s="1"/>
    </row>
    <row r="2043" spans="4:4" x14ac:dyDescent="0.25">
      <c r="D2043" s="1"/>
    </row>
    <row r="2044" spans="4:4" x14ac:dyDescent="0.25">
      <c r="D2044" s="1"/>
    </row>
    <row r="2045" spans="4:4" x14ac:dyDescent="0.25">
      <c r="D2045" s="1"/>
    </row>
    <row r="2046" spans="4:4" x14ac:dyDescent="0.25">
      <c r="D2046" s="1"/>
    </row>
    <row r="2047" spans="4:4" x14ac:dyDescent="0.25">
      <c r="D2047" s="1"/>
    </row>
    <row r="2048" spans="4:4" x14ac:dyDescent="0.25">
      <c r="D2048" s="1"/>
    </row>
    <row r="2049" spans="4:4" x14ac:dyDescent="0.25">
      <c r="D2049" s="1"/>
    </row>
    <row r="2050" spans="4:4" x14ac:dyDescent="0.25">
      <c r="D2050" s="1"/>
    </row>
    <row r="2051" spans="4:4" x14ac:dyDescent="0.25">
      <c r="D2051" s="1"/>
    </row>
    <row r="2052" spans="4:4" x14ac:dyDescent="0.25">
      <c r="D2052" s="1"/>
    </row>
    <row r="2053" spans="4:4" x14ac:dyDescent="0.25">
      <c r="D2053" s="1"/>
    </row>
    <row r="2054" spans="4:4" x14ac:dyDescent="0.25">
      <c r="D2054" s="1"/>
    </row>
    <row r="2055" spans="4:4" x14ac:dyDescent="0.25">
      <c r="D2055" s="1"/>
    </row>
    <row r="2056" spans="4:4" x14ac:dyDescent="0.25">
      <c r="D2056" s="1"/>
    </row>
    <row r="2057" spans="4:4" x14ac:dyDescent="0.25">
      <c r="D2057" s="1"/>
    </row>
    <row r="2058" spans="4:4" x14ac:dyDescent="0.25">
      <c r="D2058" s="1"/>
    </row>
    <row r="2059" spans="4:4" x14ac:dyDescent="0.25">
      <c r="D2059" s="1"/>
    </row>
    <row r="2060" spans="4:4" x14ac:dyDescent="0.25">
      <c r="D2060" s="1"/>
    </row>
    <row r="2061" spans="4:4" x14ac:dyDescent="0.25">
      <c r="D2061" s="1"/>
    </row>
    <row r="2062" spans="4:4" x14ac:dyDescent="0.25">
      <c r="D2062" s="1"/>
    </row>
    <row r="2063" spans="4:4" x14ac:dyDescent="0.25">
      <c r="D2063" s="1"/>
    </row>
    <row r="2064" spans="4:4" x14ac:dyDescent="0.25">
      <c r="D2064" s="1"/>
    </row>
    <row r="2065" spans="4:4" x14ac:dyDescent="0.25">
      <c r="D2065" s="1"/>
    </row>
    <row r="2066" spans="4:4" x14ac:dyDescent="0.25">
      <c r="D2066" s="1"/>
    </row>
    <row r="2067" spans="4:4" x14ac:dyDescent="0.25">
      <c r="D2067" s="1"/>
    </row>
    <row r="2068" spans="4:4" x14ac:dyDescent="0.25">
      <c r="D2068" s="1"/>
    </row>
    <row r="2069" spans="4:4" x14ac:dyDescent="0.25">
      <c r="D2069" s="1"/>
    </row>
    <row r="2070" spans="4:4" x14ac:dyDescent="0.25">
      <c r="D2070" s="1"/>
    </row>
    <row r="2071" spans="4:4" x14ac:dyDescent="0.25">
      <c r="D2071" s="1"/>
    </row>
    <row r="2072" spans="4:4" x14ac:dyDescent="0.25">
      <c r="D2072" s="1"/>
    </row>
    <row r="2073" spans="4:4" x14ac:dyDescent="0.25">
      <c r="D2073" s="1"/>
    </row>
    <row r="2074" spans="4:4" x14ac:dyDescent="0.25">
      <c r="D2074" s="1"/>
    </row>
    <row r="2075" spans="4:4" x14ac:dyDescent="0.25">
      <c r="D2075" s="1"/>
    </row>
    <row r="2076" spans="4:4" x14ac:dyDescent="0.25">
      <c r="D2076" s="1"/>
    </row>
    <row r="2077" spans="4:4" x14ac:dyDescent="0.25">
      <c r="D2077" s="1"/>
    </row>
    <row r="2078" spans="4:4" x14ac:dyDescent="0.25">
      <c r="D2078" s="1"/>
    </row>
    <row r="2079" spans="4:4" x14ac:dyDescent="0.25">
      <c r="D2079" s="1"/>
    </row>
    <row r="2080" spans="4:4" x14ac:dyDescent="0.25">
      <c r="D2080" s="1"/>
    </row>
    <row r="2081" spans="4:4" x14ac:dyDescent="0.25">
      <c r="D2081" s="1"/>
    </row>
    <row r="2082" spans="4:4" x14ac:dyDescent="0.25">
      <c r="D2082" s="1"/>
    </row>
    <row r="2083" spans="4:4" x14ac:dyDescent="0.25">
      <c r="D2083" s="1"/>
    </row>
    <row r="2084" spans="4:4" x14ac:dyDescent="0.25">
      <c r="D2084" s="1"/>
    </row>
    <row r="2085" spans="4:4" x14ac:dyDescent="0.25">
      <c r="D2085" s="1"/>
    </row>
    <row r="2086" spans="4:4" x14ac:dyDescent="0.25">
      <c r="D2086" s="1"/>
    </row>
    <row r="2087" spans="4:4" x14ac:dyDescent="0.25">
      <c r="D2087" s="1"/>
    </row>
    <row r="2088" spans="4:4" x14ac:dyDescent="0.25">
      <c r="D2088" s="1"/>
    </row>
    <row r="2089" spans="4:4" x14ac:dyDescent="0.25">
      <c r="D2089" s="1"/>
    </row>
    <row r="2090" spans="4:4" x14ac:dyDescent="0.25">
      <c r="D2090" s="1"/>
    </row>
    <row r="2091" spans="4:4" x14ac:dyDescent="0.25">
      <c r="D2091" s="1"/>
    </row>
    <row r="2092" spans="4:4" x14ac:dyDescent="0.25">
      <c r="D2092" s="1"/>
    </row>
    <row r="2093" spans="4:4" x14ac:dyDescent="0.25">
      <c r="D2093" s="1"/>
    </row>
    <row r="2094" spans="4:4" x14ac:dyDescent="0.25">
      <c r="D2094" s="1"/>
    </row>
    <row r="2095" spans="4:4" x14ac:dyDescent="0.25">
      <c r="D2095" s="1"/>
    </row>
    <row r="2096" spans="4:4" x14ac:dyDescent="0.25">
      <c r="D2096" s="1"/>
    </row>
    <row r="2097" spans="4:4" x14ac:dyDescent="0.25">
      <c r="D2097" s="1"/>
    </row>
    <row r="2098" spans="4:4" x14ac:dyDescent="0.25">
      <c r="D2098" s="1"/>
    </row>
    <row r="2099" spans="4:4" x14ac:dyDescent="0.25">
      <c r="D2099" s="1"/>
    </row>
    <row r="2100" spans="4:4" x14ac:dyDescent="0.25">
      <c r="D2100" s="1"/>
    </row>
    <row r="2101" spans="4:4" x14ac:dyDescent="0.25">
      <c r="D2101" s="1"/>
    </row>
    <row r="2102" spans="4:4" x14ac:dyDescent="0.25">
      <c r="D2102" s="1"/>
    </row>
    <row r="2103" spans="4:4" x14ac:dyDescent="0.25">
      <c r="D2103" s="1"/>
    </row>
    <row r="2104" spans="4:4" x14ac:dyDescent="0.25">
      <c r="D2104" s="1"/>
    </row>
    <row r="2105" spans="4:4" x14ac:dyDescent="0.25">
      <c r="D2105" s="1"/>
    </row>
    <row r="2106" spans="4:4" x14ac:dyDescent="0.25">
      <c r="D2106" s="1"/>
    </row>
    <row r="2107" spans="4:4" x14ac:dyDescent="0.25">
      <c r="D2107" s="1"/>
    </row>
    <row r="2108" spans="4:4" x14ac:dyDescent="0.25">
      <c r="D2108" s="1"/>
    </row>
    <row r="2109" spans="4:4" x14ac:dyDescent="0.25">
      <c r="D2109" s="1"/>
    </row>
    <row r="2110" spans="4:4" x14ac:dyDescent="0.25">
      <c r="D2110" s="1"/>
    </row>
    <row r="2111" spans="4:4" x14ac:dyDescent="0.25">
      <c r="D2111" s="1"/>
    </row>
    <row r="2112" spans="4:4" x14ac:dyDescent="0.25">
      <c r="D2112" s="1"/>
    </row>
    <row r="2113" spans="4:4" x14ac:dyDescent="0.25">
      <c r="D2113" s="1"/>
    </row>
    <row r="2114" spans="4:4" x14ac:dyDescent="0.25">
      <c r="D2114" s="1"/>
    </row>
    <row r="2115" spans="4:4" x14ac:dyDescent="0.25">
      <c r="D2115" s="1"/>
    </row>
    <row r="2116" spans="4:4" x14ac:dyDescent="0.25">
      <c r="D2116" s="1"/>
    </row>
    <row r="2117" spans="4:4" x14ac:dyDescent="0.25">
      <c r="D2117" s="1"/>
    </row>
    <row r="2118" spans="4:4" x14ac:dyDescent="0.25">
      <c r="D2118" s="1"/>
    </row>
    <row r="2119" spans="4:4" x14ac:dyDescent="0.25">
      <c r="D2119" s="1"/>
    </row>
    <row r="2120" spans="4:4" x14ac:dyDescent="0.25">
      <c r="D2120" s="1"/>
    </row>
    <row r="2121" spans="4:4" x14ac:dyDescent="0.25">
      <c r="D2121" s="1"/>
    </row>
    <row r="2122" spans="4:4" x14ac:dyDescent="0.25">
      <c r="D2122" s="1"/>
    </row>
    <row r="2123" spans="4:4" x14ac:dyDescent="0.25">
      <c r="D2123" s="1"/>
    </row>
    <row r="2124" spans="4:4" x14ac:dyDescent="0.25">
      <c r="D2124" s="1"/>
    </row>
    <row r="2125" spans="4:4" x14ac:dyDescent="0.25">
      <c r="D2125" s="1"/>
    </row>
    <row r="2126" spans="4:4" x14ac:dyDescent="0.25">
      <c r="D2126" s="1"/>
    </row>
    <row r="2127" spans="4:4" x14ac:dyDescent="0.25">
      <c r="D2127" s="1"/>
    </row>
    <row r="2128" spans="4:4" x14ac:dyDescent="0.25">
      <c r="D2128" s="1"/>
    </row>
    <row r="2129" spans="4:4" x14ac:dyDescent="0.25">
      <c r="D2129" s="1"/>
    </row>
    <row r="2130" spans="4:4" x14ac:dyDescent="0.25">
      <c r="D2130" s="1"/>
    </row>
    <row r="2131" spans="4:4" x14ac:dyDescent="0.25">
      <c r="D2131" s="1"/>
    </row>
    <row r="2132" spans="4:4" x14ac:dyDescent="0.25">
      <c r="D2132" s="1"/>
    </row>
    <row r="2133" spans="4:4" x14ac:dyDescent="0.25">
      <c r="D2133" s="1"/>
    </row>
    <row r="2134" spans="4:4" x14ac:dyDescent="0.25">
      <c r="D2134" s="1"/>
    </row>
    <row r="2135" spans="4:4" x14ac:dyDescent="0.25">
      <c r="D2135" s="1"/>
    </row>
    <row r="2136" spans="4:4" x14ac:dyDescent="0.25">
      <c r="D2136" s="1"/>
    </row>
    <row r="2137" spans="4:4" x14ac:dyDescent="0.25">
      <c r="D2137" s="1"/>
    </row>
    <row r="2138" spans="4:4" x14ac:dyDescent="0.25">
      <c r="D2138" s="1"/>
    </row>
    <row r="2139" spans="4:4" x14ac:dyDescent="0.25">
      <c r="D2139" s="1"/>
    </row>
    <row r="2140" spans="4:4" x14ac:dyDescent="0.25">
      <c r="D2140" s="1"/>
    </row>
    <row r="2141" spans="4:4" x14ac:dyDescent="0.25">
      <c r="D2141" s="1"/>
    </row>
    <row r="2142" spans="4:4" x14ac:dyDescent="0.25">
      <c r="D2142" s="1"/>
    </row>
    <row r="2143" spans="4:4" x14ac:dyDescent="0.25">
      <c r="D2143" s="1"/>
    </row>
    <row r="2144" spans="4:4" x14ac:dyDescent="0.25">
      <c r="D2144" s="1"/>
    </row>
    <row r="2145" spans="4:4" x14ac:dyDescent="0.25">
      <c r="D2145" s="1"/>
    </row>
    <row r="2146" spans="4:4" x14ac:dyDescent="0.25">
      <c r="D2146" s="1"/>
    </row>
    <row r="2147" spans="4:4" x14ac:dyDescent="0.25">
      <c r="D2147" s="1"/>
    </row>
    <row r="2148" spans="4:4" x14ac:dyDescent="0.25">
      <c r="D2148" s="1"/>
    </row>
    <row r="2149" spans="4:4" x14ac:dyDescent="0.25">
      <c r="D2149" s="1"/>
    </row>
    <row r="2150" spans="4:4" x14ac:dyDescent="0.25">
      <c r="D2150" s="1"/>
    </row>
    <row r="2151" spans="4:4" x14ac:dyDescent="0.25">
      <c r="D2151" s="1"/>
    </row>
    <row r="2152" spans="4:4" x14ac:dyDescent="0.25">
      <c r="D2152" s="1"/>
    </row>
    <row r="2153" spans="4:4" x14ac:dyDescent="0.25">
      <c r="D2153" s="1"/>
    </row>
    <row r="2154" spans="4:4" x14ac:dyDescent="0.25">
      <c r="D2154" s="1"/>
    </row>
    <row r="2155" spans="4:4" x14ac:dyDescent="0.25">
      <c r="D2155" s="1"/>
    </row>
    <row r="2156" spans="4:4" x14ac:dyDescent="0.25">
      <c r="D2156" s="1"/>
    </row>
    <row r="2157" spans="4:4" x14ac:dyDescent="0.25">
      <c r="D2157" s="1"/>
    </row>
    <row r="2158" spans="4:4" x14ac:dyDescent="0.25">
      <c r="D2158" s="1"/>
    </row>
    <row r="2159" spans="4:4" x14ac:dyDescent="0.25">
      <c r="D2159" s="1"/>
    </row>
    <row r="2160" spans="4:4" x14ac:dyDescent="0.25">
      <c r="D2160" s="1"/>
    </row>
    <row r="2161" spans="4:4" x14ac:dyDescent="0.25">
      <c r="D2161" s="1"/>
    </row>
    <row r="2162" spans="4:4" x14ac:dyDescent="0.25">
      <c r="D2162" s="1"/>
    </row>
    <row r="2163" spans="4:4" x14ac:dyDescent="0.25">
      <c r="D2163" s="1"/>
    </row>
    <row r="2164" spans="4:4" x14ac:dyDescent="0.25">
      <c r="D2164" s="1"/>
    </row>
    <row r="2165" spans="4:4" x14ac:dyDescent="0.25">
      <c r="D2165" s="1"/>
    </row>
    <row r="2166" spans="4:4" x14ac:dyDescent="0.25">
      <c r="D2166" s="1"/>
    </row>
    <row r="2167" spans="4:4" x14ac:dyDescent="0.25">
      <c r="D2167" s="1"/>
    </row>
    <row r="2168" spans="4:4" x14ac:dyDescent="0.25">
      <c r="D2168" s="1"/>
    </row>
    <row r="2169" spans="4:4" x14ac:dyDescent="0.25">
      <c r="D2169" s="1"/>
    </row>
    <row r="2170" spans="4:4" x14ac:dyDescent="0.25">
      <c r="D2170" s="1"/>
    </row>
    <row r="2171" spans="4:4" x14ac:dyDescent="0.25">
      <c r="D2171" s="1"/>
    </row>
    <row r="2172" spans="4:4" x14ac:dyDescent="0.25">
      <c r="D2172" s="1"/>
    </row>
    <row r="2173" spans="4:4" x14ac:dyDescent="0.25">
      <c r="D2173" s="1"/>
    </row>
    <row r="2174" spans="4:4" x14ac:dyDescent="0.25">
      <c r="D2174" s="1"/>
    </row>
    <row r="2175" spans="4:4" x14ac:dyDescent="0.25">
      <c r="D2175" s="1"/>
    </row>
    <row r="2176" spans="4:4" x14ac:dyDescent="0.25">
      <c r="D2176" s="1"/>
    </row>
    <row r="2177" spans="4:4" x14ac:dyDescent="0.25">
      <c r="D2177" s="1"/>
    </row>
    <row r="2178" spans="4:4" x14ac:dyDescent="0.25">
      <c r="D2178" s="1"/>
    </row>
    <row r="2179" spans="4:4" x14ac:dyDescent="0.25">
      <c r="D2179" s="1"/>
    </row>
    <row r="2180" spans="4:4" x14ac:dyDescent="0.25">
      <c r="D2180" s="1"/>
    </row>
    <row r="2181" spans="4:4" x14ac:dyDescent="0.25">
      <c r="D2181" s="1"/>
    </row>
    <row r="2182" spans="4:4" x14ac:dyDescent="0.25">
      <c r="D2182" s="1"/>
    </row>
    <row r="2183" spans="4:4" x14ac:dyDescent="0.25">
      <c r="D2183" s="1"/>
    </row>
    <row r="2184" spans="4:4" x14ac:dyDescent="0.25">
      <c r="D2184" s="1"/>
    </row>
    <row r="2185" spans="4:4" x14ac:dyDescent="0.25">
      <c r="D2185" s="1"/>
    </row>
    <row r="2186" spans="4:4" x14ac:dyDescent="0.25">
      <c r="D2186" s="1"/>
    </row>
    <row r="2187" spans="4:4" x14ac:dyDescent="0.25">
      <c r="D2187" s="1"/>
    </row>
    <row r="2188" spans="4:4" x14ac:dyDescent="0.25">
      <c r="D2188" s="1"/>
    </row>
    <row r="2189" spans="4:4" x14ac:dyDescent="0.25">
      <c r="D2189" s="1"/>
    </row>
    <row r="2190" spans="4:4" x14ac:dyDescent="0.25">
      <c r="D2190" s="1"/>
    </row>
    <row r="2191" spans="4:4" x14ac:dyDescent="0.25">
      <c r="D2191" s="1"/>
    </row>
    <row r="2192" spans="4:4" x14ac:dyDescent="0.25">
      <c r="D2192" s="1"/>
    </row>
    <row r="2193" spans="4:4" x14ac:dyDescent="0.25">
      <c r="D2193" s="1"/>
    </row>
    <row r="2194" spans="4:4" x14ac:dyDescent="0.25">
      <c r="D2194" s="1"/>
    </row>
    <row r="2195" spans="4:4" x14ac:dyDescent="0.25">
      <c r="D2195" s="1"/>
    </row>
    <row r="2196" spans="4:4" x14ac:dyDescent="0.25">
      <c r="D2196" s="1"/>
    </row>
    <row r="2197" spans="4:4" x14ac:dyDescent="0.25">
      <c r="D2197" s="1"/>
    </row>
    <row r="2198" spans="4:4" x14ac:dyDescent="0.25">
      <c r="D2198" s="1"/>
    </row>
    <row r="2199" spans="4:4" x14ac:dyDescent="0.25">
      <c r="D2199" s="1"/>
    </row>
    <row r="2200" spans="4:4" x14ac:dyDescent="0.25">
      <c r="D2200" s="1"/>
    </row>
    <row r="2201" spans="4:4" x14ac:dyDescent="0.25">
      <c r="D2201" s="1"/>
    </row>
    <row r="2202" spans="4:4" x14ac:dyDescent="0.25">
      <c r="D2202" s="1"/>
    </row>
    <row r="2203" spans="4:4" x14ac:dyDescent="0.25">
      <c r="D2203" s="1"/>
    </row>
    <row r="2204" spans="4:4" x14ac:dyDescent="0.25">
      <c r="D2204" s="1"/>
    </row>
    <row r="2205" spans="4:4" x14ac:dyDescent="0.25">
      <c r="D2205" s="1"/>
    </row>
    <row r="2206" spans="4:4" x14ac:dyDescent="0.25">
      <c r="D2206" s="1"/>
    </row>
    <row r="2207" spans="4:4" x14ac:dyDescent="0.25">
      <c r="D2207" s="1"/>
    </row>
    <row r="2208" spans="4:4" x14ac:dyDescent="0.25">
      <c r="D2208" s="1"/>
    </row>
    <row r="2209" spans="4:4" x14ac:dyDescent="0.25">
      <c r="D2209" s="1"/>
    </row>
    <row r="2210" spans="4:4" x14ac:dyDescent="0.25">
      <c r="D2210" s="1"/>
    </row>
    <row r="2211" spans="4:4" x14ac:dyDescent="0.25">
      <c r="D2211" s="1"/>
    </row>
    <row r="2212" spans="4:4" x14ac:dyDescent="0.25">
      <c r="D2212" s="1"/>
    </row>
    <row r="2213" spans="4:4" x14ac:dyDescent="0.25">
      <c r="D2213" s="1"/>
    </row>
    <row r="2214" spans="4:4" x14ac:dyDescent="0.25">
      <c r="D2214" s="1"/>
    </row>
    <row r="2215" spans="4:4" x14ac:dyDescent="0.25">
      <c r="D2215" s="1"/>
    </row>
    <row r="2216" spans="4:4" x14ac:dyDescent="0.25">
      <c r="D2216" s="1"/>
    </row>
    <row r="2217" spans="4:4" x14ac:dyDescent="0.25">
      <c r="D2217" s="1"/>
    </row>
    <row r="2218" spans="4:4" x14ac:dyDescent="0.25">
      <c r="D2218" s="1"/>
    </row>
    <row r="2219" spans="4:4" x14ac:dyDescent="0.25">
      <c r="D2219" s="1"/>
    </row>
    <row r="2220" spans="4:4" x14ac:dyDescent="0.25">
      <c r="D2220" s="1"/>
    </row>
    <row r="2221" spans="4:4" x14ac:dyDescent="0.25">
      <c r="D2221" s="1"/>
    </row>
    <row r="2222" spans="4:4" x14ac:dyDescent="0.25">
      <c r="D2222" s="1"/>
    </row>
    <row r="2223" spans="4:4" x14ac:dyDescent="0.25">
      <c r="D2223" s="1"/>
    </row>
    <row r="2224" spans="4:4" x14ac:dyDescent="0.25">
      <c r="D2224" s="1"/>
    </row>
    <row r="2225" spans="4:4" x14ac:dyDescent="0.25">
      <c r="D2225" s="1"/>
    </row>
    <row r="2226" spans="4:4" x14ac:dyDescent="0.25">
      <c r="D2226" s="1"/>
    </row>
    <row r="2227" spans="4:4" x14ac:dyDescent="0.25">
      <c r="D2227" s="1"/>
    </row>
    <row r="2228" spans="4:4" x14ac:dyDescent="0.25">
      <c r="D2228" s="1"/>
    </row>
    <row r="2229" spans="4:4" x14ac:dyDescent="0.25">
      <c r="D2229" s="1"/>
    </row>
    <row r="2230" spans="4:4" x14ac:dyDescent="0.25">
      <c r="D2230" s="1"/>
    </row>
    <row r="2231" spans="4:4" x14ac:dyDescent="0.25">
      <c r="D2231" s="1"/>
    </row>
    <row r="2232" spans="4:4" x14ac:dyDescent="0.25">
      <c r="D2232" s="1"/>
    </row>
    <row r="2233" spans="4:4" x14ac:dyDescent="0.25">
      <c r="D2233" s="1"/>
    </row>
    <row r="2234" spans="4:4" x14ac:dyDescent="0.25">
      <c r="D2234" s="1"/>
    </row>
    <row r="2235" spans="4:4" x14ac:dyDescent="0.25">
      <c r="D2235" s="1"/>
    </row>
    <row r="2236" spans="4:4" x14ac:dyDescent="0.25">
      <c r="D2236" s="1"/>
    </row>
    <row r="2237" spans="4:4" x14ac:dyDescent="0.25">
      <c r="D2237" s="1"/>
    </row>
    <row r="2238" spans="4:4" x14ac:dyDescent="0.25">
      <c r="D2238" s="1"/>
    </row>
    <row r="2239" spans="4:4" x14ac:dyDescent="0.25">
      <c r="D2239" s="1"/>
    </row>
    <row r="2240" spans="4:4" x14ac:dyDescent="0.25">
      <c r="D2240" s="1"/>
    </row>
    <row r="2241" spans="4:4" x14ac:dyDescent="0.25">
      <c r="D2241" s="1"/>
    </row>
    <row r="2242" spans="4:4" x14ac:dyDescent="0.25">
      <c r="D2242" s="1"/>
    </row>
    <row r="2243" spans="4:4" x14ac:dyDescent="0.25">
      <c r="D2243" s="1"/>
    </row>
    <row r="2244" spans="4:4" x14ac:dyDescent="0.25">
      <c r="D2244" s="1"/>
    </row>
    <row r="2245" spans="4:4" x14ac:dyDescent="0.25">
      <c r="D2245" s="1"/>
    </row>
    <row r="2246" spans="4:4" x14ac:dyDescent="0.25">
      <c r="D2246" s="1"/>
    </row>
    <row r="2247" spans="4:4" x14ac:dyDescent="0.25">
      <c r="D2247" s="1"/>
    </row>
    <row r="2248" spans="4:4" x14ac:dyDescent="0.25">
      <c r="D2248" s="1"/>
    </row>
    <row r="2249" spans="4:4" x14ac:dyDescent="0.25">
      <c r="D2249" s="1"/>
    </row>
    <row r="2250" spans="4:4" x14ac:dyDescent="0.25">
      <c r="D2250" s="1"/>
    </row>
    <row r="2251" spans="4:4" x14ac:dyDescent="0.25">
      <c r="D2251" s="1"/>
    </row>
    <row r="2252" spans="4:4" x14ac:dyDescent="0.25">
      <c r="D2252" s="1"/>
    </row>
    <row r="2253" spans="4:4" x14ac:dyDescent="0.25">
      <c r="D2253" s="1"/>
    </row>
    <row r="2254" spans="4:4" x14ac:dyDescent="0.25">
      <c r="D2254" s="1"/>
    </row>
    <row r="2255" spans="4:4" x14ac:dyDescent="0.25">
      <c r="D2255" s="1"/>
    </row>
    <row r="2256" spans="4:4" x14ac:dyDescent="0.25">
      <c r="D2256" s="1"/>
    </row>
    <row r="2257" spans="4:4" x14ac:dyDescent="0.25">
      <c r="D2257" s="1"/>
    </row>
    <row r="2258" spans="4:4" x14ac:dyDescent="0.25">
      <c r="D2258" s="1"/>
    </row>
    <row r="2259" spans="4:4" x14ac:dyDescent="0.25">
      <c r="D2259" s="1"/>
    </row>
    <row r="2260" spans="4:4" x14ac:dyDescent="0.25">
      <c r="D2260" s="1"/>
    </row>
    <row r="2261" spans="4:4" x14ac:dyDescent="0.25">
      <c r="D2261" s="1"/>
    </row>
    <row r="2262" spans="4:4" x14ac:dyDescent="0.25">
      <c r="D2262" s="1"/>
    </row>
    <row r="2263" spans="4:4" x14ac:dyDescent="0.25">
      <c r="D2263" s="1"/>
    </row>
    <row r="2264" spans="4:4" x14ac:dyDescent="0.25">
      <c r="D2264" s="1"/>
    </row>
    <row r="2265" spans="4:4" x14ac:dyDescent="0.25">
      <c r="D2265" s="1"/>
    </row>
    <row r="2266" spans="4:4" x14ac:dyDescent="0.25">
      <c r="D2266" s="1"/>
    </row>
    <row r="2267" spans="4:4" x14ac:dyDescent="0.25">
      <c r="D2267" s="1"/>
    </row>
    <row r="2268" spans="4:4" x14ac:dyDescent="0.25">
      <c r="D2268" s="1"/>
    </row>
    <row r="2269" spans="4:4" x14ac:dyDescent="0.25">
      <c r="D2269" s="1"/>
    </row>
    <row r="2270" spans="4:4" x14ac:dyDescent="0.25">
      <c r="D2270" s="1"/>
    </row>
    <row r="2271" spans="4:4" x14ac:dyDescent="0.25">
      <c r="D2271" s="1"/>
    </row>
    <row r="2272" spans="4:4" x14ac:dyDescent="0.25">
      <c r="D2272" s="1"/>
    </row>
    <row r="2273" spans="4:4" x14ac:dyDescent="0.25">
      <c r="D2273" s="1"/>
    </row>
    <row r="2274" spans="4:4" x14ac:dyDescent="0.25">
      <c r="D2274" s="1"/>
    </row>
    <row r="2275" spans="4:4" x14ac:dyDescent="0.25">
      <c r="D2275" s="1"/>
    </row>
    <row r="2276" spans="4:4" x14ac:dyDescent="0.25">
      <c r="D2276" s="1"/>
    </row>
    <row r="2277" spans="4:4" x14ac:dyDescent="0.25">
      <c r="D2277" s="1"/>
    </row>
    <row r="2278" spans="4:4" x14ac:dyDescent="0.25">
      <c r="D2278" s="1"/>
    </row>
    <row r="2279" spans="4:4" x14ac:dyDescent="0.25">
      <c r="D2279" s="1"/>
    </row>
    <row r="2280" spans="4:4" x14ac:dyDescent="0.25">
      <c r="D2280" s="1"/>
    </row>
    <row r="2281" spans="4:4" x14ac:dyDescent="0.25">
      <c r="D2281" s="1"/>
    </row>
    <row r="2282" spans="4:4" x14ac:dyDescent="0.25">
      <c r="D2282" s="1"/>
    </row>
    <row r="2283" spans="4:4" x14ac:dyDescent="0.25">
      <c r="D2283" s="1"/>
    </row>
    <row r="2284" spans="4:4" x14ac:dyDescent="0.25">
      <c r="D2284" s="1"/>
    </row>
    <row r="2285" spans="4:4" x14ac:dyDescent="0.25">
      <c r="D2285" s="1"/>
    </row>
    <row r="2286" spans="4:4" x14ac:dyDescent="0.25">
      <c r="D2286" s="1"/>
    </row>
    <row r="2287" spans="4:4" x14ac:dyDescent="0.25">
      <c r="D2287" s="1"/>
    </row>
    <row r="2288" spans="4:4" x14ac:dyDescent="0.25">
      <c r="D2288" s="1"/>
    </row>
    <row r="2289" spans="4:4" x14ac:dyDescent="0.25">
      <c r="D2289" s="1"/>
    </row>
    <row r="2290" spans="4:4" x14ac:dyDescent="0.25">
      <c r="D2290" s="1"/>
    </row>
    <row r="2291" spans="4:4" x14ac:dyDescent="0.25">
      <c r="D2291" s="1"/>
    </row>
    <row r="2292" spans="4:4" x14ac:dyDescent="0.25">
      <c r="D2292" s="1"/>
    </row>
    <row r="2293" spans="4:4" x14ac:dyDescent="0.25">
      <c r="D2293" s="1"/>
    </row>
    <row r="2294" spans="4:4" x14ac:dyDescent="0.25">
      <c r="D2294" s="1"/>
    </row>
    <row r="2295" spans="4:4" x14ac:dyDescent="0.25">
      <c r="D2295" s="1"/>
    </row>
    <row r="2296" spans="4:4" x14ac:dyDescent="0.25">
      <c r="D2296" s="1"/>
    </row>
    <row r="2297" spans="4:4" x14ac:dyDescent="0.25">
      <c r="D2297" s="1"/>
    </row>
    <row r="2298" spans="4:4" x14ac:dyDescent="0.25">
      <c r="D2298" s="1"/>
    </row>
    <row r="2299" spans="4:4" x14ac:dyDescent="0.25">
      <c r="D2299" s="1"/>
    </row>
    <row r="2300" spans="4:4" x14ac:dyDescent="0.25">
      <c r="D2300" s="1"/>
    </row>
    <row r="2301" spans="4:4" x14ac:dyDescent="0.25">
      <c r="D2301" s="1"/>
    </row>
    <row r="2302" spans="4:4" x14ac:dyDescent="0.25">
      <c r="D2302" s="1"/>
    </row>
    <row r="2303" spans="4:4" x14ac:dyDescent="0.25">
      <c r="D2303" s="1"/>
    </row>
    <row r="2304" spans="4:4" x14ac:dyDescent="0.25">
      <c r="D2304" s="1"/>
    </row>
    <row r="2305" spans="4:4" x14ac:dyDescent="0.25">
      <c r="D2305" s="1"/>
    </row>
    <row r="2306" spans="4:4" x14ac:dyDescent="0.25">
      <c r="D2306" s="1"/>
    </row>
    <row r="2307" spans="4:4" x14ac:dyDescent="0.25">
      <c r="D2307" s="1"/>
    </row>
    <row r="2308" spans="4:4" x14ac:dyDescent="0.25">
      <c r="D2308" s="1"/>
    </row>
    <row r="2309" spans="4:4" x14ac:dyDescent="0.25">
      <c r="D2309" s="1"/>
    </row>
    <row r="2310" spans="4:4" x14ac:dyDescent="0.25">
      <c r="D2310" s="1"/>
    </row>
    <row r="2311" spans="4:4" x14ac:dyDescent="0.25">
      <c r="D2311" s="1"/>
    </row>
    <row r="2312" spans="4:4" x14ac:dyDescent="0.25">
      <c r="D2312" s="1"/>
    </row>
    <row r="2313" spans="4:4" x14ac:dyDescent="0.25">
      <c r="D2313" s="1"/>
    </row>
    <row r="2314" spans="4:4" x14ac:dyDescent="0.25">
      <c r="D2314" s="1"/>
    </row>
    <row r="2315" spans="4:4" x14ac:dyDescent="0.25">
      <c r="D2315" s="1"/>
    </row>
    <row r="2316" spans="4:4" x14ac:dyDescent="0.25">
      <c r="D2316" s="1"/>
    </row>
    <row r="2317" spans="4:4" x14ac:dyDescent="0.25">
      <c r="D2317" s="1"/>
    </row>
    <row r="2318" spans="4:4" x14ac:dyDescent="0.25">
      <c r="D2318" s="1"/>
    </row>
    <row r="2319" spans="4:4" x14ac:dyDescent="0.25">
      <c r="D2319" s="1"/>
    </row>
    <row r="2320" spans="4:4" x14ac:dyDescent="0.25">
      <c r="D2320" s="1"/>
    </row>
    <row r="2321" spans="4:4" x14ac:dyDescent="0.25">
      <c r="D2321" s="1"/>
    </row>
    <row r="2322" spans="4:4" x14ac:dyDescent="0.25">
      <c r="D2322" s="1"/>
    </row>
    <row r="2323" spans="4:4" x14ac:dyDescent="0.25">
      <c r="D2323" s="1"/>
    </row>
    <row r="2324" spans="4:4" x14ac:dyDescent="0.25">
      <c r="D2324" s="1"/>
    </row>
    <row r="2325" spans="4:4" x14ac:dyDescent="0.25">
      <c r="D2325" s="1"/>
    </row>
    <row r="2326" spans="4:4" x14ac:dyDescent="0.25">
      <c r="D2326" s="1"/>
    </row>
    <row r="2327" spans="4:4" x14ac:dyDescent="0.25">
      <c r="D2327" s="1"/>
    </row>
    <row r="2328" spans="4:4" x14ac:dyDescent="0.25">
      <c r="D2328" s="1"/>
    </row>
    <row r="2329" spans="4:4" x14ac:dyDescent="0.25">
      <c r="D2329" s="1"/>
    </row>
    <row r="2330" spans="4:4" x14ac:dyDescent="0.25">
      <c r="D2330" s="1"/>
    </row>
    <row r="2331" spans="4:4" x14ac:dyDescent="0.25">
      <c r="D2331" s="1"/>
    </row>
    <row r="2332" spans="4:4" x14ac:dyDescent="0.25">
      <c r="D2332" s="1"/>
    </row>
    <row r="2333" spans="4:4" x14ac:dyDescent="0.25">
      <c r="D2333" s="1"/>
    </row>
    <row r="2334" spans="4:4" x14ac:dyDescent="0.25">
      <c r="D2334" s="1"/>
    </row>
    <row r="2335" spans="4:4" x14ac:dyDescent="0.25">
      <c r="D2335" s="1"/>
    </row>
    <row r="2336" spans="4:4" x14ac:dyDescent="0.25">
      <c r="D2336" s="1"/>
    </row>
    <row r="2337" spans="4:4" x14ac:dyDescent="0.25">
      <c r="D2337" s="1"/>
    </row>
    <row r="2338" spans="4:4" x14ac:dyDescent="0.25">
      <c r="D2338" s="1"/>
    </row>
    <row r="2339" spans="4:4" x14ac:dyDescent="0.25">
      <c r="D2339" s="1"/>
    </row>
    <row r="2340" spans="4:4" x14ac:dyDescent="0.25">
      <c r="D2340" s="1"/>
    </row>
    <row r="2341" spans="4:4" x14ac:dyDescent="0.25">
      <c r="D2341" s="1"/>
    </row>
    <row r="2342" spans="4:4" x14ac:dyDescent="0.25">
      <c r="D2342" s="1"/>
    </row>
    <row r="2343" spans="4:4" x14ac:dyDescent="0.25">
      <c r="D2343" s="1"/>
    </row>
    <row r="2344" spans="4:4" x14ac:dyDescent="0.25">
      <c r="D2344" s="1"/>
    </row>
    <row r="2345" spans="4:4" x14ac:dyDescent="0.25">
      <c r="D2345"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Video-List&amp;Template</vt:lpstr>
      <vt:lpstr>Final</vt:lpstr>
      <vt:lpstr>HT</vt:lpstr>
      <vt:lpstr>JB</vt:lpstr>
      <vt:lpstr>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 Thapliyal</dc:creator>
  <cp:lastModifiedBy>Hari Thapliyal</cp:lastModifiedBy>
  <cp:lastPrinted>2017-09-18T09:51:51Z</cp:lastPrinted>
  <dcterms:created xsi:type="dcterms:W3CDTF">2017-09-10T17:06:05Z</dcterms:created>
  <dcterms:modified xsi:type="dcterms:W3CDTF">2017-09-28T16:29:54Z</dcterms:modified>
</cp:coreProperties>
</file>