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dows" sheetId="1" r:id="rId4"/>
    <sheet state="visible" name="CBOW" sheetId="2" r:id="rId5"/>
  </sheets>
  <definedNames/>
  <calcPr/>
</workbook>
</file>

<file path=xl/sharedStrings.xml><?xml version="1.0" encoding="utf-8"?>
<sst xmlns="http://schemas.openxmlformats.org/spreadsheetml/2006/main" count="124" uniqueCount="106">
  <si>
    <t>Context, target and window</t>
  </si>
  <si>
    <t>The "context" word is the surrounding word. The "target" word is the middle word.  The "window distance" is number of words (including) between context words and target word. Window distance 1 means, 1 word surronding the target, 1 left side context word, 1 right context word. Two (2) window distance means 2 words, 2 words right</t>
  </si>
  <si>
    <t>The quick brown fox jump over a lazy dog.</t>
  </si>
  <si>
    <t>In the above sentence</t>
  </si>
  <si>
    <t>target</t>
  </si>
  <si>
    <t>context 1 window</t>
  </si>
  <si>
    <t>context 2 window</t>
  </si>
  <si>
    <t>the</t>
  </si>
  <si>
    <t>quick</t>
  </si>
  <si>
    <t>quick, brown</t>
  </si>
  <si>
    <t>the, brown</t>
  </si>
  <si>
    <t>the, brown, fox</t>
  </si>
  <si>
    <t>brown</t>
  </si>
  <si>
    <t>quick, fox</t>
  </si>
  <si>
    <t>the, quick, fox, jump</t>
  </si>
  <si>
    <t>fox</t>
  </si>
  <si>
    <t>brown, jump</t>
  </si>
  <si>
    <t>quick, brown, jump, over</t>
  </si>
  <si>
    <t>When creating dataset you don't write multiple words in one row, but you create multiple rows, as below.</t>
  </si>
  <si>
    <t>Skipgram: With the help of target word we want to predict the context/surrounding word. From above example predicting quick, brown, the, brown etc with target word the, quick</t>
  </si>
  <si>
    <t>CBOW - Continuous Bag of Words. With the help of context we want to predict target. From above example, predicting the, quick when context is quick or brown, the, box.</t>
  </si>
  <si>
    <t>Step 0</t>
  </si>
  <si>
    <t>Corpus</t>
  </si>
  <si>
    <t>The quick brown fox jump over the dog</t>
  </si>
  <si>
    <t>Step 1</t>
  </si>
  <si>
    <t>skip gram 1</t>
  </si>
  <si>
    <t>quick the,quick brown, brown quick, brown fox, fox brown, fox jump, jump fox, jump over, over the, over jump. Using first words (target) you want to predict the second word context. i.e, using quick (target word) you want to predict the and brown.</t>
  </si>
  <si>
    <t>skip gram 2</t>
  </si>
  <si>
    <t>the brown, quick fox, brown jump, fox over, jump the, over dog</t>
  </si>
  <si>
    <t xml:space="preserve">brown the, brown jump, fox quick, fox over, jump brown, jump the, the jump, </t>
  </si>
  <si>
    <t>Step3</t>
  </si>
  <si>
    <t>step 4</t>
  </si>
  <si>
    <t>onehot encoding for each word in the corpus</t>
  </si>
  <si>
    <t>random initial embedding, 4 dimensional</t>
  </si>
  <si>
    <t>[1,0,0,0,0,0,0,0]</t>
  </si>
  <si>
    <t>[.11,.12,.14,.15]</t>
  </si>
  <si>
    <t xml:space="preserve">quick </t>
  </si>
  <si>
    <t>[0,1,0,0,0,0,0,0]</t>
  </si>
  <si>
    <t>[.21,.23,.24,.26]</t>
  </si>
  <si>
    <t>[0,0,1,0,0,0,0,0]</t>
  </si>
  <si>
    <t>[.31,.34,.36,.38]</t>
  </si>
  <si>
    <t>[0,0,0,1,0,0,0,0]</t>
  </si>
  <si>
    <t>[.51,.12,.14,.15]</t>
  </si>
  <si>
    <t>jump</t>
  </si>
  <si>
    <t>[0,0,0,0,1,0,0,0]</t>
  </si>
  <si>
    <t>[.21,.63,.24,.26]</t>
  </si>
  <si>
    <t xml:space="preserve">over </t>
  </si>
  <si>
    <t>[0,0,0,0,0,1,0,0]</t>
  </si>
  <si>
    <t>[.31,.34,.86,.38]</t>
  </si>
  <si>
    <t xml:space="preserve">the </t>
  </si>
  <si>
    <t>[0,0,0,0,0,0,1,0]</t>
  </si>
  <si>
    <t>[.71,.12,.14,.15]</t>
  </si>
  <si>
    <t>dog</t>
  </si>
  <si>
    <t>[0,0,0,0,0,0,0,1]</t>
  </si>
  <si>
    <t>[.21,.93,.24,.26]</t>
  </si>
  <si>
    <t>Step 5</t>
  </si>
  <si>
    <t>neural network (forward propagation)</t>
  </si>
  <si>
    <t>4 numbers from embedding will go to each of the 5 neuron, Each neuron will have 4 weights to embedding layer</t>
  </si>
  <si>
    <t>5*4 = 20 weights are learned + 5 biases learned</t>
  </si>
  <si>
    <t>Step 6</t>
  </si>
  <si>
    <t>Step 7</t>
  </si>
  <si>
    <t>Step 8</t>
  </si>
  <si>
    <t>Step 9</t>
  </si>
  <si>
    <t>input layer</t>
  </si>
  <si>
    <t>embedding layer</t>
  </si>
  <si>
    <t>hidden layer (5 neuron), dense layer</t>
  </si>
  <si>
    <t>matmul between weights and inputs (embedding)</t>
  </si>
  <si>
    <t>softmax (8 vocab size)</t>
  </si>
  <si>
    <t>actual vector for "quick"</t>
  </si>
  <si>
    <t>cross entropy loss = - sum(yi * log(y^))</t>
  </si>
  <si>
    <t>The, quick</t>
  </si>
  <si>
    <t>context (The)  = [.11,.12,.14,.15]</t>
  </si>
  <si>
    <t>n1=[.11,.12,.13,.14]</t>
  </si>
  <si>
    <t>target (quick) = [.21,.23,.24,.26]</t>
  </si>
  <si>
    <t>n2=[.13,.14,.15,.16]</t>
  </si>
  <si>
    <t>n3=[.21..22,.23,.24]</t>
  </si>
  <si>
    <t>n4=[.32,.33,.34,.35]</t>
  </si>
  <si>
    <t>n5=[.42,.43,.45,.46]</t>
  </si>
  <si>
    <t>Total Loss</t>
  </si>
  <si>
    <t>Step 10</t>
  </si>
  <si>
    <t>neural network (backward propagation)</t>
  </si>
  <si>
    <t>updating weights of network neurons</t>
  </si>
  <si>
    <t>step 11</t>
  </si>
  <si>
    <t>gradients</t>
  </si>
  <si>
    <t>dL/dw1</t>
  </si>
  <si>
    <t>dL/dw2</t>
  </si>
  <si>
    <t>dL/dw3</t>
  </si>
  <si>
    <t>dL/dw4</t>
  </si>
  <si>
    <t>dL/dw5</t>
  </si>
  <si>
    <t>step 12=&gt;</t>
  </si>
  <si>
    <t>LR = .0002</t>
  </si>
  <si>
    <t>New Weights</t>
  </si>
  <si>
    <t>new w1</t>
  </si>
  <si>
    <t>new w2</t>
  </si>
  <si>
    <t>new w3</t>
  </si>
  <si>
    <t>new d4</t>
  </si>
  <si>
    <t>new w5</t>
  </si>
  <si>
    <t>Updating embedding</t>
  </si>
  <si>
    <t>Old Vector</t>
  </si>
  <si>
    <t>Step 13 (Gradient of Old Embedding)</t>
  </si>
  <si>
    <t>dL/context</t>
  </si>
  <si>
    <t>dL/target</t>
  </si>
  <si>
    <t>Step 14 (New Embedding)</t>
  </si>
  <si>
    <t>context (The)</t>
  </si>
  <si>
    <t>target (quick)</t>
  </si>
  <si>
    <t>Take another pair and do the same process again.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</si>
</sst>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
  </numFmts>
  <fonts count="4">
    <font>
      <sz val="10.0"/>
      <color rgb="FF000000"/>
      <name val="Arial"/>
      <scheme val="minor"/>
    </font>
    <font>
      <color theme="1"/>
      <name val="Arial"/>
      <scheme val="minor"/>
    </font>
    <font>
      <b/>
      <color theme="1"/>
      <name val="Arial"/>
      <scheme val="minor"/>
    </font>
    <font>
      <sz val="9.0"/>
      <color rgb="FF000000"/>
      <name val="&quot;Google Sans Mono&quot;"/>
    </font>
  </fonts>
  <fills count="5">
    <fill>
      <patternFill patternType="none"/>
    </fill>
    <fill>
      <patternFill patternType="lightGray"/>
    </fill>
    <fill>
      <patternFill patternType="solid">
        <fgColor rgb="FF00FF00"/>
        <bgColor rgb="FF00FF00"/>
      </patternFill>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3" fontId="1" numFmtId="0" xfId="0" applyAlignment="1" applyFill="1" applyFont="1">
      <alignment readingOrder="0"/>
    </xf>
    <xf borderId="0" fillId="0" fontId="1" numFmtId="164" xfId="0" applyAlignment="1" applyFont="1" applyNumberFormat="1">
      <alignment readingOrder="0"/>
    </xf>
    <xf borderId="0" fillId="0" fontId="1" numFmtId="164" xfId="0" applyFont="1" applyNumberFormat="1"/>
    <xf borderId="0" fillId="4" fontId="3" numFmtId="164" xfId="0" applyFill="1" applyFont="1" applyNumberFormat="1"/>
    <xf borderId="0" fillId="3" fontId="1" numFmtId="2" xfId="0" applyFont="1" applyNumberFormat="1"/>
    <xf borderId="0" fillId="3"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s>
  <sheetData>
    <row r="1">
      <c r="A1" s="1" t="s">
        <v>0</v>
      </c>
    </row>
    <row r="2">
      <c r="A2" s="1" t="s">
        <v>1</v>
      </c>
    </row>
    <row r="3">
      <c r="A3" s="1" t="s">
        <v>2</v>
      </c>
    </row>
    <row r="4">
      <c r="A4" s="1" t="s">
        <v>3</v>
      </c>
    </row>
    <row r="5">
      <c r="A5" s="1" t="s">
        <v>4</v>
      </c>
      <c r="B5" s="1" t="s">
        <v>5</v>
      </c>
      <c r="C5" s="1" t="s">
        <v>6</v>
      </c>
    </row>
    <row r="6">
      <c r="A6" s="1" t="s">
        <v>7</v>
      </c>
      <c r="B6" s="1" t="s">
        <v>8</v>
      </c>
      <c r="C6" s="1" t="s">
        <v>9</v>
      </c>
    </row>
    <row r="7">
      <c r="A7" s="1" t="s">
        <v>8</v>
      </c>
      <c r="B7" s="1" t="s">
        <v>10</v>
      </c>
      <c r="C7" s="1" t="s">
        <v>11</v>
      </c>
    </row>
    <row r="8">
      <c r="A8" s="1" t="s">
        <v>12</v>
      </c>
      <c r="B8" s="1" t="s">
        <v>13</v>
      </c>
      <c r="C8" s="1" t="s">
        <v>14</v>
      </c>
    </row>
    <row r="9">
      <c r="A9" s="1" t="s">
        <v>15</v>
      </c>
      <c r="B9" s="1" t="s">
        <v>16</v>
      </c>
      <c r="C9" s="1" t="s">
        <v>17</v>
      </c>
    </row>
    <row r="11">
      <c r="A11" s="1" t="s">
        <v>18</v>
      </c>
    </row>
    <row r="13">
      <c r="A13" s="2" t="s">
        <v>4</v>
      </c>
      <c r="B13" s="2" t="s">
        <v>6</v>
      </c>
    </row>
    <row r="14">
      <c r="A14" s="1" t="s">
        <v>7</v>
      </c>
      <c r="B14" s="1" t="s">
        <v>8</v>
      </c>
    </row>
    <row r="15">
      <c r="A15" s="1" t="s">
        <v>7</v>
      </c>
      <c r="B15" s="1" t="s">
        <v>12</v>
      </c>
    </row>
    <row r="16">
      <c r="A16" s="1" t="s">
        <v>8</v>
      </c>
      <c r="B16" s="1" t="s">
        <v>7</v>
      </c>
    </row>
    <row r="17">
      <c r="A17" s="1" t="s">
        <v>8</v>
      </c>
      <c r="B17" s="1" t="s">
        <v>12</v>
      </c>
    </row>
    <row r="18">
      <c r="A18" s="1" t="s">
        <v>8</v>
      </c>
      <c r="B18" s="1" t="s">
        <v>15</v>
      </c>
    </row>
    <row r="20">
      <c r="A20" s="1" t="s">
        <v>19</v>
      </c>
    </row>
    <row r="21">
      <c r="A21" s="1" t="s">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8" width="7.0"/>
    <col customWidth="1" min="9" max="9" width="7.13"/>
    <col customWidth="1" min="10" max="10" width="6.75"/>
    <col customWidth="1" min="14" max="14" width="16.5"/>
  </cols>
  <sheetData>
    <row r="2">
      <c r="A2" s="3" t="s">
        <v>21</v>
      </c>
      <c r="B2" s="1" t="s">
        <v>22</v>
      </c>
      <c r="C2" s="1" t="s">
        <v>23</v>
      </c>
    </row>
    <row r="4">
      <c r="A4" s="3" t="s">
        <v>24</v>
      </c>
      <c r="B4" s="1" t="s">
        <v>25</v>
      </c>
      <c r="C4" s="1" t="s">
        <v>26</v>
      </c>
    </row>
    <row r="5">
      <c r="A5" s="1"/>
      <c r="B5" s="1" t="s">
        <v>27</v>
      </c>
      <c r="C5" s="1" t="s">
        <v>28</v>
      </c>
      <c r="G5" s="1" t="s">
        <v>29</v>
      </c>
    </row>
    <row r="7">
      <c r="A7" s="1"/>
      <c r="B7" s="1"/>
      <c r="D7" s="3" t="s">
        <v>30</v>
      </c>
      <c r="E7" s="3" t="s">
        <v>31</v>
      </c>
    </row>
    <row r="8">
      <c r="A8" s="1"/>
      <c r="D8" s="1" t="s">
        <v>32</v>
      </c>
      <c r="E8" s="1" t="s">
        <v>33</v>
      </c>
    </row>
    <row r="9">
      <c r="C9" s="1" t="s">
        <v>7</v>
      </c>
      <c r="D9" s="1" t="s">
        <v>34</v>
      </c>
      <c r="E9" s="1" t="s">
        <v>35</v>
      </c>
      <c r="G9" s="1">
        <v>0.11</v>
      </c>
      <c r="H9" s="1">
        <v>0.12</v>
      </c>
      <c r="I9" s="1">
        <v>0.14</v>
      </c>
      <c r="J9" s="1">
        <v>0.15</v>
      </c>
    </row>
    <row r="10">
      <c r="C10" s="1" t="s">
        <v>36</v>
      </c>
      <c r="D10" s="1" t="s">
        <v>37</v>
      </c>
      <c r="E10" s="1" t="s">
        <v>38</v>
      </c>
      <c r="G10" s="1">
        <v>0.21</v>
      </c>
      <c r="H10" s="1">
        <v>0.23</v>
      </c>
      <c r="I10" s="1">
        <v>0.24</v>
      </c>
      <c r="J10" s="1">
        <v>0.26</v>
      </c>
    </row>
    <row r="11">
      <c r="C11" s="1" t="s">
        <v>12</v>
      </c>
      <c r="D11" s="1" t="s">
        <v>39</v>
      </c>
      <c r="E11" s="1" t="s">
        <v>40</v>
      </c>
      <c r="G11" s="1">
        <v>0.31</v>
      </c>
      <c r="H11" s="1">
        <v>0.34</v>
      </c>
      <c r="I11" s="1">
        <v>0.36</v>
      </c>
      <c r="J11" s="1">
        <v>0.38</v>
      </c>
    </row>
    <row r="12">
      <c r="C12" s="1" t="s">
        <v>15</v>
      </c>
      <c r="D12" s="1" t="s">
        <v>41</v>
      </c>
      <c r="E12" s="1" t="s">
        <v>42</v>
      </c>
      <c r="G12" s="1">
        <v>0.51</v>
      </c>
      <c r="H12" s="1">
        <v>0.12</v>
      </c>
      <c r="I12" s="1">
        <v>0.14</v>
      </c>
      <c r="J12" s="1">
        <v>0.15</v>
      </c>
    </row>
    <row r="13">
      <c r="C13" s="1" t="s">
        <v>43</v>
      </c>
      <c r="D13" s="1" t="s">
        <v>44</v>
      </c>
      <c r="E13" s="1" t="s">
        <v>45</v>
      </c>
      <c r="G13" s="1">
        <v>0.21</v>
      </c>
      <c r="H13" s="1">
        <v>0.63</v>
      </c>
      <c r="I13" s="1">
        <v>0.24</v>
      </c>
      <c r="J13" s="1">
        <v>0.26</v>
      </c>
    </row>
    <row r="14">
      <c r="C14" s="1" t="s">
        <v>46</v>
      </c>
      <c r="D14" s="1" t="s">
        <v>47</v>
      </c>
      <c r="E14" s="1" t="s">
        <v>48</v>
      </c>
      <c r="G14" s="1">
        <v>0.31</v>
      </c>
      <c r="H14" s="1">
        <v>0.34</v>
      </c>
      <c r="I14" s="1">
        <v>0.86</v>
      </c>
      <c r="J14" s="1">
        <v>0.38</v>
      </c>
    </row>
    <row r="15">
      <c r="C15" s="1" t="s">
        <v>49</v>
      </c>
      <c r="D15" s="1" t="s">
        <v>50</v>
      </c>
      <c r="E15" s="1" t="s">
        <v>51</v>
      </c>
      <c r="G15" s="1">
        <v>0.71</v>
      </c>
      <c r="H15" s="1">
        <v>0.12</v>
      </c>
      <c r="I15" s="1">
        <v>0.14</v>
      </c>
      <c r="J15" s="1">
        <v>0.15</v>
      </c>
    </row>
    <row r="16">
      <c r="C16" s="1" t="s">
        <v>52</v>
      </c>
      <c r="D16" s="1" t="s">
        <v>53</v>
      </c>
      <c r="E16" s="1" t="s">
        <v>54</v>
      </c>
      <c r="G16" s="1">
        <v>0.21</v>
      </c>
      <c r="H16" s="1">
        <v>0.93</v>
      </c>
      <c r="I16" s="1">
        <v>0.24</v>
      </c>
      <c r="J16" s="1">
        <v>0.26</v>
      </c>
    </row>
    <row r="18">
      <c r="A18" s="1"/>
      <c r="B18" s="1"/>
    </row>
    <row r="19">
      <c r="A19" s="3" t="s">
        <v>55</v>
      </c>
      <c r="B19" s="1"/>
    </row>
    <row r="20">
      <c r="A20" s="1" t="s">
        <v>56</v>
      </c>
      <c r="B20" s="1"/>
    </row>
    <row r="21">
      <c r="A21" s="4" t="s">
        <v>57</v>
      </c>
      <c r="B21" s="1"/>
    </row>
    <row r="22">
      <c r="A22" s="1" t="s">
        <v>58</v>
      </c>
    </row>
    <row r="23" ht="27.0" customHeight="1">
      <c r="B23" s="1"/>
      <c r="C23" s="3" t="s">
        <v>59</v>
      </c>
      <c r="E23" s="4"/>
      <c r="J23" s="3" t="s">
        <v>60</v>
      </c>
      <c r="K23" s="3" t="s">
        <v>61</v>
      </c>
      <c r="L23" s="1"/>
      <c r="M23" s="3" t="s">
        <v>62</v>
      </c>
    </row>
    <row r="24" ht="27.0" customHeight="1">
      <c r="C24" s="1" t="s">
        <v>63</v>
      </c>
      <c r="D24" s="1" t="s">
        <v>64</v>
      </c>
      <c r="E24" s="4" t="s">
        <v>65</v>
      </c>
      <c r="J24" s="5" t="s">
        <v>66</v>
      </c>
      <c r="K24" s="5" t="s">
        <v>67</v>
      </c>
      <c r="L24" s="5" t="s">
        <v>68</v>
      </c>
      <c r="M24" s="5" t="s">
        <v>69</v>
      </c>
    </row>
    <row r="25">
      <c r="C25" s="1" t="s">
        <v>70</v>
      </c>
      <c r="D25" s="1" t="s">
        <v>71</v>
      </c>
      <c r="E25" s="1" t="s">
        <v>72</v>
      </c>
      <c r="F25" s="6">
        <v>0.11</v>
      </c>
      <c r="G25" s="6">
        <v>0.12</v>
      </c>
      <c r="H25" s="6">
        <v>0.13</v>
      </c>
      <c r="I25" s="6">
        <v>0.14</v>
      </c>
      <c r="J25" s="1">
        <f>SUMPRODUCT(F25:I25,G9:J9)</f>
        <v>0.0657</v>
      </c>
      <c r="K25" s="7">
        <f>EXP(J25)/(exp(J25)+exp(J26)+exp(J27)+exp(J28)+exp(J29))</f>
        <v>0.1866525662</v>
      </c>
      <c r="L25" s="1">
        <v>0.0</v>
      </c>
      <c r="M25" s="8">
        <f t="shared" ref="M25:M29" si="1">-if(L25=0,(1-L25)*log(1-K25),L25*log(K25))</f>
        <v>0.08972389922</v>
      </c>
    </row>
    <row r="26">
      <c r="D26" s="1" t="s">
        <v>73</v>
      </c>
      <c r="E26" s="1" t="s">
        <v>74</v>
      </c>
      <c r="F26" s="6">
        <v>0.13</v>
      </c>
      <c r="G26" s="6">
        <v>0.14</v>
      </c>
      <c r="H26" s="6">
        <v>0.15</v>
      </c>
      <c r="I26" s="6">
        <v>0.16</v>
      </c>
      <c r="J26" s="1">
        <f>SUMPRODUCT(F26:I26,G9:J9)</f>
        <v>0.0761</v>
      </c>
      <c r="K26" s="9">
        <f>EXP(J26)/(exp(J25)+exp(J26)+exp(J27)+exp(J28)+exp(J29))</f>
        <v>0.1886038821</v>
      </c>
      <c r="L26" s="1">
        <v>1.0</v>
      </c>
      <c r="M26" s="8">
        <f t="shared" si="1"/>
        <v>0.7244493723</v>
      </c>
    </row>
    <row r="27">
      <c r="E27" s="1" t="s">
        <v>75</v>
      </c>
      <c r="F27" s="6">
        <v>0.21</v>
      </c>
      <c r="G27" s="6">
        <v>0.22</v>
      </c>
      <c r="H27" s="6">
        <v>0.23</v>
      </c>
      <c r="I27" s="6">
        <v>0.24</v>
      </c>
      <c r="J27" s="1">
        <f>SUMPRODUCT(F27:I27,G9:J9)</f>
        <v>0.1177</v>
      </c>
      <c r="K27" s="9">
        <f>EXP(J27)/(exp(J25)+exp(J26)+exp(J27)+exp(J28)+exp(J29))</f>
        <v>0.1966152855</v>
      </c>
      <c r="L27" s="1">
        <v>0.0</v>
      </c>
      <c r="M27" s="8">
        <f t="shared" si="1"/>
        <v>0.09507643556</v>
      </c>
    </row>
    <row r="28">
      <c r="E28" s="1" t="s">
        <v>76</v>
      </c>
      <c r="F28" s="6">
        <v>0.32</v>
      </c>
      <c r="G28" s="6">
        <v>0.33</v>
      </c>
      <c r="H28" s="6">
        <v>0.34</v>
      </c>
      <c r="I28" s="6">
        <v>0.35</v>
      </c>
      <c r="J28" s="1">
        <f>SUMPRODUCT(F28:I28,G9:J9)</f>
        <v>0.1749</v>
      </c>
      <c r="K28" s="9">
        <f>EXP(J28)/(exp(J25)+exp(J26)+exp(J27)+exp(J28)+exp(J29))</f>
        <v>0.2081895481</v>
      </c>
      <c r="L28" s="1">
        <v>0.0</v>
      </c>
      <c r="M28" s="8">
        <f t="shared" si="1"/>
        <v>0.1013787699</v>
      </c>
    </row>
    <row r="29">
      <c r="E29" s="1" t="s">
        <v>77</v>
      </c>
      <c r="F29" s="6">
        <v>0.42</v>
      </c>
      <c r="G29" s="6">
        <v>0.43</v>
      </c>
      <c r="H29" s="6">
        <v>0.45</v>
      </c>
      <c r="I29" s="6">
        <v>0.46</v>
      </c>
      <c r="J29" s="1">
        <f>SUMPRODUCT(F29:I29,G9:J9)</f>
        <v>0.2298</v>
      </c>
      <c r="K29" s="9">
        <f>EXP(J29)/(exp(J25)+exp(J26)+exp(J27)+exp(J28)+exp(J29))</f>
        <v>0.2199387182</v>
      </c>
      <c r="L29" s="1">
        <v>0.0</v>
      </c>
      <c r="M29" s="8">
        <f t="shared" si="1"/>
        <v>0.1078712777</v>
      </c>
    </row>
    <row r="30">
      <c r="J30" s="1"/>
    </row>
    <row r="31">
      <c r="J31" s="1"/>
    </row>
    <row r="32">
      <c r="J32" s="1"/>
    </row>
    <row r="33">
      <c r="L33" s="1" t="s">
        <v>78</v>
      </c>
      <c r="M33" s="8">
        <f>SUM(M25:M32)</f>
        <v>1.118499755</v>
      </c>
    </row>
    <row r="34">
      <c r="M34" s="3" t="s">
        <v>79</v>
      </c>
    </row>
    <row r="35">
      <c r="A35" s="1" t="s">
        <v>80</v>
      </c>
    </row>
    <row r="36">
      <c r="A36" s="2" t="s">
        <v>81</v>
      </c>
      <c r="F36" s="1"/>
      <c r="G36" s="1"/>
      <c r="H36" s="1"/>
      <c r="I36" s="1"/>
    </row>
    <row r="37">
      <c r="E37" s="3" t="s">
        <v>82</v>
      </c>
      <c r="F37" s="1">
        <v>1.0</v>
      </c>
      <c r="G37" s="1">
        <v>2.0</v>
      </c>
      <c r="H37" s="1">
        <v>3.0</v>
      </c>
      <c r="I37" s="1">
        <v>4.0</v>
      </c>
    </row>
    <row r="38">
      <c r="D38" s="1" t="s">
        <v>83</v>
      </c>
      <c r="E38" s="1" t="s">
        <v>84</v>
      </c>
      <c r="F38" s="10">
        <f>$M$33/0.11</f>
        <v>10.16817959</v>
      </c>
      <c r="G38" s="10">
        <f>$M$33/0.12</f>
        <v>9.320831288</v>
      </c>
      <c r="H38" s="10">
        <f>$M$33/0.13</f>
        <v>8.603844266</v>
      </c>
      <c r="I38" s="10">
        <f>$M$33/0.14</f>
        <v>7.989283961</v>
      </c>
    </row>
    <row r="39">
      <c r="E39" s="1" t="s">
        <v>85</v>
      </c>
      <c r="F39" s="10">
        <f>$M$33/0.13</f>
        <v>8.603844266</v>
      </c>
      <c r="G39" s="10">
        <f>$M$33/0.14</f>
        <v>7.989283961</v>
      </c>
      <c r="H39" s="10">
        <f>$M$33/0.15</f>
        <v>7.456665031</v>
      </c>
      <c r="I39" s="10">
        <f>$M$33/0.16</f>
        <v>6.990623466</v>
      </c>
    </row>
    <row r="40">
      <c r="E40" s="1" t="s">
        <v>86</v>
      </c>
      <c r="F40" s="10">
        <f>$M$33/0.21</f>
        <v>5.326189308</v>
      </c>
      <c r="G40" s="10">
        <f>$M$33/0.22</f>
        <v>5.084089794</v>
      </c>
      <c r="H40" s="10">
        <f t="shared" ref="H40:I40" si="2">$M$33/0.24</f>
        <v>4.660415644</v>
      </c>
      <c r="I40" s="10">
        <f t="shared" si="2"/>
        <v>4.660415644</v>
      </c>
    </row>
    <row r="41">
      <c r="E41" s="1" t="s">
        <v>87</v>
      </c>
      <c r="F41" s="10">
        <f>$M$33/0.32</f>
        <v>3.495311733</v>
      </c>
      <c r="G41" s="10">
        <f>$M$33/0.33</f>
        <v>3.389393196</v>
      </c>
      <c r="H41" s="10">
        <f t="shared" ref="H41:I41" si="3">$M$33/0.35</f>
        <v>3.195713585</v>
      </c>
      <c r="I41" s="10">
        <f t="shared" si="3"/>
        <v>3.195713585</v>
      </c>
    </row>
    <row r="42">
      <c r="E42" s="1" t="s">
        <v>88</v>
      </c>
      <c r="F42" s="10">
        <f>$M$33/0.42</f>
        <v>2.663094654</v>
      </c>
      <c r="G42" s="10">
        <f>$M$33/0.43</f>
        <v>2.60116222</v>
      </c>
      <c r="H42" s="10">
        <f t="shared" ref="H42:I42" si="4">$M$33/0.46</f>
        <v>2.431521206</v>
      </c>
      <c r="I42" s="10">
        <f t="shared" si="4"/>
        <v>2.431521206</v>
      </c>
    </row>
    <row r="44">
      <c r="D44" s="3" t="s">
        <v>89</v>
      </c>
      <c r="E44" s="1" t="s">
        <v>90</v>
      </c>
    </row>
    <row r="45">
      <c r="E45" s="1" t="s">
        <v>91</v>
      </c>
      <c r="F45" s="1">
        <v>1.0</v>
      </c>
      <c r="G45" s="1">
        <v>2.0</v>
      </c>
      <c r="H45" s="1">
        <v>3.0</v>
      </c>
      <c r="I45" s="1">
        <v>4.0</v>
      </c>
    </row>
    <row r="46">
      <c r="E46" s="1" t="s">
        <v>92</v>
      </c>
      <c r="F46" s="10">
        <f t="shared" ref="F46:I46" si="5">F25-0.0002*F38</f>
        <v>0.1079663641</v>
      </c>
      <c r="G46" s="10">
        <f t="shared" si="5"/>
        <v>0.1181358337</v>
      </c>
      <c r="H46" s="10">
        <f t="shared" si="5"/>
        <v>0.1282792311</v>
      </c>
      <c r="I46" s="10">
        <f t="shared" si="5"/>
        <v>0.1384021432</v>
      </c>
    </row>
    <row r="47">
      <c r="E47" s="1" t="s">
        <v>93</v>
      </c>
      <c r="F47" s="10">
        <f t="shared" ref="F47:I47" si="6">F26-0.0002*F39</f>
        <v>0.1282792311</v>
      </c>
      <c r="G47" s="10">
        <f t="shared" si="6"/>
        <v>0.1384021432</v>
      </c>
      <c r="H47" s="10">
        <f t="shared" si="6"/>
        <v>0.148508667</v>
      </c>
      <c r="I47" s="10">
        <f t="shared" si="6"/>
        <v>0.1586018753</v>
      </c>
    </row>
    <row r="48">
      <c r="E48" s="1" t="s">
        <v>94</v>
      </c>
      <c r="F48" s="10">
        <f t="shared" ref="F48:I48" si="7">F27-0.0002*F40</f>
        <v>0.2089347621</v>
      </c>
      <c r="G48" s="10">
        <f t="shared" si="7"/>
        <v>0.218983182</v>
      </c>
      <c r="H48" s="10">
        <f t="shared" si="7"/>
        <v>0.2290679169</v>
      </c>
      <c r="I48" s="10">
        <f t="shared" si="7"/>
        <v>0.2390679169</v>
      </c>
    </row>
    <row r="49">
      <c r="E49" s="1" t="s">
        <v>95</v>
      </c>
      <c r="F49" s="10">
        <f t="shared" ref="F49:I49" si="8">F28-0.0002*F41</f>
        <v>0.3193009377</v>
      </c>
      <c r="G49" s="10">
        <f t="shared" si="8"/>
        <v>0.3293221214</v>
      </c>
      <c r="H49" s="10">
        <f t="shared" si="8"/>
        <v>0.3393608573</v>
      </c>
      <c r="I49" s="10">
        <f t="shared" si="8"/>
        <v>0.3493608573</v>
      </c>
    </row>
    <row r="50">
      <c r="E50" s="1" t="s">
        <v>96</v>
      </c>
      <c r="F50" s="10">
        <f t="shared" ref="F50:I50" si="9">F29-0.0002*F42</f>
        <v>0.4194673811</v>
      </c>
      <c r="G50" s="10">
        <f t="shared" si="9"/>
        <v>0.4294797676</v>
      </c>
      <c r="H50" s="10">
        <f t="shared" si="9"/>
        <v>0.4495136958</v>
      </c>
      <c r="I50" s="10">
        <f t="shared" si="9"/>
        <v>0.4595136958</v>
      </c>
    </row>
    <row r="52">
      <c r="A52" s="2" t="s">
        <v>97</v>
      </c>
      <c r="E52" s="1" t="s">
        <v>98</v>
      </c>
      <c r="F52" s="1">
        <v>1.0</v>
      </c>
      <c r="G52" s="1">
        <v>2.0</v>
      </c>
      <c r="H52" s="1">
        <v>3.0</v>
      </c>
      <c r="I52" s="1">
        <v>4.0</v>
      </c>
    </row>
    <row r="53">
      <c r="E53" s="1" t="s">
        <v>71</v>
      </c>
      <c r="F53" s="11">
        <v>0.11</v>
      </c>
      <c r="G53" s="11">
        <v>0.12</v>
      </c>
      <c r="H53" s="11">
        <v>0.14</v>
      </c>
      <c r="I53" s="11">
        <v>0.15</v>
      </c>
    </row>
    <row r="54">
      <c r="E54" s="1" t="s">
        <v>73</v>
      </c>
      <c r="F54" s="11">
        <v>0.21</v>
      </c>
      <c r="G54" s="11">
        <v>0.23</v>
      </c>
      <c r="H54" s="11">
        <v>0.24</v>
      </c>
      <c r="I54" s="11">
        <v>0.26</v>
      </c>
    </row>
    <row r="55">
      <c r="E55" s="3" t="s">
        <v>99</v>
      </c>
    </row>
    <row r="56">
      <c r="E56" s="1" t="s">
        <v>100</v>
      </c>
      <c r="F56" s="10">
        <f t="shared" ref="F56:I56" si="10">$M$33/F53</f>
        <v>10.16817959</v>
      </c>
      <c r="G56" s="10">
        <f t="shared" si="10"/>
        <v>9.320831288</v>
      </c>
      <c r="H56" s="10">
        <f t="shared" si="10"/>
        <v>7.989283961</v>
      </c>
      <c r="I56" s="10">
        <f t="shared" si="10"/>
        <v>7.456665031</v>
      </c>
    </row>
    <row r="57">
      <c r="E57" s="1" t="s">
        <v>101</v>
      </c>
      <c r="F57" s="10">
        <f t="shared" ref="F57:I57" si="11">$M$33/F54</f>
        <v>5.326189308</v>
      </c>
      <c r="G57" s="10">
        <f t="shared" si="11"/>
        <v>4.863042411</v>
      </c>
      <c r="H57" s="10">
        <f t="shared" si="11"/>
        <v>4.660415644</v>
      </c>
      <c r="I57" s="10">
        <f t="shared" si="11"/>
        <v>4.301922133</v>
      </c>
    </row>
    <row r="58">
      <c r="E58" s="3" t="s">
        <v>102</v>
      </c>
    </row>
    <row r="59">
      <c r="E59" s="1" t="s">
        <v>103</v>
      </c>
      <c r="F59" s="11">
        <f t="shared" ref="F59:I59" si="12">F53-0.0002*F56</f>
        <v>0.1079663641</v>
      </c>
      <c r="G59" s="11">
        <f t="shared" si="12"/>
        <v>0.1181358337</v>
      </c>
      <c r="H59" s="11">
        <f t="shared" si="12"/>
        <v>0.1384021432</v>
      </c>
      <c r="I59" s="11">
        <f t="shared" si="12"/>
        <v>0.148508667</v>
      </c>
    </row>
    <row r="60">
      <c r="E60" s="1" t="s">
        <v>104</v>
      </c>
      <c r="F60" s="11">
        <f t="shared" ref="F60:I60" si="13">F54-0.0002*F57</f>
        <v>0.2089347621</v>
      </c>
      <c r="G60" s="11">
        <f t="shared" si="13"/>
        <v>0.2290273915</v>
      </c>
      <c r="H60" s="11">
        <f t="shared" si="13"/>
        <v>0.2390679169</v>
      </c>
      <c r="I60" s="11">
        <f t="shared" si="13"/>
        <v>0.2591396156</v>
      </c>
    </row>
    <row r="63">
      <c r="A63" s="1" t="s">
        <v>105</v>
      </c>
    </row>
  </sheetData>
  <drawing r:id="rId1"/>
</worksheet>
</file>