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UAWEI\Documents\loadrunner_webtours\Documents\"/>
    </mc:Choice>
  </mc:AlternateContent>
  <xr:revisionPtr revIDLastSave="0" documentId="13_ncr:1_{1C79CA76-41E0-4DD7-B7C0-51F1509AA158}" xr6:coauthVersionLast="47" xr6:coauthVersionMax="47" xr10:uidLastSave="{00000000-0000-0000-0000-000000000000}"/>
  <bookViews>
    <workbookView xWindow="-108" yWindow="-108" windowWidth="23256" windowHeight="12456" tabRatio="788" activeTab="3" xr2:uid="{00000000-000D-0000-FFFF-FFFF00000000}"/>
  </bookViews>
  <sheets>
    <sheet name="Автоматизированный расчет" sheetId="3" r:id="rId1"/>
    <sheet name="Соответствие" sheetId="4" r:id="rId2"/>
    <sheet name="Результаты всех тестов" sheetId="7" r:id="rId3"/>
    <sheet name="Поиск максимума" sheetId="9" r:id="rId4"/>
    <sheet name="SummaryReports" sheetId="5" r:id="rId5"/>
  </sheets>
  <definedNames>
    <definedName name="HTTP_Responses_Summary" localSheetId="4">SummaryReports!$N$25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4" i="9" l="1"/>
  <c r="G104" i="9"/>
  <c r="I104" i="9" s="1"/>
  <c r="H83" i="9"/>
  <c r="G83" i="9"/>
  <c r="I83" i="9" s="1"/>
  <c r="H63" i="9"/>
  <c r="G63" i="9"/>
  <c r="I63" i="9" s="1"/>
  <c r="H43" i="9"/>
  <c r="G43" i="9"/>
  <c r="I43" i="9" s="1"/>
  <c r="I23" i="9"/>
  <c r="H23" i="9"/>
  <c r="G23" i="9"/>
  <c r="H64" i="7" l="1"/>
  <c r="G64" i="7"/>
  <c r="I64" i="7" s="1"/>
  <c r="I45" i="7"/>
  <c r="H45" i="7"/>
  <c r="G45" i="7"/>
  <c r="I25" i="7"/>
  <c r="H25" i="7"/>
  <c r="G25" i="7"/>
  <c r="Q3" i="3"/>
  <c r="H72" i="9"/>
  <c r="H73" i="9"/>
  <c r="H74" i="9"/>
  <c r="H75" i="9"/>
  <c r="H76" i="9"/>
  <c r="H77" i="9"/>
  <c r="H78" i="9"/>
  <c r="I78" i="9" s="1"/>
  <c r="H79" i="9"/>
  <c r="H80" i="9"/>
  <c r="H81" i="9"/>
  <c r="H82" i="9"/>
  <c r="I82" i="9" s="1"/>
  <c r="H71" i="9"/>
  <c r="G72" i="9"/>
  <c r="G73" i="9"/>
  <c r="G74" i="9"/>
  <c r="G75" i="9"/>
  <c r="G76" i="9"/>
  <c r="G77" i="9"/>
  <c r="G78" i="9"/>
  <c r="G79" i="9"/>
  <c r="G80" i="9"/>
  <c r="G81" i="9"/>
  <c r="G82" i="9"/>
  <c r="G71" i="9"/>
  <c r="H52" i="9"/>
  <c r="H53" i="9"/>
  <c r="H54" i="9"/>
  <c r="H55" i="9"/>
  <c r="H56" i="9"/>
  <c r="H57" i="9"/>
  <c r="H58" i="9"/>
  <c r="H59" i="9"/>
  <c r="H60" i="9"/>
  <c r="H61" i="9"/>
  <c r="H62" i="9"/>
  <c r="H51" i="9"/>
  <c r="G52" i="9"/>
  <c r="G53" i="9"/>
  <c r="G54" i="9"/>
  <c r="G55" i="9"/>
  <c r="G56" i="9"/>
  <c r="G57" i="9"/>
  <c r="G58" i="9"/>
  <c r="G59" i="9"/>
  <c r="G60" i="9"/>
  <c r="G61" i="9"/>
  <c r="G62" i="9"/>
  <c r="G51" i="9"/>
  <c r="H32" i="9"/>
  <c r="H33" i="9"/>
  <c r="H34" i="9"/>
  <c r="H35" i="9"/>
  <c r="H36" i="9"/>
  <c r="H37" i="9"/>
  <c r="H38" i="9"/>
  <c r="I38" i="9" s="1"/>
  <c r="H39" i="9"/>
  <c r="I39" i="9" s="1"/>
  <c r="H40" i="9"/>
  <c r="H41" i="9"/>
  <c r="H42" i="9"/>
  <c r="H31" i="9"/>
  <c r="I31" i="9" s="1"/>
  <c r="G32" i="9"/>
  <c r="G33" i="9"/>
  <c r="G34" i="9"/>
  <c r="G35" i="9"/>
  <c r="G36" i="9"/>
  <c r="G37" i="9"/>
  <c r="G38" i="9"/>
  <c r="G39" i="9"/>
  <c r="G40" i="9"/>
  <c r="G41" i="9"/>
  <c r="G42" i="9"/>
  <c r="G31" i="9"/>
  <c r="H12" i="9"/>
  <c r="I12" i="9" s="1"/>
  <c r="H13" i="9"/>
  <c r="H14" i="9"/>
  <c r="I14" i="9" s="1"/>
  <c r="H15" i="9"/>
  <c r="H16" i="9"/>
  <c r="H17" i="9"/>
  <c r="H18" i="9"/>
  <c r="I18" i="9" s="1"/>
  <c r="H19" i="9"/>
  <c r="H20" i="9"/>
  <c r="I20" i="9" s="1"/>
  <c r="H21" i="9"/>
  <c r="H22" i="9"/>
  <c r="H11" i="9"/>
  <c r="F103" i="9"/>
  <c r="H103" i="9" s="1"/>
  <c r="I103" i="9" s="1"/>
  <c r="F102" i="9"/>
  <c r="H102" i="9" s="1"/>
  <c r="I102" i="9" s="1"/>
  <c r="F101" i="9"/>
  <c r="H101" i="9" s="1"/>
  <c r="I101" i="9" s="1"/>
  <c r="F100" i="9"/>
  <c r="F99" i="9"/>
  <c r="F98" i="9"/>
  <c r="F97" i="9"/>
  <c r="F96" i="9"/>
  <c r="H96" i="9" s="1"/>
  <c r="I96" i="9" s="1"/>
  <c r="F95" i="9"/>
  <c r="H95" i="9" s="1"/>
  <c r="I95" i="9" s="1"/>
  <c r="F94" i="9"/>
  <c r="H94" i="9" s="1"/>
  <c r="I94" i="9" s="1"/>
  <c r="F93" i="9"/>
  <c r="H93" i="9" s="1"/>
  <c r="I93" i="9" s="1"/>
  <c r="F92" i="9"/>
  <c r="H100" i="9"/>
  <c r="I100" i="9" s="1"/>
  <c r="H99" i="9"/>
  <c r="I99" i="9" s="1"/>
  <c r="H98" i="9"/>
  <c r="I98" i="9" s="1"/>
  <c r="H97" i="9"/>
  <c r="I97" i="9" s="1"/>
  <c r="H92" i="9"/>
  <c r="I92" i="9" s="1"/>
  <c r="F82" i="9"/>
  <c r="F81" i="9"/>
  <c r="I81" i="9" s="1"/>
  <c r="F80" i="9"/>
  <c r="F79" i="9"/>
  <c r="F78" i="9"/>
  <c r="F77" i="9"/>
  <c r="I77" i="9" s="1"/>
  <c r="F76" i="9"/>
  <c r="F75" i="9"/>
  <c r="I75" i="9" s="1"/>
  <c r="I74" i="9"/>
  <c r="F74" i="9"/>
  <c r="F73" i="9"/>
  <c r="F72" i="9"/>
  <c r="F71" i="9"/>
  <c r="F62" i="9"/>
  <c r="F61" i="9"/>
  <c r="I61" i="9" s="1"/>
  <c r="I60" i="9"/>
  <c r="F60" i="9"/>
  <c r="F59" i="9"/>
  <c r="F58" i="9"/>
  <c r="F57" i="9"/>
  <c r="I56" i="9"/>
  <c r="F56" i="9"/>
  <c r="F55" i="9"/>
  <c r="I55" i="9" s="1"/>
  <c r="F54" i="9"/>
  <c r="I54" i="9" s="1"/>
  <c r="F53" i="9"/>
  <c r="I53" i="9" s="1"/>
  <c r="I52" i="9"/>
  <c r="F52" i="9"/>
  <c r="F51" i="9"/>
  <c r="F42" i="9"/>
  <c r="F41" i="9"/>
  <c r="I41" i="9" s="1"/>
  <c r="F40" i="9"/>
  <c r="F39" i="9"/>
  <c r="F38" i="9"/>
  <c r="F37" i="9"/>
  <c r="F36" i="9"/>
  <c r="F35" i="9"/>
  <c r="I35" i="9" s="1"/>
  <c r="F34" i="9"/>
  <c r="F33" i="9"/>
  <c r="I33" i="9" s="1"/>
  <c r="F32" i="9"/>
  <c r="F31" i="9"/>
  <c r="F12" i="9"/>
  <c r="F13" i="9"/>
  <c r="F14" i="9"/>
  <c r="F15" i="9"/>
  <c r="F16" i="9"/>
  <c r="I16" i="9" s="1"/>
  <c r="F17" i="9"/>
  <c r="F18" i="9"/>
  <c r="F19" i="9"/>
  <c r="F20" i="9"/>
  <c r="F21" i="9"/>
  <c r="I21" i="9" s="1"/>
  <c r="F22" i="9"/>
  <c r="F11" i="9"/>
  <c r="Q12" i="9"/>
  <c r="Q13" i="9"/>
  <c r="Q14" i="9"/>
  <c r="Q15" i="9"/>
  <c r="Q11" i="9"/>
  <c r="I22" i="9"/>
  <c r="I17" i="9"/>
  <c r="T15" i="9"/>
  <c r="R15" i="9"/>
  <c r="N15" i="9"/>
  <c r="I15" i="9"/>
  <c r="R14" i="9"/>
  <c r="T14" i="9" s="1"/>
  <c r="N14" i="9"/>
  <c r="T13" i="9"/>
  <c r="R13" i="9"/>
  <c r="N13" i="9"/>
  <c r="I13" i="9"/>
  <c r="O12" i="9"/>
  <c r="R12" i="9" s="1"/>
  <c r="T12" i="9" s="1"/>
  <c r="N12" i="9"/>
  <c r="U11" i="9"/>
  <c r="T11" i="9"/>
  <c r="R11" i="9"/>
  <c r="N11" i="9"/>
  <c r="H53" i="7"/>
  <c r="H54" i="7"/>
  <c r="H55" i="7"/>
  <c r="H56" i="7"/>
  <c r="H57" i="7"/>
  <c r="H58" i="7"/>
  <c r="H59" i="7"/>
  <c r="H60" i="7"/>
  <c r="H61" i="7"/>
  <c r="H62" i="7"/>
  <c r="H63" i="7"/>
  <c r="H52" i="7"/>
  <c r="G53" i="7"/>
  <c r="G54" i="7"/>
  <c r="G55" i="7"/>
  <c r="G56" i="7"/>
  <c r="G57" i="7"/>
  <c r="G58" i="7"/>
  <c r="G59" i="7"/>
  <c r="G60" i="7"/>
  <c r="I60" i="7" s="1"/>
  <c r="G61" i="7"/>
  <c r="G62" i="7"/>
  <c r="G63" i="7"/>
  <c r="G52" i="7"/>
  <c r="F53" i="7"/>
  <c r="F54" i="7"/>
  <c r="F55" i="7"/>
  <c r="F56" i="7"/>
  <c r="F57" i="7"/>
  <c r="F58" i="7"/>
  <c r="F59" i="7"/>
  <c r="F60" i="7"/>
  <c r="F61" i="7"/>
  <c r="F62" i="7"/>
  <c r="F63" i="7"/>
  <c r="F52" i="7"/>
  <c r="I59" i="7"/>
  <c r="H36" i="7"/>
  <c r="H37" i="7"/>
  <c r="H44" i="7"/>
  <c r="I44" i="7" s="1"/>
  <c r="H33" i="7"/>
  <c r="I33" i="7" s="1"/>
  <c r="O34" i="7"/>
  <c r="R37" i="7"/>
  <c r="T37" i="7" s="1"/>
  <c r="N37" i="7"/>
  <c r="R36" i="7"/>
  <c r="T36" i="7" s="1"/>
  <c r="Q36" i="7"/>
  <c r="N36" i="7"/>
  <c r="R35" i="7"/>
  <c r="T35" i="7" s="1"/>
  <c r="N35" i="7"/>
  <c r="R34" i="7"/>
  <c r="T34" i="7" s="1"/>
  <c r="N34" i="7"/>
  <c r="U33" i="7"/>
  <c r="R33" i="7"/>
  <c r="T33" i="7" s="1"/>
  <c r="N33" i="7"/>
  <c r="F34" i="7"/>
  <c r="H34" i="7" s="1"/>
  <c r="I34" i="7" s="1"/>
  <c r="F35" i="7"/>
  <c r="H35" i="7" s="1"/>
  <c r="I35" i="7" s="1"/>
  <c r="F36" i="7"/>
  <c r="F37" i="7"/>
  <c r="F38" i="7"/>
  <c r="H38" i="7" s="1"/>
  <c r="I38" i="7" s="1"/>
  <c r="F39" i="7"/>
  <c r="H39" i="7" s="1"/>
  <c r="I39" i="7" s="1"/>
  <c r="F40" i="7"/>
  <c r="H40" i="7" s="1"/>
  <c r="I40" i="7" s="1"/>
  <c r="F41" i="7"/>
  <c r="H41" i="7" s="1"/>
  <c r="I41" i="7" s="1"/>
  <c r="F42" i="7"/>
  <c r="H42" i="7" s="1"/>
  <c r="I42" i="7" s="1"/>
  <c r="F43" i="7"/>
  <c r="H43" i="7" s="1"/>
  <c r="F44" i="7"/>
  <c r="F33" i="7"/>
  <c r="I36" i="7"/>
  <c r="R17" i="7"/>
  <c r="T17" i="7" s="1"/>
  <c r="N17" i="7"/>
  <c r="R16" i="7"/>
  <c r="T16" i="7" s="1"/>
  <c r="N16" i="7"/>
  <c r="R15" i="7"/>
  <c r="T15" i="7" s="1"/>
  <c r="N15" i="7"/>
  <c r="O14" i="7"/>
  <c r="R14" i="7" s="1"/>
  <c r="T14" i="7" s="1"/>
  <c r="N14" i="7"/>
  <c r="U13" i="7"/>
  <c r="Q14" i="7" s="1"/>
  <c r="R13" i="7"/>
  <c r="T13" i="7" s="1"/>
  <c r="N13" i="7"/>
  <c r="F14" i="7"/>
  <c r="H14" i="7" s="1"/>
  <c r="F15" i="7"/>
  <c r="H15" i="7" s="1"/>
  <c r="F16" i="7"/>
  <c r="H16" i="7" s="1"/>
  <c r="F17" i="7"/>
  <c r="H17" i="7" s="1"/>
  <c r="F18" i="7"/>
  <c r="H18" i="7" s="1"/>
  <c r="F19" i="7"/>
  <c r="H19" i="7" s="1"/>
  <c r="F20" i="7"/>
  <c r="H20" i="7" s="1"/>
  <c r="F21" i="7"/>
  <c r="H21" i="7" s="1"/>
  <c r="F22" i="7"/>
  <c r="H22" i="7" s="1"/>
  <c r="F23" i="7"/>
  <c r="H23" i="7" s="1"/>
  <c r="F24" i="7"/>
  <c r="H24" i="7" s="1"/>
  <c r="F13" i="7"/>
  <c r="H13" i="7" s="1"/>
  <c r="C36" i="3"/>
  <c r="C44" i="3"/>
  <c r="C37" i="3"/>
  <c r="C45" i="3"/>
  <c r="C42" i="3"/>
  <c r="C43" i="3"/>
  <c r="C38" i="3"/>
  <c r="C46" i="3"/>
  <c r="C39" i="3"/>
  <c r="C41" i="3"/>
  <c r="C40" i="3"/>
  <c r="C35" i="3"/>
  <c r="I72" i="9" l="1"/>
  <c r="I79" i="9"/>
  <c r="I73" i="9"/>
  <c r="I80" i="9"/>
  <c r="I76" i="9"/>
  <c r="I71" i="9"/>
  <c r="I62" i="9"/>
  <c r="I57" i="9"/>
  <c r="I59" i="9"/>
  <c r="I58" i="9"/>
  <c r="I51" i="9"/>
  <c r="I34" i="9"/>
  <c r="I42" i="9"/>
  <c r="I40" i="9"/>
  <c r="I36" i="9"/>
  <c r="I32" i="9"/>
  <c r="I37" i="9"/>
  <c r="I19" i="9"/>
  <c r="I11" i="9"/>
  <c r="I57" i="7"/>
  <c r="I63" i="7"/>
  <c r="I55" i="7"/>
  <c r="I58" i="7"/>
  <c r="I56" i="7"/>
  <c r="I54" i="7"/>
  <c r="I52" i="7"/>
  <c r="I62" i="7"/>
  <c r="I61" i="7"/>
  <c r="I53" i="7"/>
  <c r="Q34" i="7"/>
  <c r="Q37" i="7"/>
  <c r="Q35" i="7"/>
  <c r="Q33" i="7"/>
  <c r="I37" i="7"/>
  <c r="I43" i="7"/>
  <c r="Q13" i="7"/>
  <c r="Q16" i="7"/>
  <c r="Q15" i="7"/>
  <c r="Q17" i="7"/>
  <c r="Q17" i="9" l="1"/>
  <c r="Q39" i="7"/>
  <c r="Q19" i="7"/>
  <c r="P2" i="3" l="1"/>
  <c r="D17" i="3"/>
  <c r="D18" i="3"/>
  <c r="E18" i="3"/>
  <c r="F18" i="3" s="1"/>
  <c r="G18" i="3"/>
  <c r="D24" i="3"/>
  <c r="E24" i="3"/>
  <c r="F24" i="3" s="1"/>
  <c r="G24" i="3"/>
  <c r="D26" i="3"/>
  <c r="E19" i="3"/>
  <c r="F19" i="3" s="1"/>
  <c r="G19" i="3"/>
  <c r="D19" i="3"/>
  <c r="D2" i="3"/>
  <c r="G3" i="3"/>
  <c r="G15" i="7" l="1"/>
  <c r="I15" i="7" s="1"/>
  <c r="G13" i="7"/>
  <c r="I13" i="7" s="1"/>
  <c r="H18" i="3"/>
  <c r="H24" i="3"/>
  <c r="H19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0" i="3"/>
  <c r="G21" i="3"/>
  <c r="G22" i="3"/>
  <c r="G23" i="3"/>
  <c r="G25" i="3"/>
  <c r="G26" i="3"/>
  <c r="G27" i="3"/>
  <c r="G28" i="3"/>
  <c r="G29" i="3"/>
  <c r="G2" i="3"/>
  <c r="P3" i="3"/>
  <c r="P4" i="3"/>
  <c r="P6" i="3"/>
  <c r="D5" i="3"/>
  <c r="E5" i="3"/>
  <c r="F5" i="3" s="1"/>
  <c r="D37" i="3" l="1"/>
  <c r="D3" i="3" l="1"/>
  <c r="E3" i="3"/>
  <c r="F3" i="3" s="1"/>
  <c r="W2" i="3"/>
  <c r="E2" i="3" l="1"/>
  <c r="G37" i="3" l="1"/>
  <c r="A3" i="4" l="1"/>
  <c r="A4" i="4"/>
  <c r="A5" i="4"/>
  <c r="A6" i="4"/>
  <c r="A7" i="4"/>
  <c r="A8" i="4"/>
  <c r="A9" i="4"/>
  <c r="A10" i="4"/>
  <c r="A11" i="4"/>
  <c r="A12" i="4"/>
  <c r="A13" i="4"/>
  <c r="A2" i="4"/>
  <c r="F44" i="3" l="1"/>
  <c r="H44" i="3" s="1"/>
  <c r="F35" i="3"/>
  <c r="H35" i="3" s="1"/>
  <c r="F46" i="3"/>
  <c r="H46" i="3" s="1"/>
  <c r="F38" i="3"/>
  <c r="H38" i="3" s="1"/>
  <c r="F39" i="3"/>
  <c r="H39" i="3" s="1"/>
  <c r="F45" i="3"/>
  <c r="F40" i="3"/>
  <c r="H40" i="3" s="1"/>
  <c r="F36" i="3"/>
  <c r="H36" i="3" s="1"/>
  <c r="F43" i="3"/>
  <c r="H43" i="3" s="1"/>
  <c r="F42" i="3"/>
  <c r="H42" i="3" s="1"/>
  <c r="F41" i="3"/>
  <c r="H41" i="3" s="1"/>
  <c r="F37" i="3"/>
  <c r="H37" i="3" s="1"/>
  <c r="F2" i="3"/>
  <c r="G17" i="7" l="1"/>
  <c r="I17" i="7" s="1"/>
  <c r="G20" i="7"/>
  <c r="I20" i="7" s="1"/>
  <c r="G24" i="7"/>
  <c r="I24" i="7" s="1"/>
  <c r="G14" i="7"/>
  <c r="I14" i="7" s="1"/>
  <c r="G23" i="7"/>
  <c r="I23" i="7" s="1"/>
  <c r="G21" i="7"/>
  <c r="I21" i="7" s="1"/>
  <c r="G22" i="7"/>
  <c r="I22" i="7" s="1"/>
  <c r="G18" i="7"/>
  <c r="I18" i="7" s="1"/>
  <c r="G19" i="7"/>
  <c r="I19" i="7" s="1"/>
  <c r="G16" i="7"/>
  <c r="I16" i="7" s="1"/>
  <c r="H45" i="3"/>
  <c r="I37" i="3"/>
  <c r="G41" i="3"/>
  <c r="G39" i="3"/>
  <c r="G36" i="3"/>
  <c r="I36" i="3" s="1"/>
  <c r="G42" i="3"/>
  <c r="G43" i="3"/>
  <c r="I43" i="3" s="1"/>
  <c r="G40" i="3"/>
  <c r="G44" i="3"/>
  <c r="I44" i="3" s="1"/>
  <c r="G46" i="3"/>
  <c r="G35" i="3"/>
  <c r="G45" i="3"/>
  <c r="G38" i="3"/>
  <c r="B47" i="3"/>
  <c r="D8" i="3"/>
  <c r="E26" i="3"/>
  <c r="F26" i="3" s="1"/>
  <c r="D20" i="3"/>
  <c r="D13" i="3"/>
  <c r="I45" i="3" l="1"/>
  <c r="D44" i="3"/>
  <c r="D35" i="3"/>
  <c r="D45" i="3"/>
  <c r="D46" i="3"/>
  <c r="D14" i="3"/>
  <c r="D16" i="3"/>
  <c r="D15" i="3"/>
  <c r="D27" i="3"/>
  <c r="D28" i="3"/>
  <c r="D29" i="3"/>
  <c r="S6" i="3" l="1"/>
  <c r="S5" i="3"/>
  <c r="S3" i="3"/>
  <c r="S4" i="3"/>
  <c r="E10" i="3"/>
  <c r="E8" i="3"/>
  <c r="F8" i="3" s="1"/>
  <c r="E20" i="3"/>
  <c r="F20" i="3" s="1"/>
  <c r="D21" i="3"/>
  <c r="D25" i="3"/>
  <c r="S2" i="3"/>
  <c r="T2" i="3"/>
  <c r="T6" i="3"/>
  <c r="T3" i="3"/>
  <c r="S8" i="3" l="1"/>
  <c r="V3" i="3"/>
  <c r="D10" i="3" s="1"/>
  <c r="V2" i="3"/>
  <c r="H5" i="3"/>
  <c r="H3" i="3"/>
  <c r="H2" i="3"/>
  <c r="H8" i="3"/>
  <c r="H26" i="3"/>
  <c r="T5" i="3"/>
  <c r="V5" i="3" s="1"/>
  <c r="D22" i="3" s="1"/>
  <c r="E13" i="3"/>
  <c r="F13" i="3" s="1"/>
  <c r="T4" i="3"/>
  <c r="I35" i="3"/>
  <c r="D36" i="3"/>
  <c r="V6" i="3"/>
  <c r="D6" i="3"/>
  <c r="I38" i="3"/>
  <c r="E29" i="3"/>
  <c r="F29" i="3" s="1"/>
  <c r="E17" i="3"/>
  <c r="F17" i="3" s="1"/>
  <c r="D4" i="3"/>
  <c r="D12" i="3"/>
  <c r="D9" i="3"/>
  <c r="D23" i="3"/>
  <c r="D11" i="3"/>
  <c r="D7" i="3"/>
  <c r="E12" i="3"/>
  <c r="F12" i="3" s="1"/>
  <c r="E28" i="3"/>
  <c r="F28" i="3" s="1"/>
  <c r="E23" i="3"/>
  <c r="F23" i="3" s="1"/>
  <c r="E16" i="3"/>
  <c r="F16" i="3" s="1"/>
  <c r="E11" i="3"/>
  <c r="F11" i="3" s="1"/>
  <c r="E7" i="3"/>
  <c r="F7" i="3" s="1"/>
  <c r="E27" i="3"/>
  <c r="E22" i="3"/>
  <c r="F22" i="3" s="1"/>
  <c r="E15" i="3"/>
  <c r="E6" i="3"/>
  <c r="F6" i="3" s="1"/>
  <c r="E25" i="3"/>
  <c r="E21" i="3"/>
  <c r="E14" i="3"/>
  <c r="F14" i="3" s="1"/>
  <c r="E9" i="3"/>
  <c r="F9" i="3" s="1"/>
  <c r="E4" i="3"/>
  <c r="F4" i="3" s="1"/>
  <c r="D39" i="3"/>
  <c r="V4" i="3" l="1"/>
  <c r="H13" i="3"/>
  <c r="H17" i="3"/>
  <c r="H22" i="3"/>
  <c r="H23" i="3"/>
  <c r="H20" i="3"/>
  <c r="F27" i="3"/>
  <c r="H27" i="3" s="1"/>
  <c r="F21" i="3"/>
  <c r="F10" i="3"/>
  <c r="H10" i="3" s="1"/>
  <c r="F25" i="3"/>
  <c r="H25" i="3" s="1"/>
  <c r="F15" i="3"/>
  <c r="C47" i="3"/>
  <c r="I46" i="3" s="1"/>
  <c r="D42" i="3"/>
  <c r="I41" i="3"/>
  <c r="I42" i="3"/>
  <c r="D43" i="3"/>
  <c r="D38" i="3"/>
  <c r="I39" i="3"/>
  <c r="D40" i="3"/>
  <c r="D41" i="3"/>
  <c r="I40" i="3"/>
  <c r="H4" i="3"/>
  <c r="H6" i="3"/>
  <c r="H29" i="3"/>
  <c r="H12" i="3"/>
  <c r="H28" i="3"/>
  <c r="H16" i="3"/>
  <c r="H11" i="3"/>
  <c r="H9" i="3"/>
  <c r="H7" i="3"/>
  <c r="H14" i="3"/>
  <c r="H15" i="3" l="1"/>
  <c r="H21" i="3"/>
  <c r="D47" i="3"/>
  <c r="P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HUAWEI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EE1214C3-C668-4B13-99C6-E40A77AC0BC9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J14" authorId="1" shapeId="0" xr:uid="{3706270B-3E72-43A9-9DFE-BAD2D0BC70C8}">
      <text>
        <r>
          <rPr>
            <b/>
            <sz val="9"/>
            <color indexed="81"/>
            <rFont val="Tahoma"/>
            <family val="2"/>
            <charset val="204"/>
          </rPr>
          <t>HUAWEI: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HUAWEI</author>
  </authors>
  <commentList>
    <comment ref="L13" authorId="0" shapeId="0" xr:uid="{12554840-D4DC-4FA1-93A9-54787FD262B6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M13" authorId="0" shapeId="0" xr:uid="{A5632C62-963E-452A-A2AA-976F1BBC164A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N13" authorId="0" shapeId="0" xr:uid="{7650A497-370A-46C4-9C99-FE422397CFE6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O13" authorId="0" shapeId="0" xr:uid="{44A8554C-6A2E-442D-87B9-AFF3BD871073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P13" authorId="0" shapeId="0" xr:uid="{5E8AB0AA-050B-4346-B1ED-15254E2EAE3E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I20" authorId="1" shapeId="0" xr:uid="{7229FBB3-4AED-404E-B82E-4194DA79C3D2}">
      <text>
        <r>
          <rPr>
            <b/>
            <sz val="9"/>
            <color indexed="81"/>
            <rFont val="Tahoma"/>
            <charset val="1"/>
          </rPr>
          <t>HUAWEI:</t>
        </r>
        <r>
          <rPr>
            <sz val="9"/>
            <color indexed="81"/>
            <rFont val="Tahoma"/>
            <charset val="1"/>
          </rPr>
          <t xml:space="preserve">
Отклоняется от профиля из-за большого кол-ва ошибок. Ошибки вызваны отсутствием билетов для удаления.</t>
        </r>
      </text>
    </comment>
    <comment ref="L33" authorId="0" shapeId="0" xr:uid="{8D74E998-20E7-495E-BFAF-8A10B615FB3B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M33" authorId="0" shapeId="0" xr:uid="{40B4C7EC-BED0-418D-8446-C09D3094B3E5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N33" authorId="0" shapeId="0" xr:uid="{BFFCFCB0-E1DF-4A96-B843-DA115B75A1AA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O33" authorId="0" shapeId="0" xr:uid="{BC7669CC-CE2C-4977-84C3-4FF9040F35F5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P33" authorId="0" shapeId="0" xr:uid="{40C9FFCA-9AC5-4C88-BDFA-3BD9D7811A34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11" authorId="0" shapeId="0" xr:uid="{8E30F310-9440-4A02-91D2-2B7EC241125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M11" authorId="0" shapeId="0" xr:uid="{58320E75-A534-46EF-A5E8-F5D2E70224F5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N11" authorId="0" shapeId="0" xr:uid="{7D70D76C-8E9D-4993-861F-5C4F0853E375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O11" authorId="0" shapeId="0" xr:uid="{8724479E-3C31-4FA2-9A94-9D275BAC1BAD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P11" authorId="0" shapeId="0" xr:uid="{3DB32C20-A873-4892-AF66-C50D51828F58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<sst xmlns="http://schemas.openxmlformats.org/spreadsheetml/2006/main" count="688" uniqueCount="95">
  <si>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</si>
  <si>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</si>
  <si>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</si>
  <si>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</si>
  <si>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</si>
  <si>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</si>
  <si>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</si>
  <si>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</si>
  <si>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</si>
  <si>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</si>
  <si>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</si>
  <si>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</si>
  <si>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</si>
  <si>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</si>
  <si>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</si>
  <si>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</si>
  <si>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</si>
  <si>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</si>
  <si>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</si>
  <si>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</si>
  <si>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</si>
  <si>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</si>
  <si>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</si>
  <si>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</si>
  <si>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</si>
  <si>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</si>
  <si>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</si>
  <si>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</si>
  <si>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</si>
  <si>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</si>
  <si>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</si>
  <si>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</si>
  <si>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</si>
  <si>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</si>
  <si>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</si>
  <si>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</si>
  <si>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</si>
  <si>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</si>
  <si>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</si>
  <si>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</si>
  <si>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</si>
  <si>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</si>
  <si>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</si>
  <si>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</si>
  <si>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</si>
  <si>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</si>
  <si>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</si>
  <si>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</si>
  <si>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</si>
  <si>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</si>
  <si>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</si>
  <si>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</si>
  <si>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</si>
  <si>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</si>
  <si>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</si>
  <si>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</si>
  <si>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</si>
  <si>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</si>
  <si>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</si>
  <si>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</si>
  <si>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</si>
  <si>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</si>
  <si>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ScriptName</t>
  </si>
  <si>
    <t>Duration + Think_time</t>
  </si>
  <si>
    <t>Профиль</t>
  </si>
  <si>
    <t>Jmeter, throughput per minute</t>
  </si>
  <si>
    <t>open_search_page</t>
  </si>
  <si>
    <t>search_tickets</t>
  </si>
  <si>
    <t>buy_ticket</t>
  </si>
  <si>
    <t>open_sign_up_page</t>
  </si>
  <si>
    <t>complete_form_and_register</t>
  </si>
  <si>
    <t>open_menu</t>
  </si>
  <si>
    <t>remove_itinerary</t>
  </si>
  <si>
    <t>open_itinerary_page</t>
  </si>
  <si>
    <t>open_main_page</t>
  </si>
  <si>
    <t>UC_01_ticket_search</t>
  </si>
  <si>
    <t>UC_02_buy_ticket</t>
  </si>
  <si>
    <t>UC_03_check_itinerary</t>
  </si>
  <si>
    <t>UC_04_remove_itinerary</t>
  </si>
  <si>
    <t>UC_05_register_user</t>
  </si>
  <si>
    <t>No Data</t>
  </si>
  <si>
    <t>Профиль для 9 пользователей</t>
  </si>
  <si>
    <t>Расчетная интенсивность запросов по профилю</t>
  </si>
  <si>
    <t>Результаты отладочного теста</t>
  </si>
  <si>
    <t>Поиск максимума 5 ступень</t>
  </si>
  <si>
    <t>Результаты подтверждения максимума</t>
  </si>
  <si>
    <t>Пейсинг был уменьшен в два раза, чтобы достичь максимума</t>
  </si>
  <si>
    <t>Результаты поиска максимума - ступень 5</t>
  </si>
  <si>
    <t>Результаты поиска максимума - ступень 1</t>
  </si>
  <si>
    <t>Результаты поиска максимума - ступень 2</t>
  </si>
  <si>
    <t>Результаты поиска максимума - ступень 3</t>
  </si>
  <si>
    <t>Результаты поиска максимума - ступень 4</t>
  </si>
  <si>
    <t>Поиск максимума 1 ступень</t>
  </si>
  <si>
    <t>Поиск максимума 2 ступень</t>
  </si>
  <si>
    <t>Поиск максимума 4 ступень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</si>
</sst>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80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5" applyNumberFormat="0" applyAlignment="0" applyProtection="0"/>
    <xf numFmtId="0" fontId="19" fillId="7" borderId="6" applyNumberFormat="0" applyAlignment="0" applyProtection="0"/>
    <xf numFmtId="0" fontId="20" fillId="7" borderId="5" applyNumberFormat="0" applyAlignment="0" applyProtection="0"/>
    <xf numFmtId="0" fontId="21" fillId="0" borderId="7" applyNumberFormat="0" applyFill="0" applyAlignment="0" applyProtection="0"/>
    <xf numFmtId="0" fontId="22" fillId="8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25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5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5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5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5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5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9" applyNumberFormat="0" applyFont="0" applyAlignment="0" applyProtection="0"/>
    <xf numFmtId="9" fontId="26" fillId="0" borderId="0" applyFont="0" applyFill="0" applyBorder="0" applyAlignment="0" applyProtection="0"/>
    <xf numFmtId="0" fontId="2" fillId="0" borderId="0"/>
    <xf numFmtId="0" fontId="30" fillId="4" borderId="0" applyNumberFormat="0" applyBorder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5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5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5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5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5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0" borderId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7" borderId="1" xfId="0" applyFill="1" applyBorder="1"/>
    <xf numFmtId="9" fontId="0" fillId="0" borderId="1" xfId="44" applyFont="1" applyBorder="1"/>
    <xf numFmtId="9" fontId="0" fillId="38" borderId="1" xfId="44" applyFont="1" applyFill="1" applyBorder="1"/>
    <xf numFmtId="0" fontId="7" fillId="0" borderId="1" xfId="0" applyFont="1" applyBorder="1" applyAlignment="1">
      <alignment vertical="center" wrapText="1"/>
    </xf>
    <xf numFmtId="0" fontId="0" fillId="40" borderId="1" xfId="0" applyFill="1" applyBorder="1"/>
    <xf numFmtId="0" fontId="0" fillId="0" borderId="0" xfId="0" applyAlignment="1">
      <alignment horizontal="center"/>
    </xf>
    <xf numFmtId="0" fontId="7" fillId="39" borderId="13" xfId="0" applyFont="1" applyFill="1" applyBorder="1" applyAlignment="1">
      <alignment vertical="center" wrapText="1"/>
    </xf>
    <xf numFmtId="0" fontId="6" fillId="39" borderId="14" xfId="0" applyFont="1" applyFill="1" applyBorder="1" applyAlignment="1">
      <alignment horizontal="left" vertical="center" wrapText="1"/>
    </xf>
    <xf numFmtId="0" fontId="0" fillId="0" borderId="15" xfId="0" applyBorder="1"/>
    <xf numFmtId="9" fontId="0" fillId="0" borderId="0" xfId="44" applyFont="1" applyBorder="1"/>
    <xf numFmtId="0" fontId="7" fillId="0" borderId="0" xfId="0" applyFont="1" applyAlignment="1">
      <alignment vertical="center" wrapText="1"/>
    </xf>
    <xf numFmtId="1" fontId="0" fillId="36" borderId="1" xfId="0" applyNumberFormat="1" applyFill="1" applyBorder="1"/>
    <xf numFmtId="0" fontId="0" fillId="39" borderId="1" xfId="0" applyFill="1" applyBorder="1"/>
    <xf numFmtId="1" fontId="0" fillId="37" borderId="1" xfId="0" applyNumberFormat="1" applyFill="1" applyBorder="1"/>
    <xf numFmtId="1" fontId="0" fillId="0" borderId="1" xfId="0" applyNumberFormat="1" applyBorder="1"/>
    <xf numFmtId="2" fontId="0" fillId="0" borderId="0" xfId="44" applyNumberFormat="1" applyFont="1" applyBorder="1"/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9" fontId="0" fillId="0" borderId="1" xfId="0" applyNumberFormat="1" applyBorder="1"/>
    <xf numFmtId="0" fontId="0" fillId="0" borderId="19" xfId="0" applyBorder="1"/>
    <xf numFmtId="9" fontId="0" fillId="0" borderId="20" xfId="0" applyNumberFormat="1" applyBorder="1"/>
    <xf numFmtId="0" fontId="7" fillId="39" borderId="16" xfId="0" applyFont="1" applyFill="1" applyBorder="1" applyAlignment="1">
      <alignment vertical="center" wrapText="1"/>
    </xf>
    <xf numFmtId="0" fontId="5" fillId="39" borderId="23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0" fillId="0" borderId="1" xfId="0" applyBorder="1"/>
    <xf numFmtId="2" fontId="31" fillId="35" borderId="1" xfId="0" applyNumberFormat="1" applyFont="1" applyFill="1" applyBorder="1"/>
    <xf numFmtId="0" fontId="0" fillId="42" borderId="1" xfId="0" applyFill="1" applyBorder="1"/>
    <xf numFmtId="0" fontId="0" fillId="43" borderId="1" xfId="0" applyFill="1" applyBorder="1"/>
    <xf numFmtId="1" fontId="0" fillId="43" borderId="1" xfId="0" applyNumberFormat="1" applyFill="1" applyBorder="1"/>
    <xf numFmtId="2" fontId="0" fillId="43" borderId="1" xfId="0" applyNumberFormat="1" applyFill="1" applyBorder="1"/>
    <xf numFmtId="0" fontId="0" fillId="44" borderId="1" xfId="0" applyFill="1" applyBorder="1"/>
    <xf numFmtId="2" fontId="0" fillId="42" borderId="1" xfId="0" applyNumberFormat="1" applyFill="1" applyBorder="1"/>
    <xf numFmtId="1" fontId="0" fillId="42" borderId="1" xfId="0" applyNumberFormat="1" applyFill="1" applyBorder="1"/>
    <xf numFmtId="1" fontId="0" fillId="44" borderId="1" xfId="0" applyNumberFormat="1" applyFill="1" applyBorder="1"/>
    <xf numFmtId="2" fontId="0" fillId="44" borderId="1" xfId="0" applyNumberFormat="1" applyFill="1" applyBorder="1"/>
    <xf numFmtId="2" fontId="0" fillId="40" borderId="1" xfId="0" applyNumberFormat="1" applyFill="1" applyBorder="1"/>
    <xf numFmtId="1" fontId="0" fillId="40" borderId="1" xfId="0" applyNumberFormat="1" applyFill="1" applyBorder="1"/>
    <xf numFmtId="0" fontId="0" fillId="46" borderId="1" xfId="0" applyFill="1" applyBorder="1"/>
    <xf numFmtId="2" fontId="0" fillId="46" borderId="1" xfId="0" applyNumberFormat="1" applyFill="1" applyBorder="1"/>
    <xf numFmtId="1" fontId="0" fillId="46" borderId="1" xfId="0" applyNumberFormat="1" applyFill="1" applyBorder="1"/>
    <xf numFmtId="0" fontId="0" fillId="5" borderId="1" xfId="0" applyFill="1" applyBorder="1"/>
    <xf numFmtId="1" fontId="0" fillId="5" borderId="1" xfId="0" applyNumberFormat="1" applyFill="1" applyBorder="1"/>
    <xf numFmtId="9" fontId="0" fillId="5" borderId="1" xfId="0" applyNumberFormat="1" applyFill="1" applyBorder="1"/>
    <xf numFmtId="2" fontId="31" fillId="5" borderId="1" xfId="0" applyNumberFormat="1" applyFont="1" applyFill="1" applyBorder="1"/>
    <xf numFmtId="0" fontId="27" fillId="5" borderId="1" xfId="0" applyFont="1" applyFill="1" applyBorder="1"/>
    <xf numFmtId="1" fontId="27" fillId="5" borderId="1" xfId="0" applyNumberFormat="1" applyFont="1" applyFill="1" applyBorder="1"/>
    <xf numFmtId="0" fontId="27" fillId="0" borderId="1" xfId="0" applyFont="1" applyBorder="1"/>
    <xf numFmtId="0" fontId="0" fillId="35" borderId="1" xfId="0" applyFill="1" applyBorder="1"/>
    <xf numFmtId="1" fontId="27" fillId="0" borderId="1" xfId="0" applyNumberFormat="1" applyFont="1" applyBorder="1"/>
    <xf numFmtId="0" fontId="0" fillId="0" borderId="11" xfId="0" applyBorder="1"/>
    <xf numFmtId="0" fontId="31" fillId="0" borderId="19" xfId="0" applyFont="1" applyBorder="1"/>
    <xf numFmtId="0" fontId="27" fillId="0" borderId="19" xfId="0" applyFont="1" applyBorder="1"/>
    <xf numFmtId="0" fontId="0" fillId="0" borderId="12" xfId="0" applyBorder="1"/>
    <xf numFmtId="0" fontId="0" fillId="0" borderId="13" xfId="0" applyBorder="1"/>
    <xf numFmtId="0" fontId="0" fillId="0" borderId="24" xfId="0" applyBorder="1"/>
    <xf numFmtId="0" fontId="0" fillId="5" borderId="13" xfId="0" applyFill="1" applyBorder="1"/>
    <xf numFmtId="0" fontId="0" fillId="5" borderId="24" xfId="0" applyFill="1" applyBorder="1"/>
    <xf numFmtId="0" fontId="0" fillId="0" borderId="14" xfId="0" applyBorder="1"/>
    <xf numFmtId="0" fontId="0" fillId="0" borderId="20" xfId="0" applyBorder="1"/>
    <xf numFmtId="0" fontId="31" fillId="0" borderId="20" xfId="0" applyFont="1" applyBorder="1"/>
    <xf numFmtId="0" fontId="0" fillId="0" borderId="25" xfId="0" applyBorder="1"/>
    <xf numFmtId="9" fontId="0" fillId="5" borderId="1" xfId="44" applyFont="1" applyFill="1" applyBorder="1"/>
    <xf numFmtId="0" fontId="7" fillId="45" borderId="13" xfId="0" applyFont="1" applyFill="1" applyBorder="1" applyAlignment="1">
      <alignment vertical="center" wrapText="1"/>
    </xf>
    <xf numFmtId="0" fontId="5" fillId="45" borderId="16" xfId="0" applyFont="1" applyFill="1" applyBorder="1" applyAlignment="1">
      <alignment horizontal="center" vertical="center" wrapText="1"/>
    </xf>
    <xf numFmtId="0" fontId="5" fillId="45" borderId="13" xfId="0" applyFont="1" applyFill="1" applyBorder="1" applyAlignment="1">
      <alignment horizontal="left" vertical="center" wrapText="1"/>
    </xf>
    <xf numFmtId="0" fontId="34" fillId="0" borderId="0" xfId="0" applyFont="1"/>
    <xf numFmtId="0" fontId="35" fillId="0" borderId="1" xfId="0" applyFont="1" applyBorder="1" applyAlignment="1">
      <alignment wrapText="1"/>
    </xf>
    <xf numFmtId="0" fontId="35" fillId="0" borderId="1" xfId="0" applyFont="1" applyBorder="1" applyAlignment="1">
      <alignment vertical="center" wrapText="1"/>
    </xf>
    <xf numFmtId="1" fontId="0" fillId="5" borderId="1" xfId="0" applyNumberFormat="1" applyFill="1" applyBorder="1" applyAlignment="1">
      <alignment horizontal="center"/>
    </xf>
    <xf numFmtId="0" fontId="13" fillId="0" borderId="0" xfId="0" applyFont="1" applyAlignment="1">
      <alignment horizontal="left" vertical="top"/>
    </xf>
    <xf numFmtId="0" fontId="11" fillId="0" borderId="0" xfId="4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3" fillId="0" borderId="0" xfId="42"/>
    <xf numFmtId="10" fontId="12" fillId="0" borderId="0" xfId="0" applyNumberFormat="1" applyFont="1" applyAlignment="1">
      <alignment horizontal="left" vertical="top"/>
    </xf>
    <xf numFmtId="2" fontId="0" fillId="5" borderId="1" xfId="0" applyNumberFormat="1" applyFill="1" applyBorder="1"/>
    <xf numFmtId="0" fontId="0" fillId="5" borderId="11" xfId="0" applyFill="1" applyBorder="1"/>
    <xf numFmtId="0" fontId="0" fillId="5" borderId="19" xfId="0" applyFill="1" applyBorder="1"/>
    <xf numFmtId="0" fontId="0" fillId="5" borderId="12" xfId="0" applyFill="1" applyBorder="1"/>
    <xf numFmtId="0" fontId="0" fillId="5" borderId="14" xfId="0" applyFill="1" applyBorder="1"/>
    <xf numFmtId="0" fontId="0" fillId="5" borderId="20" xfId="0" applyFill="1" applyBorder="1"/>
    <xf numFmtId="9" fontId="0" fillId="5" borderId="20" xfId="0" applyNumberFormat="1" applyFill="1" applyBorder="1"/>
    <xf numFmtId="0" fontId="0" fillId="5" borderId="25" xfId="0" applyFill="1" applyBorder="1"/>
    <xf numFmtId="0" fontId="0" fillId="4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0" fillId="42" borderId="1" xfId="44" applyFont="1" applyFill="1" applyBorder="1" applyAlignment="1">
      <alignment horizontal="center"/>
    </xf>
    <xf numFmtId="9" fontId="0" fillId="48" borderId="1" xfId="44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0" xfId="0" applyNumberFormat="1"/>
    <xf numFmtId="2" fontId="0" fillId="5" borderId="1" xfId="0" applyNumberFormat="1" applyFill="1" applyBorder="1" applyAlignment="1">
      <alignment horizontal="center"/>
    </xf>
    <xf numFmtId="2" fontId="0" fillId="0" borderId="1" xfId="0" applyNumberFormat="1" applyBorder="1"/>
    <xf numFmtId="0" fontId="0" fillId="49" borderId="1" xfId="0" applyFill="1" applyBorder="1"/>
    <xf numFmtId="1" fontId="0" fillId="48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42" borderId="1" xfId="0" applyNumberFormat="1" applyFill="1" applyBorder="1" applyAlignment="1">
      <alignment horizontal="center"/>
    </xf>
    <xf numFmtId="0" fontId="0" fillId="47" borderId="1" xfId="0" applyFill="1" applyBorder="1"/>
    <xf numFmtId="0" fontId="0" fillId="42" borderId="1" xfId="0" applyFill="1" applyBorder="1" applyAlignment="1">
      <alignment horizontal="center"/>
    </xf>
    <xf numFmtId="0" fontId="0" fillId="41" borderId="11" xfId="0" applyFill="1" applyBorder="1" applyAlignment="1">
      <alignment horizontal="center"/>
    </xf>
    <xf numFmtId="0" fontId="0" fillId="41" borderId="12" xfId="0" applyFill="1" applyBorder="1" applyAlignment="1">
      <alignment horizontal="center"/>
    </xf>
    <xf numFmtId="0" fontId="0" fillId="41" borderId="21" xfId="0" applyFill="1" applyBorder="1" applyAlignment="1">
      <alignment horizontal="center"/>
    </xf>
    <xf numFmtId="0" fontId="0" fillId="41" borderId="22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34" borderId="0" xfId="0" applyFill="1" applyAlignment="1">
      <alignment horizontal="center"/>
    </xf>
    <xf numFmtId="0" fontId="0" fillId="47" borderId="26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8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7">
    <dxf>
      <numFmt numFmtId="1" formatCode="0"/>
    </dxf>
    <dxf>
      <numFmt numFmtId="168" formatCode="0.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AWEI" refreshedDate="45337.644248842589" createdVersion="6" refreshedVersion="8" minRefreshableVersion="3" recordCount="28" xr:uid="{00000000-000A-0000-FFFF-FFFF00000000}">
  <cacheSource type="worksheet">
    <worksheetSource ref="A1:H29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52" maxValue="72"/>
    </cacheField>
    <cacheField name="одним пользователем в минуту" numFmtId="2">
      <sharedItems containsSemiMixedTypes="0" containsString="0" containsNumber="1" minValue="0" maxValue="1.153846153846153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6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Покупка билета"/>
    <x v="0"/>
    <n v="1"/>
    <n v="3"/>
    <n v="64"/>
    <n v="0.9375"/>
    <n v="20"/>
    <n v="56.25"/>
  </r>
  <r>
    <s v="Покупка билета"/>
    <x v="1"/>
    <n v="1"/>
    <n v="3"/>
    <n v="64"/>
    <n v="0.9375"/>
    <n v="20"/>
    <n v="56.25"/>
  </r>
  <r>
    <s v="Покупка билета"/>
    <x v="2"/>
    <n v="1"/>
    <n v="3"/>
    <n v="64"/>
    <n v="0.9375"/>
    <n v="20"/>
    <n v="56.25"/>
  </r>
  <r>
    <s v="Покупка билета"/>
    <x v="3"/>
    <n v="1"/>
    <n v="3"/>
    <n v="64"/>
    <n v="0.9375"/>
    <n v="20"/>
    <n v="56.25"/>
  </r>
  <r>
    <s v="Покупка билета"/>
    <x v="4"/>
    <n v="1"/>
    <n v="3"/>
    <n v="64"/>
    <n v="0.9375"/>
    <n v="20"/>
    <n v="56.25"/>
  </r>
  <r>
    <s v="Покупка билета"/>
    <x v="5"/>
    <n v="1"/>
    <n v="3"/>
    <n v="64"/>
    <n v="0.9375"/>
    <n v="20"/>
    <n v="56.25"/>
  </r>
  <r>
    <s v="Удаление бронирования "/>
    <x v="0"/>
    <n v="1"/>
    <n v="1"/>
    <n v="52"/>
    <n v="1.1538461538461537"/>
    <n v="20"/>
    <n v="23.076923076923073"/>
  </r>
  <r>
    <s v="Удаление бронирования "/>
    <x v="1"/>
    <n v="1"/>
    <n v="1"/>
    <n v="52"/>
    <n v="1.1538461538461537"/>
    <n v="20"/>
    <n v="23.076923076923073"/>
  </r>
  <r>
    <s v="Удаление бронирования "/>
    <x v="6"/>
    <n v="1"/>
    <n v="1"/>
    <n v="52"/>
    <n v="1.1538461538461537"/>
    <n v="20"/>
    <n v="23.076923076923073"/>
  </r>
  <r>
    <s v="Удаление бронирования "/>
    <x v="7"/>
    <n v="1"/>
    <n v="1"/>
    <n v="52"/>
    <n v="1.1538461538461537"/>
    <n v="20"/>
    <n v="23.076923076923073"/>
  </r>
  <r>
    <s v="Удаление бронирования "/>
    <x v="8"/>
    <n v="0"/>
    <n v="1"/>
    <n v="52"/>
    <n v="0"/>
    <n v="20"/>
    <n v="0"/>
  </r>
  <r>
    <s v="Регистрация новых пользователей"/>
    <x v="0"/>
    <n v="1"/>
    <n v="2"/>
    <n v="72"/>
    <n v="0.83333333333333337"/>
    <n v="20"/>
    <n v="33.333333333333336"/>
  </r>
  <r>
    <s v="Регистрация новых пользователей"/>
    <x v="9"/>
    <n v="1"/>
    <n v="2"/>
    <n v="72"/>
    <n v="0.83333333333333337"/>
    <n v="20"/>
    <n v="33.333333333333336"/>
  </r>
  <r>
    <s v="Регистрация новых пользователей"/>
    <x v="10"/>
    <n v="1"/>
    <n v="2"/>
    <n v="72"/>
    <n v="0.83333333333333337"/>
    <n v="20"/>
    <n v="33.333333333333336"/>
  </r>
  <r>
    <s v="Регистрация новых пользователей"/>
    <x v="11"/>
    <n v="1"/>
    <n v="2"/>
    <n v="72"/>
    <n v="0.83333333333333337"/>
    <n v="20"/>
    <n v="33.333333333333336"/>
  </r>
  <r>
    <s v="Регистрация новых пользователей"/>
    <x v="8"/>
    <n v="0"/>
    <n v="2"/>
    <n v="72"/>
    <n v="0"/>
    <n v="20"/>
    <n v="0"/>
  </r>
  <r>
    <s v="Покупка билета"/>
    <x v="6"/>
    <n v="1"/>
    <n v="3"/>
    <n v="64"/>
    <n v="0.9375"/>
    <n v="20"/>
    <n v="56.25"/>
  </r>
  <r>
    <s v="Покупка билета"/>
    <x v="8"/>
    <n v="1"/>
    <n v="3"/>
    <n v="64"/>
    <n v="0.9375"/>
    <n v="20"/>
    <n v="56.25"/>
  </r>
  <r>
    <s v="Поиск билета без покупки"/>
    <x v="0"/>
    <n v="1"/>
    <n v="2"/>
    <n v="60"/>
    <n v="1"/>
    <n v="20"/>
    <n v="40"/>
  </r>
  <r>
    <s v="Поиск билета без покупки"/>
    <x v="1"/>
    <n v="1"/>
    <n v="2"/>
    <n v="60"/>
    <n v="1"/>
    <n v="20"/>
    <n v="40"/>
  </r>
  <r>
    <s v="Поиск билета без покупки"/>
    <x v="2"/>
    <n v="1"/>
    <n v="2"/>
    <n v="60"/>
    <n v="1"/>
    <n v="20"/>
    <n v="40"/>
  </r>
  <r>
    <s v="Поиск билета без покупки"/>
    <x v="3"/>
    <n v="1"/>
    <n v="2"/>
    <n v="60"/>
    <n v="1"/>
    <n v="20"/>
    <n v="40"/>
  </r>
  <r>
    <s v="Поиск билета без покупки"/>
    <x v="4"/>
    <n v="1"/>
    <n v="2"/>
    <n v="60"/>
    <n v="1"/>
    <n v="20"/>
    <n v="40"/>
  </r>
  <r>
    <s v="Поиск билета без покупки"/>
    <x v="8"/>
    <n v="1"/>
    <n v="2"/>
    <n v="60"/>
    <n v="1"/>
    <n v="20"/>
    <n v="40"/>
  </r>
  <r>
    <s v="Ознакомление с путевым листом"/>
    <x v="0"/>
    <n v="1"/>
    <n v="1"/>
    <n v="65"/>
    <n v="0.92307692307692313"/>
    <n v="20"/>
    <n v="18.461538461538463"/>
  </r>
  <r>
    <s v="Ознакомление с путевым листом"/>
    <x v="1"/>
    <n v="1"/>
    <n v="1"/>
    <n v="65"/>
    <n v="0.92307692307692313"/>
    <n v="20"/>
    <n v="18.461538461538463"/>
  </r>
  <r>
    <s v="Ознакомление с путевым листом"/>
    <x v="6"/>
    <n v="1"/>
    <n v="1"/>
    <n v="65"/>
    <n v="0.92307692307692313"/>
    <n v="20"/>
    <n v="18.461538461538463"/>
  </r>
  <r>
    <s v="Ознакомление с путевым листом"/>
    <x v="8"/>
    <n v="1"/>
    <n v="1"/>
    <n v="65"/>
    <n v="0.92307692307692313"/>
    <n v="20"/>
    <n v="18.4615384615384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1"/>
        <item x="4"/>
        <item x="8"/>
        <item x="3"/>
        <item x="5"/>
        <item x="7"/>
        <item x="6"/>
        <item x="0"/>
        <item x="9"/>
        <item x="10"/>
        <item x="11"/>
        <item x="2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"/>
  <sheetViews>
    <sheetView topLeftCell="C26" zoomScale="66" zoomScaleNormal="70" workbookViewId="0">
      <selection activeCell="F46" sqref="F46"/>
    </sheetView>
  </sheetViews>
  <sheetFormatPr defaultColWidth="11.44140625" defaultRowHeight="14.4" x14ac:dyDescent="0.3"/>
  <cols>
    <col min="1" max="1" width="31.6640625" customWidth="1"/>
    <col min="2" max="2" width="31.44140625" bestFit="1" customWidth="1"/>
    <col min="3" max="3" width="18.109375" customWidth="1"/>
    <col min="4" max="4" width="17.88671875" customWidth="1"/>
    <col min="5" max="5" width="19.109375" bestFit="1" customWidth="1"/>
    <col min="7" max="7" width="18.6640625" bestFit="1" customWidth="1"/>
    <col min="8" max="8" width="17" customWidth="1"/>
    <col min="9" max="9" width="46.77734375" bestFit="1" customWidth="1"/>
    <col min="10" max="10" width="20.5546875" bestFit="1" customWidth="1"/>
    <col min="11" max="11" width="18.109375" customWidth="1"/>
    <col min="12" max="12" width="26.6640625" customWidth="1"/>
    <col min="13" max="13" width="35.109375" bestFit="1" customWidth="1"/>
    <col min="14" max="14" width="17.88671875" customWidth="1"/>
    <col min="15" max="15" width="23.88671875" customWidth="1"/>
    <col min="16" max="16" width="23.44140625" customWidth="1"/>
    <col min="17" max="17" width="26" customWidth="1"/>
    <col min="18" max="18" width="10.5546875" customWidth="1"/>
    <col min="19" max="19" width="34.109375" bestFit="1" customWidth="1"/>
    <col min="20" max="20" width="53.6640625" bestFit="1" customWidth="1"/>
    <col min="23" max="23" width="21.88671875" customWidth="1"/>
  </cols>
  <sheetData>
    <row r="1" spans="1:23" x14ac:dyDescent="0.3">
      <c r="A1" s="30" t="s">
        <v>20</v>
      </c>
      <c r="B1" s="30" t="s">
        <v>21</v>
      </c>
      <c r="C1" s="30" t="s">
        <v>22</v>
      </c>
      <c r="D1" s="30" t="s">
        <v>26</v>
      </c>
      <c r="E1" s="30" t="s">
        <v>35</v>
      </c>
      <c r="F1" s="30" t="s">
        <v>36</v>
      </c>
      <c r="G1" s="30" t="s">
        <v>37</v>
      </c>
      <c r="H1" s="30" t="s">
        <v>4</v>
      </c>
      <c r="I1" s="1" t="s">
        <v>23</v>
      </c>
      <c r="J1" t="s">
        <v>34</v>
      </c>
      <c r="M1" s="55" t="s">
        <v>25</v>
      </c>
      <c r="N1" s="24" t="s">
        <v>27</v>
      </c>
      <c r="O1" s="24" t="s">
        <v>28</v>
      </c>
      <c r="P1" s="24" t="s">
        <v>63</v>
      </c>
      <c r="Q1" s="24" t="s">
        <v>29</v>
      </c>
      <c r="R1" s="24" t="s">
        <v>26</v>
      </c>
      <c r="S1" s="24" t="s">
        <v>32</v>
      </c>
      <c r="T1" s="56" t="s">
        <v>65</v>
      </c>
      <c r="U1" s="57" t="s">
        <v>30</v>
      </c>
      <c r="V1" s="57" t="s">
        <v>31</v>
      </c>
      <c r="W1" s="58" t="s">
        <v>33</v>
      </c>
    </row>
    <row r="2" spans="1:23" x14ac:dyDescent="0.3">
      <c r="A2" s="32" t="s">
        <v>5</v>
      </c>
      <c r="B2" s="32" t="s">
        <v>45</v>
      </c>
      <c r="C2" s="32">
        <v>1</v>
      </c>
      <c r="D2" s="32">
        <f>VLOOKUP(A2,$M$1:$X$8,6,FALSE)</f>
        <v>3</v>
      </c>
      <c r="E2" s="32">
        <f>VLOOKUP(A2,$M$1:$X$8,5,FALSE)</f>
        <v>64</v>
      </c>
      <c r="F2" s="37">
        <f>60/E2*C2</f>
        <v>0.9375</v>
      </c>
      <c r="G2" s="32">
        <f t="shared" ref="G2:G29" si="0">VLOOKUP(A2,$M$1:$X$8,9,FALSE)</f>
        <v>20</v>
      </c>
      <c r="H2" s="38">
        <f>D2*F2*G2</f>
        <v>56.25</v>
      </c>
      <c r="I2" s="2" t="s">
        <v>0</v>
      </c>
      <c r="J2" s="3">
        <v>137.78846153846152</v>
      </c>
      <c r="M2" s="59" t="s">
        <v>5</v>
      </c>
      <c r="N2" s="4">
        <v>4</v>
      </c>
      <c r="O2" s="17">
        <v>28</v>
      </c>
      <c r="P2" s="18">
        <f>N2+O2</f>
        <v>32</v>
      </c>
      <c r="Q2" s="47">
        <v>64</v>
      </c>
      <c r="R2" s="53">
        <v>3</v>
      </c>
      <c r="S2" s="23">
        <f t="shared" ref="S2:S6" si="1">R2/W$2</f>
        <v>0.33333333333333331</v>
      </c>
      <c r="T2" s="31">
        <f t="shared" ref="T2:T6" si="2">60/(Q2)</f>
        <v>0.9375</v>
      </c>
      <c r="U2" s="52">
        <v>20</v>
      </c>
      <c r="V2" s="54">
        <f>ROUND(R2*T2*U2,0)</f>
        <v>56</v>
      </c>
      <c r="W2" s="60">
        <f>SUM(R2:R7)</f>
        <v>9</v>
      </c>
    </row>
    <row r="3" spans="1:23" x14ac:dyDescent="0.3">
      <c r="A3" s="32" t="s">
        <v>5</v>
      </c>
      <c r="B3" s="32" t="s">
        <v>0</v>
      </c>
      <c r="C3" s="32">
        <v>1</v>
      </c>
      <c r="D3" s="32">
        <f>VLOOKUP(A3,$M$1:$X$8,6,FALSE)</f>
        <v>3</v>
      </c>
      <c r="E3" s="32">
        <f>VLOOKUP(A3,$M$1:$X$8,5,FALSE)</f>
        <v>64</v>
      </c>
      <c r="F3" s="37">
        <f>60/E3*C3</f>
        <v>0.9375</v>
      </c>
      <c r="G3" s="32">
        <f t="shared" si="0"/>
        <v>20</v>
      </c>
      <c r="H3" s="38">
        <f>D3*F3*G3</f>
        <v>56.25</v>
      </c>
      <c r="I3" s="2" t="s">
        <v>9</v>
      </c>
      <c r="J3" s="3">
        <v>96.25</v>
      </c>
      <c r="M3" s="59" t="s">
        <v>6</v>
      </c>
      <c r="N3" s="4">
        <v>5</v>
      </c>
      <c r="O3" s="17">
        <v>17</v>
      </c>
      <c r="P3" s="18">
        <f t="shared" ref="P3:P6" si="3">N3+O3</f>
        <v>22</v>
      </c>
      <c r="Q3" s="47">
        <f>52</f>
        <v>52</v>
      </c>
      <c r="R3" s="53">
        <v>1</v>
      </c>
      <c r="S3" s="23">
        <f t="shared" si="1"/>
        <v>0.1111111111111111</v>
      </c>
      <c r="T3" s="31">
        <f t="shared" si="2"/>
        <v>1.1538461538461537</v>
      </c>
      <c r="U3" s="52">
        <v>20</v>
      </c>
      <c r="V3" s="54">
        <f>ROUND(R3*T3*U3,0)</f>
        <v>23</v>
      </c>
      <c r="W3" s="60"/>
    </row>
    <row r="4" spans="1:23" x14ac:dyDescent="0.3">
      <c r="A4" s="32" t="s">
        <v>5</v>
      </c>
      <c r="B4" s="32" t="s">
        <v>51</v>
      </c>
      <c r="C4" s="32">
        <v>1</v>
      </c>
      <c r="D4" s="32">
        <f>VLOOKUP(A5,$M$1:$X$8,6,FALSE)</f>
        <v>3</v>
      </c>
      <c r="E4" s="32">
        <f>VLOOKUP(A5,$M$1:$X$8,5,FALSE)</f>
        <v>64</v>
      </c>
      <c r="F4" s="37">
        <f t="shared" ref="F4" si="4">60/E4*C4</f>
        <v>0.9375</v>
      </c>
      <c r="G4" s="32">
        <f t="shared" si="0"/>
        <v>20</v>
      </c>
      <c r="H4" s="38">
        <f t="shared" ref="H4" si="5">D4*F4*G4</f>
        <v>56.25</v>
      </c>
      <c r="I4" s="2" t="s">
        <v>3</v>
      </c>
      <c r="J4" s="3">
        <v>114.71153846153847</v>
      </c>
      <c r="M4" s="59" t="s">
        <v>44</v>
      </c>
      <c r="N4" s="4">
        <v>3</v>
      </c>
      <c r="O4" s="17">
        <v>22</v>
      </c>
      <c r="P4" s="18">
        <f t="shared" si="3"/>
        <v>25</v>
      </c>
      <c r="Q4" s="47">
        <v>72</v>
      </c>
      <c r="R4" s="53">
        <v>2</v>
      </c>
      <c r="S4" s="23">
        <f t="shared" si="1"/>
        <v>0.22222222222222221</v>
      </c>
      <c r="T4" s="31">
        <f t="shared" si="2"/>
        <v>0.83333333333333337</v>
      </c>
      <c r="U4" s="52">
        <v>20</v>
      </c>
      <c r="V4" s="54">
        <f>ROUND(R4*T4*U4,0)</f>
        <v>33</v>
      </c>
      <c r="W4" s="60"/>
    </row>
    <row r="5" spans="1:23" x14ac:dyDescent="0.3">
      <c r="A5" s="32" t="s">
        <v>5</v>
      </c>
      <c r="B5" s="32" t="s">
        <v>8</v>
      </c>
      <c r="C5" s="32">
        <v>1</v>
      </c>
      <c r="D5" s="32">
        <f>VLOOKUP(A6,$M$1:$X$8,6,FALSE)</f>
        <v>3</v>
      </c>
      <c r="E5" s="32">
        <f>VLOOKUP(A6,$M$1:$X$8,5,FALSE)</f>
        <v>64</v>
      </c>
      <c r="F5" s="37">
        <f t="shared" ref="F5" si="6">60/E5*C5</f>
        <v>0.9375</v>
      </c>
      <c r="G5" s="32">
        <f t="shared" si="0"/>
        <v>20</v>
      </c>
      <c r="H5" s="38">
        <f t="shared" ref="H5" si="7">D5*F5*G5</f>
        <v>56.25</v>
      </c>
      <c r="I5" s="2" t="s">
        <v>8</v>
      </c>
      <c r="J5" s="3">
        <v>96.25</v>
      </c>
      <c r="M5" s="59" t="s">
        <v>49</v>
      </c>
      <c r="N5" s="4">
        <v>4</v>
      </c>
      <c r="O5" s="17">
        <v>18</v>
      </c>
      <c r="P5" s="18">
        <f t="shared" si="3"/>
        <v>22</v>
      </c>
      <c r="Q5" s="47">
        <v>60</v>
      </c>
      <c r="R5" s="53">
        <v>2</v>
      </c>
      <c r="S5" s="23">
        <f t="shared" si="1"/>
        <v>0.22222222222222221</v>
      </c>
      <c r="T5" s="31">
        <f t="shared" si="2"/>
        <v>1</v>
      </c>
      <c r="U5" s="52">
        <v>20</v>
      </c>
      <c r="V5" s="54">
        <f>ROUND(R5*T5*U5,0)</f>
        <v>40</v>
      </c>
      <c r="W5" s="60"/>
    </row>
    <row r="6" spans="1:23" x14ac:dyDescent="0.3">
      <c r="A6" s="32" t="s">
        <v>5</v>
      </c>
      <c r="B6" s="32" t="s">
        <v>9</v>
      </c>
      <c r="C6" s="32">
        <v>1</v>
      </c>
      <c r="D6" s="32">
        <f t="shared" ref="D6:D29" si="8">VLOOKUP(A6,$M$1:$X$8,6,FALSE)</f>
        <v>3</v>
      </c>
      <c r="E6" s="32">
        <f t="shared" ref="E6:E29" si="9">VLOOKUP(A6,$M$1:$X$8,5,FALSE)</f>
        <v>64</v>
      </c>
      <c r="F6" s="37">
        <f t="shared" ref="F6:F29" si="10">60/E6*C6</f>
        <v>0.9375</v>
      </c>
      <c r="G6" s="32">
        <f t="shared" si="0"/>
        <v>20</v>
      </c>
      <c r="H6" s="38">
        <f t="shared" ref="H6:H16" si="11">D6*F6*G6</f>
        <v>56.25</v>
      </c>
      <c r="I6" s="2" t="s">
        <v>1</v>
      </c>
      <c r="J6" s="3">
        <v>56.25</v>
      </c>
      <c r="M6" s="59" t="s">
        <v>7</v>
      </c>
      <c r="N6" s="4">
        <v>3</v>
      </c>
      <c r="O6" s="17">
        <v>13</v>
      </c>
      <c r="P6" s="18">
        <f t="shared" si="3"/>
        <v>16</v>
      </c>
      <c r="Q6" s="47">
        <v>65</v>
      </c>
      <c r="R6" s="53">
        <v>1</v>
      </c>
      <c r="S6" s="23">
        <f t="shared" si="1"/>
        <v>0.1111111111111111</v>
      </c>
      <c r="T6" s="31">
        <f t="shared" si="2"/>
        <v>0.92307692307692313</v>
      </c>
      <c r="U6" s="52">
        <v>20</v>
      </c>
      <c r="V6" s="54">
        <f>ROUND(R6*T6*U6,0)</f>
        <v>18</v>
      </c>
      <c r="W6" s="60"/>
    </row>
    <row r="7" spans="1:23" x14ac:dyDescent="0.3">
      <c r="A7" s="32" t="s">
        <v>5</v>
      </c>
      <c r="B7" s="32" t="s">
        <v>1</v>
      </c>
      <c r="C7" s="32">
        <v>1</v>
      </c>
      <c r="D7" s="32">
        <f t="shared" si="8"/>
        <v>3</v>
      </c>
      <c r="E7" s="32">
        <f t="shared" si="9"/>
        <v>64</v>
      </c>
      <c r="F7" s="37">
        <f t="shared" si="10"/>
        <v>0.9375</v>
      </c>
      <c r="G7" s="32">
        <f t="shared" si="0"/>
        <v>20</v>
      </c>
      <c r="H7" s="38">
        <f t="shared" si="11"/>
        <v>56.25</v>
      </c>
      <c r="I7" s="2" t="s">
        <v>10</v>
      </c>
      <c r="J7" s="3">
        <v>23.076923076923073</v>
      </c>
      <c r="M7" s="61"/>
      <c r="N7" s="46"/>
      <c r="O7" s="47"/>
      <c r="P7" s="47"/>
      <c r="Q7" s="47"/>
      <c r="R7" s="46"/>
      <c r="S7" s="48"/>
      <c r="T7" s="49"/>
      <c r="U7" s="50"/>
      <c r="V7" s="51"/>
      <c r="W7" s="62"/>
    </row>
    <row r="8" spans="1:23" ht="15" thickBot="1" x14ac:dyDescent="0.35">
      <c r="A8" s="33" t="s">
        <v>6</v>
      </c>
      <c r="B8" s="33" t="s">
        <v>45</v>
      </c>
      <c r="C8" s="33">
        <v>1</v>
      </c>
      <c r="D8" s="33">
        <f t="shared" si="8"/>
        <v>1</v>
      </c>
      <c r="E8" s="34">
        <f t="shared" si="9"/>
        <v>52</v>
      </c>
      <c r="F8" s="35">
        <f t="shared" si="10"/>
        <v>1.1538461538461537</v>
      </c>
      <c r="G8" s="33">
        <f t="shared" si="0"/>
        <v>20</v>
      </c>
      <c r="H8" s="34">
        <f t="shared" si="11"/>
        <v>23.076923076923073</v>
      </c>
      <c r="I8" s="2" t="s">
        <v>2</v>
      </c>
      <c r="J8" s="3">
        <v>97.788461538461533</v>
      </c>
      <c r="M8" s="63"/>
      <c r="N8" s="64"/>
      <c r="O8" s="64"/>
      <c r="P8" s="64"/>
      <c r="Q8" s="64"/>
      <c r="R8" s="64"/>
      <c r="S8" s="25">
        <f>SUM(S2:S7)</f>
        <v>1</v>
      </c>
      <c r="T8" s="65"/>
      <c r="U8" s="64"/>
      <c r="V8" s="64"/>
      <c r="W8" s="66"/>
    </row>
    <row r="9" spans="1:23" x14ac:dyDescent="0.3">
      <c r="A9" s="33" t="s">
        <v>6</v>
      </c>
      <c r="B9" s="33" t="s">
        <v>0</v>
      </c>
      <c r="C9" s="33">
        <v>1</v>
      </c>
      <c r="D9" s="33">
        <f t="shared" si="8"/>
        <v>1</v>
      </c>
      <c r="E9" s="34">
        <f t="shared" si="9"/>
        <v>52</v>
      </c>
      <c r="F9" s="35">
        <f t="shared" si="10"/>
        <v>1.1538461538461537</v>
      </c>
      <c r="G9" s="33">
        <f t="shared" si="0"/>
        <v>20</v>
      </c>
      <c r="H9" s="34">
        <f t="shared" si="11"/>
        <v>23.076923076923073</v>
      </c>
      <c r="I9" s="2" t="s">
        <v>45</v>
      </c>
      <c r="J9" s="3">
        <v>171.12179487179486</v>
      </c>
    </row>
    <row r="10" spans="1:23" x14ac:dyDescent="0.3">
      <c r="A10" s="33" t="s">
        <v>6</v>
      </c>
      <c r="B10" s="33" t="s">
        <v>2</v>
      </c>
      <c r="C10" s="33">
        <v>1</v>
      </c>
      <c r="D10" s="33">
        <f t="shared" si="8"/>
        <v>1</v>
      </c>
      <c r="E10" s="34">
        <f t="shared" si="9"/>
        <v>52</v>
      </c>
      <c r="F10" s="35">
        <f t="shared" si="10"/>
        <v>1.1538461538461537</v>
      </c>
      <c r="G10" s="33">
        <f t="shared" si="0"/>
        <v>20</v>
      </c>
      <c r="H10" s="34">
        <f t="shared" si="11"/>
        <v>23.076923076923073</v>
      </c>
      <c r="I10" s="2" t="s">
        <v>47</v>
      </c>
      <c r="J10" s="3">
        <v>33.333333333333336</v>
      </c>
    </row>
    <row r="11" spans="1:23" x14ac:dyDescent="0.3">
      <c r="A11" s="33" t="s">
        <v>6</v>
      </c>
      <c r="B11" s="33" t="s">
        <v>10</v>
      </c>
      <c r="C11" s="33">
        <v>1</v>
      </c>
      <c r="D11" s="33">
        <f t="shared" si="8"/>
        <v>1</v>
      </c>
      <c r="E11" s="34">
        <f t="shared" si="9"/>
        <v>52</v>
      </c>
      <c r="F11" s="35">
        <f t="shared" si="10"/>
        <v>1.1538461538461537</v>
      </c>
      <c r="G11" s="33">
        <f t="shared" si="0"/>
        <v>20</v>
      </c>
      <c r="H11" s="34">
        <f t="shared" si="11"/>
        <v>23.076923076923073</v>
      </c>
      <c r="I11" s="2" t="s">
        <v>46</v>
      </c>
      <c r="J11" s="3">
        <v>33.333333333333336</v>
      </c>
    </row>
    <row r="12" spans="1:23" x14ac:dyDescent="0.3">
      <c r="A12" s="33" t="s">
        <v>6</v>
      </c>
      <c r="B12" s="33" t="s">
        <v>3</v>
      </c>
      <c r="C12" s="33">
        <v>0</v>
      </c>
      <c r="D12" s="33">
        <f t="shared" si="8"/>
        <v>1</v>
      </c>
      <c r="E12" s="34">
        <f t="shared" si="9"/>
        <v>52</v>
      </c>
      <c r="F12" s="35">
        <f t="shared" si="10"/>
        <v>0</v>
      </c>
      <c r="G12" s="33">
        <f t="shared" si="0"/>
        <v>20</v>
      </c>
      <c r="H12" s="34">
        <f t="shared" si="11"/>
        <v>0</v>
      </c>
      <c r="I12" s="2" t="s">
        <v>48</v>
      </c>
      <c r="J12" s="3">
        <v>33.333333333333336</v>
      </c>
    </row>
    <row r="13" spans="1:23" x14ac:dyDescent="0.3">
      <c r="A13" s="36" t="s">
        <v>44</v>
      </c>
      <c r="B13" s="36" t="s">
        <v>45</v>
      </c>
      <c r="C13" s="36">
        <v>1</v>
      </c>
      <c r="D13" s="36">
        <f t="shared" si="8"/>
        <v>2</v>
      </c>
      <c r="E13" s="39">
        <f t="shared" si="9"/>
        <v>72</v>
      </c>
      <c r="F13" s="40">
        <f t="shared" si="10"/>
        <v>0.83333333333333337</v>
      </c>
      <c r="G13" s="36">
        <f t="shared" si="0"/>
        <v>20</v>
      </c>
      <c r="H13" s="39">
        <f t="shared" si="11"/>
        <v>33.333333333333336</v>
      </c>
      <c r="I13" s="2" t="s">
        <v>51</v>
      </c>
      <c r="J13" s="3">
        <v>96.25</v>
      </c>
    </row>
    <row r="14" spans="1:23" x14ac:dyDescent="0.3">
      <c r="A14" s="36" t="s">
        <v>44</v>
      </c>
      <c r="B14" s="36" t="s">
        <v>47</v>
      </c>
      <c r="C14" s="36">
        <v>1</v>
      </c>
      <c r="D14" s="36">
        <f t="shared" si="8"/>
        <v>2</v>
      </c>
      <c r="E14" s="39">
        <f t="shared" si="9"/>
        <v>72</v>
      </c>
      <c r="F14" s="40">
        <f t="shared" si="10"/>
        <v>0.83333333333333337</v>
      </c>
      <c r="G14" s="36">
        <f t="shared" si="0"/>
        <v>20</v>
      </c>
      <c r="H14" s="39">
        <f t="shared" si="11"/>
        <v>33.333333333333336</v>
      </c>
      <c r="I14" s="2" t="s">
        <v>24</v>
      </c>
      <c r="J14" s="3">
        <v>989.48717948717956</v>
      </c>
    </row>
    <row r="15" spans="1:23" x14ac:dyDescent="0.3">
      <c r="A15" s="36" t="s">
        <v>44</v>
      </c>
      <c r="B15" s="36" t="s">
        <v>46</v>
      </c>
      <c r="C15" s="36">
        <v>1</v>
      </c>
      <c r="D15" s="36">
        <f t="shared" si="8"/>
        <v>2</v>
      </c>
      <c r="E15" s="39">
        <f t="shared" si="9"/>
        <v>72</v>
      </c>
      <c r="F15" s="40">
        <f t="shared" si="10"/>
        <v>0.83333333333333337</v>
      </c>
      <c r="G15" s="36">
        <f t="shared" si="0"/>
        <v>20</v>
      </c>
      <c r="H15" s="39">
        <f t="shared" si="11"/>
        <v>33.333333333333336</v>
      </c>
    </row>
    <row r="16" spans="1:23" x14ac:dyDescent="0.3">
      <c r="A16" s="36" t="s">
        <v>44</v>
      </c>
      <c r="B16" s="36" t="s">
        <v>48</v>
      </c>
      <c r="C16" s="36">
        <v>1</v>
      </c>
      <c r="D16" s="36">
        <f t="shared" si="8"/>
        <v>2</v>
      </c>
      <c r="E16" s="39">
        <f t="shared" si="9"/>
        <v>72</v>
      </c>
      <c r="F16" s="40">
        <f t="shared" si="10"/>
        <v>0.83333333333333337</v>
      </c>
      <c r="G16" s="36">
        <f t="shared" si="0"/>
        <v>20</v>
      </c>
      <c r="H16" s="39">
        <f t="shared" si="11"/>
        <v>33.333333333333336</v>
      </c>
    </row>
    <row r="17" spans="1:8" x14ac:dyDescent="0.3">
      <c r="A17" s="36" t="s">
        <v>44</v>
      </c>
      <c r="B17" s="36" t="s">
        <v>3</v>
      </c>
      <c r="C17" s="36">
        <v>0</v>
      </c>
      <c r="D17" s="36">
        <f t="shared" si="8"/>
        <v>2</v>
      </c>
      <c r="E17" s="39">
        <f t="shared" si="9"/>
        <v>72</v>
      </c>
      <c r="F17" s="40">
        <f t="shared" si="10"/>
        <v>0</v>
      </c>
      <c r="G17" s="36">
        <f t="shared" si="0"/>
        <v>20</v>
      </c>
      <c r="H17" s="39">
        <f t="shared" ref="H17" si="12">D17*F17*G17</f>
        <v>0</v>
      </c>
    </row>
    <row r="18" spans="1:8" x14ac:dyDescent="0.3">
      <c r="A18" s="32" t="s">
        <v>5</v>
      </c>
      <c r="B18" s="32" t="s">
        <v>2</v>
      </c>
      <c r="C18" s="32">
        <v>1</v>
      </c>
      <c r="D18" s="32">
        <f t="shared" ref="D18" si="13">VLOOKUP(A18,$M$1:$X$8,6,FALSE)</f>
        <v>3</v>
      </c>
      <c r="E18" s="38">
        <f t="shared" ref="E18" si="14">VLOOKUP(A18,$M$1:$X$8,5,FALSE)</f>
        <v>64</v>
      </c>
      <c r="F18" s="37">
        <f t="shared" ref="F18" si="15">60/E18*C18</f>
        <v>0.9375</v>
      </c>
      <c r="G18" s="32">
        <f t="shared" ref="G18" si="16">VLOOKUP(A18,$M$1:$X$8,9,FALSE)</f>
        <v>20</v>
      </c>
      <c r="H18" s="38">
        <f t="shared" ref="H18" si="17">D18*F18*G18</f>
        <v>56.25</v>
      </c>
    </row>
    <row r="19" spans="1:8" x14ac:dyDescent="0.3">
      <c r="A19" s="32" t="s">
        <v>5</v>
      </c>
      <c r="B19" s="32" t="s">
        <v>3</v>
      </c>
      <c r="C19" s="32">
        <v>1</v>
      </c>
      <c r="D19" s="32">
        <f t="shared" si="8"/>
        <v>3</v>
      </c>
      <c r="E19" s="38">
        <f t="shared" ref="E19" si="18">VLOOKUP(A19,$M$1:$X$8,5,FALSE)</f>
        <v>64</v>
      </c>
      <c r="F19" s="37">
        <f t="shared" ref="F19" si="19">60/E19*C19</f>
        <v>0.9375</v>
      </c>
      <c r="G19" s="32">
        <f t="shared" ref="G19" si="20">VLOOKUP(A19,$M$1:$X$8,9,FALSE)</f>
        <v>20</v>
      </c>
      <c r="H19" s="38">
        <f t="shared" ref="H19" si="21">D19*F19*G19</f>
        <v>56.25</v>
      </c>
    </row>
    <row r="20" spans="1:8" x14ac:dyDescent="0.3">
      <c r="A20" s="43" t="s">
        <v>49</v>
      </c>
      <c r="B20" s="43" t="s">
        <v>45</v>
      </c>
      <c r="C20" s="43">
        <v>1</v>
      </c>
      <c r="D20" s="43">
        <f t="shared" si="8"/>
        <v>2</v>
      </c>
      <c r="E20" s="43">
        <f t="shared" si="9"/>
        <v>60</v>
      </c>
      <c r="F20" s="44">
        <f t="shared" si="10"/>
        <v>1</v>
      </c>
      <c r="G20" s="43">
        <f t="shared" si="0"/>
        <v>20</v>
      </c>
      <c r="H20" s="45">
        <f t="shared" ref="H20:H29" si="22">D20*F20*G20</f>
        <v>40</v>
      </c>
    </row>
    <row r="21" spans="1:8" x14ac:dyDescent="0.3">
      <c r="A21" s="43" t="s">
        <v>49</v>
      </c>
      <c r="B21" s="43" t="s">
        <v>0</v>
      </c>
      <c r="C21" s="43">
        <v>1</v>
      </c>
      <c r="D21" s="43">
        <f t="shared" si="8"/>
        <v>2</v>
      </c>
      <c r="E21" s="43">
        <f t="shared" si="9"/>
        <v>60</v>
      </c>
      <c r="F21" s="44">
        <f t="shared" si="10"/>
        <v>1</v>
      </c>
      <c r="G21" s="43">
        <f t="shared" si="0"/>
        <v>20</v>
      </c>
      <c r="H21" s="45">
        <f t="shared" si="22"/>
        <v>40</v>
      </c>
    </row>
    <row r="22" spans="1:8" x14ac:dyDescent="0.3">
      <c r="A22" s="43" t="s">
        <v>49</v>
      </c>
      <c r="B22" s="43" t="s">
        <v>51</v>
      </c>
      <c r="C22" s="43">
        <v>1</v>
      </c>
      <c r="D22" s="43">
        <f t="shared" si="8"/>
        <v>2</v>
      </c>
      <c r="E22" s="43">
        <f t="shared" si="9"/>
        <v>60</v>
      </c>
      <c r="F22" s="44">
        <f t="shared" si="10"/>
        <v>1</v>
      </c>
      <c r="G22" s="43">
        <f t="shared" si="0"/>
        <v>20</v>
      </c>
      <c r="H22" s="45">
        <f t="shared" si="22"/>
        <v>40</v>
      </c>
    </row>
    <row r="23" spans="1:8" x14ac:dyDescent="0.3">
      <c r="A23" s="43" t="s">
        <v>49</v>
      </c>
      <c r="B23" s="43" t="s">
        <v>8</v>
      </c>
      <c r="C23" s="43">
        <v>1</v>
      </c>
      <c r="D23" s="43">
        <f t="shared" si="8"/>
        <v>2</v>
      </c>
      <c r="E23" s="43">
        <f t="shared" si="9"/>
        <v>60</v>
      </c>
      <c r="F23" s="44">
        <f t="shared" si="10"/>
        <v>1</v>
      </c>
      <c r="G23" s="43">
        <f t="shared" si="0"/>
        <v>20</v>
      </c>
      <c r="H23" s="45">
        <f t="shared" si="22"/>
        <v>40</v>
      </c>
    </row>
    <row r="24" spans="1:8" x14ac:dyDescent="0.3">
      <c r="A24" s="43" t="s">
        <v>49</v>
      </c>
      <c r="B24" s="43" t="s">
        <v>9</v>
      </c>
      <c r="C24" s="43">
        <v>1</v>
      </c>
      <c r="D24" s="43">
        <f t="shared" ref="D24" si="23">VLOOKUP(A24,$M$1:$X$8,6,FALSE)</f>
        <v>2</v>
      </c>
      <c r="E24" s="43">
        <f t="shared" ref="E24" si="24">VLOOKUP(A24,$M$1:$X$8,5,FALSE)</f>
        <v>60</v>
      </c>
      <c r="F24" s="44">
        <f t="shared" ref="F24" si="25">60/E24*C24</f>
        <v>1</v>
      </c>
      <c r="G24" s="43">
        <f t="shared" ref="G24" si="26">VLOOKUP(A24,$M$1:$X$8,9,FALSE)</f>
        <v>20</v>
      </c>
      <c r="H24" s="45">
        <f t="shared" ref="H24" si="27">D24*F24*G24</f>
        <v>40</v>
      </c>
    </row>
    <row r="25" spans="1:8" x14ac:dyDescent="0.3">
      <c r="A25" s="43" t="s">
        <v>49</v>
      </c>
      <c r="B25" s="43" t="s">
        <v>3</v>
      </c>
      <c r="C25" s="43">
        <v>1</v>
      </c>
      <c r="D25" s="43">
        <f t="shared" si="8"/>
        <v>2</v>
      </c>
      <c r="E25" s="43">
        <f t="shared" si="9"/>
        <v>60</v>
      </c>
      <c r="F25" s="44">
        <f t="shared" si="10"/>
        <v>1</v>
      </c>
      <c r="G25" s="43">
        <f t="shared" si="0"/>
        <v>20</v>
      </c>
      <c r="H25" s="45">
        <f t="shared" si="22"/>
        <v>40</v>
      </c>
    </row>
    <row r="26" spans="1:8" x14ac:dyDescent="0.3">
      <c r="A26" s="8" t="s">
        <v>7</v>
      </c>
      <c r="B26" s="8" t="s">
        <v>45</v>
      </c>
      <c r="C26" s="8">
        <v>1</v>
      </c>
      <c r="D26" s="8">
        <f>VLOOKUP(A26,$M$1:$X$8,6,FALSE)</f>
        <v>1</v>
      </c>
      <c r="E26" s="8">
        <f t="shared" si="9"/>
        <v>65</v>
      </c>
      <c r="F26" s="41">
        <f t="shared" si="10"/>
        <v>0.92307692307692313</v>
      </c>
      <c r="G26" s="8">
        <f t="shared" si="0"/>
        <v>20</v>
      </c>
      <c r="H26" s="42">
        <f t="shared" si="22"/>
        <v>18.461538461538463</v>
      </c>
    </row>
    <row r="27" spans="1:8" x14ac:dyDescent="0.3">
      <c r="A27" s="8" t="s">
        <v>7</v>
      </c>
      <c r="B27" s="8" t="s">
        <v>0</v>
      </c>
      <c r="C27" s="8">
        <v>1</v>
      </c>
      <c r="D27" s="8">
        <f t="shared" si="8"/>
        <v>1</v>
      </c>
      <c r="E27" s="8">
        <f t="shared" si="9"/>
        <v>65</v>
      </c>
      <c r="F27" s="41">
        <f t="shared" si="10"/>
        <v>0.92307692307692313</v>
      </c>
      <c r="G27" s="8">
        <f t="shared" si="0"/>
        <v>20</v>
      </c>
      <c r="H27" s="42">
        <f t="shared" si="22"/>
        <v>18.461538461538463</v>
      </c>
    </row>
    <row r="28" spans="1:8" x14ac:dyDescent="0.3">
      <c r="A28" s="8" t="s">
        <v>7</v>
      </c>
      <c r="B28" s="8" t="s">
        <v>2</v>
      </c>
      <c r="C28" s="8">
        <v>1</v>
      </c>
      <c r="D28" s="8">
        <f t="shared" si="8"/>
        <v>1</v>
      </c>
      <c r="E28" s="8">
        <f t="shared" si="9"/>
        <v>65</v>
      </c>
      <c r="F28" s="41">
        <f t="shared" si="10"/>
        <v>0.92307692307692313</v>
      </c>
      <c r="G28" s="8">
        <f t="shared" si="0"/>
        <v>20</v>
      </c>
      <c r="H28" s="42">
        <f t="shared" si="22"/>
        <v>18.461538461538463</v>
      </c>
    </row>
    <row r="29" spans="1:8" x14ac:dyDescent="0.3">
      <c r="A29" s="8" t="s">
        <v>7</v>
      </c>
      <c r="B29" s="8" t="s">
        <v>3</v>
      </c>
      <c r="C29" s="8">
        <v>1</v>
      </c>
      <c r="D29" s="8">
        <f t="shared" si="8"/>
        <v>1</v>
      </c>
      <c r="E29" s="8">
        <f t="shared" si="9"/>
        <v>65</v>
      </c>
      <c r="F29" s="41">
        <f t="shared" si="10"/>
        <v>0.92307692307692313</v>
      </c>
      <c r="G29" s="8">
        <f t="shared" si="0"/>
        <v>20</v>
      </c>
      <c r="H29" s="42">
        <f t="shared" si="22"/>
        <v>18.461538461538463</v>
      </c>
    </row>
    <row r="32" spans="1:8" ht="15" thickBot="1" x14ac:dyDescent="0.35"/>
    <row r="33" spans="1:9" x14ac:dyDescent="0.3">
      <c r="A33" s="104" t="s">
        <v>53</v>
      </c>
      <c r="B33" s="105"/>
      <c r="C33" s="106" t="s">
        <v>64</v>
      </c>
      <c r="D33" s="107"/>
      <c r="F33" s="108" t="s">
        <v>83</v>
      </c>
      <c r="G33" s="108"/>
      <c r="H33" s="108"/>
      <c r="I33" s="108"/>
    </row>
    <row r="34" spans="1:9" ht="72" x14ac:dyDescent="0.35">
      <c r="A34" s="10" t="s">
        <v>52</v>
      </c>
      <c r="B34" s="26" t="s">
        <v>41</v>
      </c>
      <c r="C34" s="7" t="s">
        <v>39</v>
      </c>
      <c r="D34" s="7" t="s">
        <v>40</v>
      </c>
      <c r="E34" s="14"/>
      <c r="F34" s="29" t="s">
        <v>62</v>
      </c>
      <c r="G34" s="7" t="s">
        <v>38</v>
      </c>
      <c r="H34" s="7" t="s">
        <v>42</v>
      </c>
      <c r="I34" s="7" t="s">
        <v>43</v>
      </c>
    </row>
    <row r="35" spans="1:9" ht="18" x14ac:dyDescent="0.3">
      <c r="A35" s="68" t="s">
        <v>45</v>
      </c>
      <c r="B35" s="69">
        <v>520</v>
      </c>
      <c r="C35" s="18">
        <f>GETPIVOTDATA("Итого",$I$1,"transaction rq",A35)*3</f>
        <v>513.36538461538453</v>
      </c>
      <c r="D35" s="5">
        <f>1-B35/C35</f>
        <v>-1.2923768495973098E-2</v>
      </c>
      <c r="E35" s="13"/>
      <c r="F35" s="30" t="str">
        <f>VLOOKUP(A35,Соответствие!A:B,2,FALSE)</f>
        <v>open_main_page</v>
      </c>
      <c r="G35" s="15">
        <f>C35/3</f>
        <v>171.12179487179483</v>
      </c>
      <c r="H35" s="8">
        <f>VLOOKUP(F35,SummaryReports!A:K,8,FALSE)</f>
        <v>171</v>
      </c>
      <c r="I35" s="6">
        <f t="shared" ref="I35:I46" si="28">1-G35/H35</f>
        <v>-7.1225071225056169E-4</v>
      </c>
    </row>
    <row r="36" spans="1:9" ht="18" x14ac:dyDescent="0.3">
      <c r="A36" s="70" t="s">
        <v>0</v>
      </c>
      <c r="B36" s="69">
        <v>422</v>
      </c>
      <c r="C36" s="18">
        <f t="shared" ref="C36:C46" si="29">GETPIVOTDATA("Итого",$I$1,"transaction rq",A36)*3</f>
        <v>413.36538461538453</v>
      </c>
      <c r="D36" s="5">
        <f>1-B36/C36</f>
        <v>-2.0888578739241881E-2</v>
      </c>
      <c r="E36" s="13"/>
      <c r="F36" s="30" t="str">
        <f>VLOOKUP(A36,Соответствие!A:B,2,FALSE)</f>
        <v>login</v>
      </c>
      <c r="G36" s="15">
        <f t="shared" ref="G36:G46" si="30">C36/3</f>
        <v>137.78846153846152</v>
      </c>
      <c r="H36" s="8">
        <f>VLOOKUP(F36,SummaryReports!A:K,8,FALSE)</f>
        <v>138</v>
      </c>
      <c r="I36" s="6">
        <f>1-G36/H36</f>
        <v>1.5328874024527206E-3</v>
      </c>
    </row>
    <row r="37" spans="1:9" ht="36" x14ac:dyDescent="0.3">
      <c r="A37" s="70" t="s">
        <v>51</v>
      </c>
      <c r="B37" s="69">
        <v>305</v>
      </c>
      <c r="C37" s="18">
        <f t="shared" si="29"/>
        <v>288.75</v>
      </c>
      <c r="D37" s="67">
        <f>1-B37/C37</f>
        <v>-5.6277056277056259E-2</v>
      </c>
      <c r="E37" s="13"/>
      <c r="F37" s="30" t="str">
        <f>VLOOKUP(A37,Соответствие!A:B,2,FALSE)</f>
        <v>open_search_page</v>
      </c>
      <c r="G37" s="15">
        <f t="shared" si="30"/>
        <v>96.25</v>
      </c>
      <c r="H37" s="8">
        <f>VLOOKUP(F37,SummaryReports!A:K,8,FALSE)</f>
        <v>97</v>
      </c>
      <c r="I37" s="6">
        <f>1-G37/H37</f>
        <v>7.7319587628865705E-3</v>
      </c>
    </row>
    <row r="38" spans="1:9" ht="36" x14ac:dyDescent="0.3">
      <c r="A38" s="70" t="s">
        <v>8</v>
      </c>
      <c r="B38" s="69">
        <v>282</v>
      </c>
      <c r="C38" s="18">
        <f t="shared" si="29"/>
        <v>288.75</v>
      </c>
      <c r="D38" s="67">
        <f t="shared" ref="D38:D47" si="31">1-B38/C38</f>
        <v>2.3376623376623384E-2</v>
      </c>
      <c r="E38" s="13"/>
      <c r="F38" s="30" t="str">
        <f>VLOOKUP(A38,Соответствие!A:B,2,FALSE)</f>
        <v>search_tickets</v>
      </c>
      <c r="G38" s="15">
        <f t="shared" si="30"/>
        <v>96.25</v>
      </c>
      <c r="H38" s="8">
        <f>VLOOKUP(F38,SummaryReports!A:K,8,FALSE)</f>
        <v>97</v>
      </c>
      <c r="I38" s="6">
        <f t="shared" si="28"/>
        <v>7.7319587628865705E-3</v>
      </c>
    </row>
    <row r="39" spans="1:9" ht="18" x14ac:dyDescent="0.3">
      <c r="A39" s="70" t="s">
        <v>9</v>
      </c>
      <c r="B39" s="69">
        <v>270</v>
      </c>
      <c r="C39" s="18">
        <f t="shared" si="29"/>
        <v>288.75</v>
      </c>
      <c r="D39" s="67">
        <f t="shared" si="31"/>
        <v>6.4935064935064957E-2</v>
      </c>
      <c r="E39" s="13"/>
      <c r="F39" s="30" t="str">
        <f>VLOOKUP(A39,Соответствие!A:B,2,FALSE)</f>
        <v>select_ticket</v>
      </c>
      <c r="G39" s="15">
        <f t="shared" si="30"/>
        <v>96.25</v>
      </c>
      <c r="H39" s="8">
        <f>VLOOKUP(F39,SummaryReports!A:K,8,FALSE)</f>
        <v>96</v>
      </c>
      <c r="I39" s="6">
        <f t="shared" si="28"/>
        <v>-2.6041666666667407E-3</v>
      </c>
    </row>
    <row r="40" spans="1:9" ht="18" x14ac:dyDescent="0.3">
      <c r="A40" s="70" t="s">
        <v>1</v>
      </c>
      <c r="B40" s="69">
        <v>175</v>
      </c>
      <c r="C40" s="18">
        <f t="shared" si="29"/>
        <v>168.75</v>
      </c>
      <c r="D40" s="67">
        <f t="shared" si="31"/>
        <v>-3.7037037037036979E-2</v>
      </c>
      <c r="E40" s="13"/>
      <c r="F40" s="30" t="str">
        <f>VLOOKUP(A40,Соответствие!A:B,2,FALSE)</f>
        <v>buy_ticket</v>
      </c>
      <c r="G40" s="15">
        <f t="shared" si="30"/>
        <v>56.25</v>
      </c>
      <c r="H40" s="8">
        <f>VLOOKUP(F40,SummaryReports!A:K,8,FALSE)</f>
        <v>56</v>
      </c>
      <c r="I40" s="6">
        <f t="shared" si="28"/>
        <v>-4.4642857142858094E-3</v>
      </c>
    </row>
    <row r="41" spans="1:9" ht="18" x14ac:dyDescent="0.3">
      <c r="A41" s="70" t="s">
        <v>2</v>
      </c>
      <c r="B41" s="69">
        <v>280</v>
      </c>
      <c r="C41" s="18">
        <f t="shared" si="29"/>
        <v>293.36538461538458</v>
      </c>
      <c r="D41" s="67">
        <f t="shared" si="31"/>
        <v>4.5558833169452528E-2</v>
      </c>
      <c r="E41" s="19"/>
      <c r="F41" s="30" t="str">
        <f>VLOOKUP(A41,Соответствие!A:B,2,FALSE)</f>
        <v>open_itinerary_page</v>
      </c>
      <c r="G41" s="15">
        <f t="shared" si="30"/>
        <v>97.788461538461533</v>
      </c>
      <c r="H41" s="8">
        <f>VLOOKUP(F41,SummaryReports!A:K,8,FALSE)</f>
        <v>98</v>
      </c>
      <c r="I41" s="6">
        <f t="shared" si="28"/>
        <v>2.1585557299843572E-3</v>
      </c>
    </row>
    <row r="42" spans="1:9" ht="18" x14ac:dyDescent="0.3">
      <c r="A42" s="70" t="s">
        <v>10</v>
      </c>
      <c r="B42" s="69">
        <v>73</v>
      </c>
      <c r="C42" s="18">
        <f t="shared" si="29"/>
        <v>69.230769230769226</v>
      </c>
      <c r="D42" s="67">
        <f t="shared" si="31"/>
        <v>-5.4444444444444517E-2</v>
      </c>
      <c r="E42" s="13"/>
      <c r="F42" s="30" t="str">
        <f>VLOOKUP(A42,Соответствие!A:B,2,FALSE)</f>
        <v>remove_itinerary</v>
      </c>
      <c r="G42" s="15">
        <f t="shared" si="30"/>
        <v>23.076923076923077</v>
      </c>
      <c r="H42" s="8">
        <f>VLOOKUP(F42,SummaryReports!A:K,8,FALSE)</f>
        <v>15</v>
      </c>
      <c r="I42" s="6">
        <f t="shared" si="28"/>
        <v>-0.53846153846153855</v>
      </c>
    </row>
    <row r="43" spans="1:9" ht="18" x14ac:dyDescent="0.3">
      <c r="A43" s="70" t="s">
        <v>3</v>
      </c>
      <c r="B43" s="69">
        <v>326</v>
      </c>
      <c r="C43" s="18">
        <f t="shared" si="29"/>
        <v>344.13461538461542</v>
      </c>
      <c r="D43" s="67">
        <f t="shared" si="31"/>
        <v>5.2696283878178374E-2</v>
      </c>
      <c r="E43" s="13"/>
      <c r="F43" s="30" t="str">
        <f>VLOOKUP(A43,Соответствие!A:B,2,FALSE)</f>
        <v>logout</v>
      </c>
      <c r="G43" s="15">
        <f t="shared" si="30"/>
        <v>114.71153846153847</v>
      </c>
      <c r="H43" s="8">
        <f>VLOOKUP(F43,SummaryReports!A:K,8,FALSE)</f>
        <v>115</v>
      </c>
      <c r="I43" s="6">
        <f t="shared" si="28"/>
        <v>2.5083612040133207E-3</v>
      </c>
    </row>
    <row r="44" spans="1:9" ht="36" x14ac:dyDescent="0.3">
      <c r="A44" s="70" t="s">
        <v>47</v>
      </c>
      <c r="B44" s="69">
        <v>97</v>
      </c>
      <c r="C44" s="18">
        <f t="shared" si="29"/>
        <v>100</v>
      </c>
      <c r="D44" s="67">
        <f t="shared" si="31"/>
        <v>3.0000000000000027E-2</v>
      </c>
      <c r="E44" s="13"/>
      <c r="F44" s="30" t="str">
        <f>VLOOKUP(A44,Соответствие!A:B,2,FALSE)</f>
        <v>open_sign_up_page</v>
      </c>
      <c r="G44" s="15">
        <f t="shared" si="30"/>
        <v>33.333333333333336</v>
      </c>
      <c r="H44" s="8">
        <f>VLOOKUP(F44,SummaryReports!A:K,8,FALSE)</f>
        <v>34</v>
      </c>
      <c r="I44" s="6">
        <f>1-G44/H44</f>
        <v>1.9607843137254832E-2</v>
      </c>
    </row>
    <row r="45" spans="1:9" ht="36" x14ac:dyDescent="0.3">
      <c r="A45" s="70" t="s">
        <v>46</v>
      </c>
      <c r="B45" s="69">
        <v>97</v>
      </c>
      <c r="C45" s="18">
        <f t="shared" si="29"/>
        <v>100</v>
      </c>
      <c r="D45" s="67">
        <f t="shared" si="31"/>
        <v>3.0000000000000027E-2</v>
      </c>
      <c r="E45" s="13"/>
      <c r="F45" s="30" t="str">
        <f>VLOOKUP(A45,Соответствие!A:B,2,FALSE)</f>
        <v>complete_form_and_register</v>
      </c>
      <c r="G45" s="15">
        <f t="shared" si="30"/>
        <v>33.333333333333336</v>
      </c>
      <c r="H45" s="8">
        <f>VLOOKUP(F45,SummaryReports!A:K,8,FALSE)</f>
        <v>33</v>
      </c>
      <c r="I45" s="6">
        <f>1-G45/H45</f>
        <v>-1.0101010101010166E-2</v>
      </c>
    </row>
    <row r="46" spans="1:9" ht="36" x14ac:dyDescent="0.3">
      <c r="A46" s="70" t="s">
        <v>48</v>
      </c>
      <c r="B46" s="69">
        <v>97</v>
      </c>
      <c r="C46" s="18">
        <f t="shared" si="29"/>
        <v>100</v>
      </c>
      <c r="D46" s="67">
        <f t="shared" si="31"/>
        <v>3.0000000000000027E-2</v>
      </c>
      <c r="E46" s="13"/>
      <c r="F46" s="30" t="str">
        <f>VLOOKUP(A46,Соответствие!A:B,2,FALSE)</f>
        <v>open_menu</v>
      </c>
      <c r="G46" s="15">
        <f t="shared" si="30"/>
        <v>33.333333333333336</v>
      </c>
      <c r="H46" s="8">
        <f>VLOOKUP(F46,SummaryReports!A:K,8,FALSE)</f>
        <v>33</v>
      </c>
      <c r="I46" s="6">
        <f t="shared" si="28"/>
        <v>-1.0101010101010166E-2</v>
      </c>
    </row>
    <row r="47" spans="1:9" ht="18.600000000000001" thickBot="1" x14ac:dyDescent="0.35">
      <c r="A47" s="11" t="s">
        <v>4</v>
      </c>
      <c r="B47" s="27">
        <f>SUM(B35:B46)</f>
        <v>2944</v>
      </c>
      <c r="C47" s="28">
        <f>SUM(C35:C46)</f>
        <v>2968.4615384615381</v>
      </c>
      <c r="D47" s="5">
        <f t="shared" si="31"/>
        <v>8.2404768074629819E-3</v>
      </c>
    </row>
    <row r="48" spans="1:9" ht="15" thickBot="1" x14ac:dyDescent="0.35">
      <c r="I48" s="9"/>
    </row>
    <row r="49" spans="1:9" x14ac:dyDescent="0.3">
      <c r="A49" s="20"/>
      <c r="B49" s="21"/>
      <c r="C49" s="22" t="s">
        <v>50</v>
      </c>
      <c r="D49" s="22"/>
      <c r="E49" s="22"/>
      <c r="F49" s="22"/>
      <c r="G49" s="22"/>
      <c r="H49" s="22"/>
      <c r="I49" s="12"/>
    </row>
  </sheetData>
  <mergeCells count="3">
    <mergeCell ref="A33:B33"/>
    <mergeCell ref="C33:D33"/>
    <mergeCell ref="F33:I33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C55" activeCellId="1" sqref="C35:C46 C55"/>
    </sheetView>
  </sheetViews>
  <sheetFormatPr defaultRowHeight="14.4" x14ac:dyDescent="0.3"/>
  <cols>
    <col min="1" max="1" width="47.44140625" bestFit="1" customWidth="1"/>
    <col min="2" max="2" width="27.6640625" customWidth="1"/>
    <col min="5" max="5" width="8.88671875" customWidth="1"/>
  </cols>
  <sheetData>
    <row r="1" spans="1:2" x14ac:dyDescent="0.3">
      <c r="A1" s="16" t="s">
        <v>54</v>
      </c>
      <c r="B1" s="16" t="s">
        <v>55</v>
      </c>
    </row>
    <row r="2" spans="1:2" x14ac:dyDescent="0.3">
      <c r="A2" s="30" t="str">
        <f>'Автоматизированный расчет'!A35</f>
        <v>Главная Welcome страница</v>
      </c>
      <c r="B2" s="30" t="s">
        <v>74</v>
      </c>
    </row>
    <row r="3" spans="1:2" x14ac:dyDescent="0.3">
      <c r="A3" s="30" t="str">
        <f>'Автоматизированный расчет'!A36</f>
        <v>Вход в систему</v>
      </c>
      <c r="B3" s="30" t="s">
        <v>11</v>
      </c>
    </row>
    <row r="4" spans="1:2" x14ac:dyDescent="0.3">
      <c r="A4" s="30" t="str">
        <f>'Автоматизированный расчет'!A37</f>
        <v>Переход на страницу поиска билетов</v>
      </c>
      <c r="B4" s="30" t="s">
        <v>66</v>
      </c>
    </row>
    <row r="5" spans="1:2" x14ac:dyDescent="0.3">
      <c r="A5" s="30" t="str">
        <f>'Автоматизированный расчет'!A38</f>
        <v xml:space="preserve">Заполнение полей для поиска билета </v>
      </c>
      <c r="B5" s="30" t="s">
        <v>67</v>
      </c>
    </row>
    <row r="6" spans="1:2" x14ac:dyDescent="0.3">
      <c r="A6" s="30" t="str">
        <f>'Автоматизированный расчет'!A39</f>
        <v xml:space="preserve">Выбор рейса из найденных </v>
      </c>
      <c r="B6" s="30" t="s">
        <v>13</v>
      </c>
    </row>
    <row r="7" spans="1:2" x14ac:dyDescent="0.3">
      <c r="A7" s="30" t="str">
        <f>'Автоматизированный расчет'!A40</f>
        <v>Оплата билета</v>
      </c>
      <c r="B7" s="30" t="s">
        <v>68</v>
      </c>
    </row>
    <row r="8" spans="1:2" x14ac:dyDescent="0.3">
      <c r="A8" s="30" t="str">
        <f>'Автоматизированный расчет'!A41</f>
        <v>Просмотр квитанций</v>
      </c>
      <c r="B8" s="30" t="s">
        <v>73</v>
      </c>
    </row>
    <row r="9" spans="1:2" x14ac:dyDescent="0.3">
      <c r="A9" s="30" t="str">
        <f>'Автоматизированный расчет'!A42</f>
        <v xml:space="preserve">Отмена бронирования </v>
      </c>
      <c r="B9" s="30" t="s">
        <v>72</v>
      </c>
    </row>
    <row r="10" spans="1:2" x14ac:dyDescent="0.3">
      <c r="A10" s="30" t="str">
        <f>'Автоматизированный расчет'!A43</f>
        <v>Выход из системы</v>
      </c>
      <c r="B10" s="30" t="s">
        <v>12</v>
      </c>
    </row>
    <row r="11" spans="1:2" x14ac:dyDescent="0.3">
      <c r="A11" s="30" t="str">
        <f>'Автоматизированный расчет'!A44</f>
        <v>Перход на страницу регистрации</v>
      </c>
      <c r="B11" s="30" t="s">
        <v>69</v>
      </c>
    </row>
    <row r="12" spans="1:2" x14ac:dyDescent="0.3">
      <c r="A12" s="30" t="str">
        <f>'Автоматизированный расчет'!A45</f>
        <v>Заполнение полей регистарции</v>
      </c>
      <c r="B12" s="30" t="s">
        <v>70</v>
      </c>
    </row>
    <row r="13" spans="1:2" x14ac:dyDescent="0.3">
      <c r="A13" s="30" t="str">
        <f>'Автоматизированный расчет'!A46</f>
        <v>Переход на следуюущий эран после регистарции</v>
      </c>
      <c r="B13" s="30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D7789-0A11-4EB6-8536-854DD3744EA5}">
  <dimension ref="C9:U64"/>
  <sheetViews>
    <sheetView topLeftCell="A27" zoomScale="69" zoomScaleNormal="85" workbookViewId="0">
      <selection activeCell="K61" sqref="K61"/>
    </sheetView>
  </sheetViews>
  <sheetFormatPr defaultColWidth="8.88671875" defaultRowHeight="14.4" x14ac:dyDescent="0.3"/>
  <cols>
    <col min="2" max="2" width="4.44140625" customWidth="1"/>
    <col min="3" max="4" width="9.109375" hidden="1" customWidth="1"/>
    <col min="5" max="5" width="20.44140625" customWidth="1"/>
    <col min="6" max="6" width="18.88671875" customWidth="1"/>
    <col min="7" max="7" width="15.33203125" customWidth="1"/>
    <col min="8" max="8" width="15.109375" customWidth="1"/>
    <col min="9" max="9" width="14" customWidth="1"/>
    <col min="11" max="11" width="29.109375" customWidth="1"/>
    <col min="12" max="12" width="6" bestFit="1" customWidth="1"/>
    <col min="13" max="13" width="4.109375" customWidth="1"/>
    <col min="14" max="14" width="5" bestFit="1" customWidth="1"/>
    <col min="15" max="15" width="14.109375" bestFit="1" customWidth="1"/>
    <col min="16" max="16" width="19.44140625" bestFit="1" customWidth="1"/>
    <col min="21" max="21" width="29" customWidth="1"/>
  </cols>
  <sheetData>
    <row r="9" spans="5:21" x14ac:dyDescent="0.3">
      <c r="E9" s="109" t="s">
        <v>81</v>
      </c>
      <c r="F9" s="109"/>
      <c r="G9" s="109"/>
      <c r="H9" s="109"/>
      <c r="I9" s="109"/>
    </row>
    <row r="11" spans="5:21" ht="15" thickBot="1" x14ac:dyDescent="0.35"/>
    <row r="12" spans="5:21" ht="62.4" x14ac:dyDescent="0.3">
      <c r="E12" s="30"/>
      <c r="F12" s="72" t="s">
        <v>62</v>
      </c>
      <c r="G12" s="73" t="s">
        <v>82</v>
      </c>
      <c r="H12" s="73" t="s">
        <v>42</v>
      </c>
      <c r="I12" s="73" t="s">
        <v>43</v>
      </c>
      <c r="K12" s="81" t="s">
        <v>25</v>
      </c>
      <c r="L12" s="82" t="s">
        <v>27</v>
      </c>
      <c r="M12" s="82" t="s">
        <v>28</v>
      </c>
      <c r="N12" s="82" t="s">
        <v>63</v>
      </c>
      <c r="O12" s="82" t="s">
        <v>29</v>
      </c>
      <c r="P12" s="82" t="s">
        <v>26</v>
      </c>
      <c r="Q12" s="82" t="s">
        <v>32</v>
      </c>
      <c r="R12" s="82" t="s">
        <v>65</v>
      </c>
      <c r="S12" s="82" t="s">
        <v>30</v>
      </c>
      <c r="T12" s="82" t="s">
        <v>31</v>
      </c>
      <c r="U12" s="83" t="s">
        <v>33</v>
      </c>
    </row>
    <row r="13" spans="5:21" x14ac:dyDescent="0.3">
      <c r="E13" s="94" t="s">
        <v>45</v>
      </c>
      <c r="F13" s="94" t="str">
        <f>VLOOKUP(E13,Соответствие!A2:B13,2,0)</f>
        <v>open_main_page</v>
      </c>
      <c r="G13" s="74">
        <f>VLOOKUP(E13,'Автоматизированный расчет'!A35:D46,3,0)/3</f>
        <v>171.12179487179483</v>
      </c>
      <c r="H13" s="91">
        <f>VLOOKUP(F13,SummaryReports!$A$2:$K$20,8,0)</f>
        <v>171</v>
      </c>
      <c r="I13" s="92">
        <f t="shared" ref="I13:I24" si="0">1-G13/H13</f>
        <v>-7.1225071225056169E-4</v>
      </c>
      <c r="K13" s="61" t="s">
        <v>5</v>
      </c>
      <c r="L13" s="46">
        <v>4</v>
      </c>
      <c r="M13" s="47">
        <v>28</v>
      </c>
      <c r="N13" s="47">
        <f>L13+M13</f>
        <v>32</v>
      </c>
      <c r="O13" s="47">
        <v>64</v>
      </c>
      <c r="P13" s="46">
        <v>3</v>
      </c>
      <c r="Q13" s="48">
        <f>P13/$U$13</f>
        <v>0.33333333333333331</v>
      </c>
      <c r="R13" s="80">
        <f t="shared" ref="R13:R17" si="1">60/(O13)</f>
        <v>0.9375</v>
      </c>
      <c r="S13" s="46">
        <v>20</v>
      </c>
      <c r="T13" s="47">
        <f>ROUND(P13*R13*S13,0)</f>
        <v>56</v>
      </c>
      <c r="U13" s="62">
        <f>SUM(P13:P18)</f>
        <v>9</v>
      </c>
    </row>
    <row r="14" spans="5:21" x14ac:dyDescent="0.3">
      <c r="E14" s="94" t="s">
        <v>0</v>
      </c>
      <c r="F14" s="94" t="str">
        <f>VLOOKUP(E14,Соответствие!A3:B14,2,0)</f>
        <v>login</v>
      </c>
      <c r="G14" s="74">
        <f>VLOOKUP(E14,'Автоматизированный расчет'!A36:D47,3,0)/3</f>
        <v>137.78846153846152</v>
      </c>
      <c r="H14" s="91">
        <f>VLOOKUP(F14,SummaryReports!$A$2:$K$20,8,0)</f>
        <v>138</v>
      </c>
      <c r="I14" s="92">
        <f>1-G14/H14</f>
        <v>1.5328874024527206E-3</v>
      </c>
      <c r="K14" s="61" t="s">
        <v>6</v>
      </c>
      <c r="L14" s="46">
        <v>5</v>
      </c>
      <c r="M14" s="47">
        <v>17</v>
      </c>
      <c r="N14" s="47">
        <f t="shared" ref="N14:N17" si="2">L14+M14</f>
        <v>22</v>
      </c>
      <c r="O14" s="47">
        <f>52</f>
        <v>52</v>
      </c>
      <c r="P14" s="46">
        <v>1</v>
      </c>
      <c r="Q14" s="48">
        <f t="shared" ref="Q14:Q17" si="3">P14/$U$13</f>
        <v>0.1111111111111111</v>
      </c>
      <c r="R14" s="80">
        <f t="shared" si="1"/>
        <v>1.1538461538461537</v>
      </c>
      <c r="S14" s="46">
        <v>20</v>
      </c>
      <c r="T14" s="47">
        <f>ROUND(P14*R14*S14,0)</f>
        <v>23</v>
      </c>
      <c r="U14" s="62"/>
    </row>
    <row r="15" spans="5:21" x14ac:dyDescent="0.3">
      <c r="E15" s="94" t="s">
        <v>51</v>
      </c>
      <c r="F15" s="94" t="str">
        <f>VLOOKUP(E15,Соответствие!A4:B15,2,0)</f>
        <v>open_search_page</v>
      </c>
      <c r="G15" s="74">
        <f>VLOOKUP(E15,'Автоматизированный расчет'!A37:D48,3,0)/3</f>
        <v>96.25</v>
      </c>
      <c r="H15" s="91">
        <f>VLOOKUP(F15,SummaryReports!$A$2:$K$20,8,0)</f>
        <v>97</v>
      </c>
      <c r="I15" s="92">
        <f>1-G15/H15</f>
        <v>7.7319587628865705E-3</v>
      </c>
      <c r="K15" s="61" t="s">
        <v>44</v>
      </c>
      <c r="L15" s="46">
        <v>3</v>
      </c>
      <c r="M15" s="47">
        <v>22</v>
      </c>
      <c r="N15" s="47">
        <f t="shared" si="2"/>
        <v>25</v>
      </c>
      <c r="O15" s="47">
        <v>72</v>
      </c>
      <c r="P15" s="46">
        <v>2</v>
      </c>
      <c r="Q15" s="48">
        <f t="shared" si="3"/>
        <v>0.22222222222222221</v>
      </c>
      <c r="R15" s="80">
        <f t="shared" si="1"/>
        <v>0.83333333333333337</v>
      </c>
      <c r="S15" s="46">
        <v>20</v>
      </c>
      <c r="T15" s="47">
        <f>ROUND(P15*R15*S15,0)</f>
        <v>33</v>
      </c>
      <c r="U15" s="62"/>
    </row>
    <row r="16" spans="5:21" x14ac:dyDescent="0.3">
      <c r="E16" s="94" t="s">
        <v>8</v>
      </c>
      <c r="F16" s="94" t="str">
        <f>VLOOKUP(E16,Соответствие!A5:B16,2,0)</f>
        <v>search_tickets</v>
      </c>
      <c r="G16" s="74">
        <f>VLOOKUP(E16,'Автоматизированный расчет'!A38:D49,3,0)/3</f>
        <v>96.25</v>
      </c>
      <c r="H16" s="91">
        <f>VLOOKUP(F16,SummaryReports!$A$2:$K$20,8,0)</f>
        <v>97</v>
      </c>
      <c r="I16" s="92">
        <f t="shared" si="0"/>
        <v>7.7319587628865705E-3</v>
      </c>
      <c r="K16" s="61" t="s">
        <v>49</v>
      </c>
      <c r="L16" s="46">
        <v>4</v>
      </c>
      <c r="M16" s="47">
        <v>18</v>
      </c>
      <c r="N16" s="47">
        <f t="shared" si="2"/>
        <v>22</v>
      </c>
      <c r="O16" s="47">
        <v>60</v>
      </c>
      <c r="P16" s="46">
        <v>2</v>
      </c>
      <c r="Q16" s="48">
        <f t="shared" si="3"/>
        <v>0.22222222222222221</v>
      </c>
      <c r="R16" s="80">
        <f t="shared" si="1"/>
        <v>1</v>
      </c>
      <c r="S16" s="46">
        <v>20</v>
      </c>
      <c r="T16" s="47">
        <f>ROUND(P16*R16*S16,0)</f>
        <v>40</v>
      </c>
      <c r="U16" s="62"/>
    </row>
    <row r="17" spans="5:21" x14ac:dyDescent="0.3">
      <c r="E17" s="94" t="s">
        <v>9</v>
      </c>
      <c r="F17" s="94" t="str">
        <f>VLOOKUP(E17,Соответствие!A6:B17,2,0)</f>
        <v>select_ticket</v>
      </c>
      <c r="G17" s="74">
        <f>VLOOKUP(E17,'Автоматизированный расчет'!A39:D50,3,0)/3</f>
        <v>96.25</v>
      </c>
      <c r="H17" s="91">
        <f>VLOOKUP(F17,SummaryReports!$A$2:$K$20,8,0)</f>
        <v>96</v>
      </c>
      <c r="I17" s="92">
        <f t="shared" si="0"/>
        <v>-2.6041666666667407E-3</v>
      </c>
      <c r="K17" s="61" t="s">
        <v>7</v>
      </c>
      <c r="L17" s="46">
        <v>3</v>
      </c>
      <c r="M17" s="47">
        <v>13</v>
      </c>
      <c r="N17" s="47">
        <f t="shared" si="2"/>
        <v>16</v>
      </c>
      <c r="O17" s="47">
        <v>65</v>
      </c>
      <c r="P17" s="46">
        <v>1</v>
      </c>
      <c r="Q17" s="48">
        <f t="shared" si="3"/>
        <v>0.1111111111111111</v>
      </c>
      <c r="R17" s="80">
        <f t="shared" si="1"/>
        <v>0.92307692307692313</v>
      </c>
      <c r="S17" s="46">
        <v>20</v>
      </c>
      <c r="T17" s="47">
        <f>ROUND(P17*R17*S17,0)</f>
        <v>18</v>
      </c>
      <c r="U17" s="62"/>
    </row>
    <row r="18" spans="5:21" x14ac:dyDescent="0.3">
      <c r="E18" s="94" t="s">
        <v>1</v>
      </c>
      <c r="F18" s="94" t="str">
        <f>VLOOKUP(E18,Соответствие!A7:B18,2,0)</f>
        <v>buy_ticket</v>
      </c>
      <c r="G18" s="74">
        <f>VLOOKUP(E18,'Автоматизированный расчет'!A40:D51,3,0)/3</f>
        <v>56.25</v>
      </c>
      <c r="H18" s="91">
        <f>VLOOKUP(F18,SummaryReports!$A$2:$K$20,8,0)</f>
        <v>56</v>
      </c>
      <c r="I18" s="92">
        <f t="shared" si="0"/>
        <v>-4.4642857142858094E-3</v>
      </c>
      <c r="K18" s="61"/>
      <c r="L18" s="46"/>
      <c r="M18" s="47"/>
      <c r="N18" s="47"/>
      <c r="O18" s="47"/>
      <c r="P18" s="46"/>
      <c r="Q18" s="48"/>
      <c r="R18" s="80"/>
      <c r="S18" s="46"/>
      <c r="T18" s="47"/>
      <c r="U18" s="62"/>
    </row>
    <row r="19" spans="5:21" ht="15" thickBot="1" x14ac:dyDescent="0.35">
      <c r="E19" s="94" t="s">
        <v>2</v>
      </c>
      <c r="F19" s="94" t="str">
        <f>VLOOKUP(E19,Соответствие!A8:B19,2,0)</f>
        <v>open_itinerary_page</v>
      </c>
      <c r="G19" s="74">
        <f>VLOOKUP(E19,'Автоматизированный расчет'!A41:D52,3,0)/3</f>
        <v>97.788461538461533</v>
      </c>
      <c r="H19" s="91">
        <f>VLOOKUP(F19,SummaryReports!$A$2:$K$20,8,0)</f>
        <v>98</v>
      </c>
      <c r="I19" s="92">
        <f t="shared" si="0"/>
        <v>2.1585557299843572E-3</v>
      </c>
      <c r="K19" s="84"/>
      <c r="L19" s="85"/>
      <c r="M19" s="85"/>
      <c r="N19" s="85"/>
      <c r="O19" s="85"/>
      <c r="P19" s="85"/>
      <c r="Q19" s="86">
        <f>SUM(Q13:Q18)</f>
        <v>1</v>
      </c>
      <c r="R19" s="85"/>
      <c r="S19" s="85"/>
      <c r="T19" s="85"/>
      <c r="U19" s="87"/>
    </row>
    <row r="20" spans="5:21" x14ac:dyDescent="0.3">
      <c r="E20" s="94" t="s">
        <v>10</v>
      </c>
      <c r="F20" s="94" t="str">
        <f>VLOOKUP(E20,Соответствие!A9:B20,2,0)</f>
        <v>remove_itinerary</v>
      </c>
      <c r="G20" s="74">
        <f>VLOOKUP(E20,'Автоматизированный расчет'!A42:D53,3,0)/3</f>
        <v>23.076923076923077</v>
      </c>
      <c r="H20" s="91">
        <f>VLOOKUP(F20,SummaryReports!$A$2:$K$20,8,0)</f>
        <v>15</v>
      </c>
      <c r="I20" s="93">
        <f t="shared" si="0"/>
        <v>-0.53846153846153855</v>
      </c>
    </row>
    <row r="21" spans="5:21" x14ac:dyDescent="0.3">
      <c r="E21" s="94" t="s">
        <v>3</v>
      </c>
      <c r="F21" s="94" t="str">
        <f>VLOOKUP(E21,Соответствие!A10:B21,2,0)</f>
        <v>logout</v>
      </c>
      <c r="G21" s="74">
        <f>VLOOKUP(E21,'Автоматизированный расчет'!A43:D54,3,0)/3</f>
        <v>114.71153846153847</v>
      </c>
      <c r="H21" s="91">
        <f>VLOOKUP(F21,SummaryReports!$A$2:$K$20,8,0)</f>
        <v>115</v>
      </c>
      <c r="I21" s="92">
        <f t="shared" si="0"/>
        <v>2.5083612040133207E-3</v>
      </c>
    </row>
    <row r="22" spans="5:21" x14ac:dyDescent="0.3">
      <c r="E22" s="94" t="s">
        <v>47</v>
      </c>
      <c r="F22" s="94" t="str">
        <f>VLOOKUP(E22,Соответствие!A11:B22,2,0)</f>
        <v>open_sign_up_page</v>
      </c>
      <c r="G22" s="74">
        <f>VLOOKUP(E22,'Автоматизированный расчет'!A44:D55,3,0)/3</f>
        <v>33.333333333333336</v>
      </c>
      <c r="H22" s="91">
        <f>VLOOKUP(F22,SummaryReports!$A$2:$K$20,8,0)</f>
        <v>34</v>
      </c>
      <c r="I22" s="92">
        <f>1-G22/H22</f>
        <v>1.9607843137254832E-2</v>
      </c>
    </row>
    <row r="23" spans="5:21" x14ac:dyDescent="0.3">
      <c r="E23" s="94" t="s">
        <v>46</v>
      </c>
      <c r="F23" s="94" t="str">
        <f>VLOOKUP(E23,Соответствие!A12:B23,2,0)</f>
        <v>complete_form_and_register</v>
      </c>
      <c r="G23" s="74">
        <f>VLOOKUP(E23,'Автоматизированный расчет'!A45:D56,3,0)/3</f>
        <v>33.333333333333336</v>
      </c>
      <c r="H23" s="91">
        <f>VLOOKUP(F23,SummaryReports!$A$2:$K$20,8,0)</f>
        <v>33</v>
      </c>
      <c r="I23" s="92">
        <f>1-G23/H23</f>
        <v>-1.0101010101010166E-2</v>
      </c>
    </row>
    <row r="24" spans="5:21" x14ac:dyDescent="0.3">
      <c r="E24" s="94" t="s">
        <v>48</v>
      </c>
      <c r="F24" s="94" t="str">
        <f>VLOOKUP(E24,Соответствие!A13:B24,2,0)</f>
        <v>open_menu</v>
      </c>
      <c r="G24" s="74">
        <f>VLOOKUP(E24,'Автоматизированный расчет'!A46:D57,3,0)/3</f>
        <v>33.333333333333336</v>
      </c>
      <c r="H24" s="91">
        <f>VLOOKUP(F24,SummaryReports!$A$2:$K$20,8,0)</f>
        <v>33</v>
      </c>
      <c r="I24" s="92">
        <f t="shared" si="0"/>
        <v>-1.0101010101010166E-2</v>
      </c>
    </row>
    <row r="25" spans="5:21" x14ac:dyDescent="0.3">
      <c r="E25" s="98" t="s">
        <v>4</v>
      </c>
      <c r="F25" s="30"/>
      <c r="G25" s="100">
        <f>SUM(G13:G24)</f>
        <v>989.48717948717956</v>
      </c>
      <c r="H25" s="100">
        <f>SUM(H13:H24)</f>
        <v>983</v>
      </c>
      <c r="I25" s="111">
        <f>1-G25/H25</f>
        <v>-6.5993687560321757E-3</v>
      </c>
    </row>
    <row r="29" spans="5:21" x14ac:dyDescent="0.3">
      <c r="E29" s="109" t="s">
        <v>84</v>
      </c>
      <c r="F29" s="109"/>
      <c r="G29" s="109"/>
      <c r="H29" s="109"/>
      <c r="I29" s="109"/>
    </row>
    <row r="30" spans="5:21" x14ac:dyDescent="0.3">
      <c r="K30" t="s">
        <v>86</v>
      </c>
    </row>
    <row r="31" spans="5:21" ht="16.2" thickBot="1" x14ac:dyDescent="0.35">
      <c r="E31" s="75"/>
      <c r="F31" s="76"/>
      <c r="G31" s="77"/>
      <c r="H31" s="78"/>
      <c r="I31" s="79"/>
    </row>
    <row r="32" spans="5:21" ht="62.4" x14ac:dyDescent="0.3">
      <c r="E32" s="30"/>
      <c r="F32" s="72" t="s">
        <v>62</v>
      </c>
      <c r="G32" s="73" t="s">
        <v>82</v>
      </c>
      <c r="H32" s="73" t="s">
        <v>42</v>
      </c>
      <c r="I32" s="73" t="s">
        <v>43</v>
      </c>
      <c r="K32" s="81" t="s">
        <v>25</v>
      </c>
      <c r="L32" s="82" t="s">
        <v>27</v>
      </c>
      <c r="M32" s="82" t="s">
        <v>28</v>
      </c>
      <c r="N32" s="82" t="s">
        <v>63</v>
      </c>
      <c r="O32" s="82" t="s">
        <v>29</v>
      </c>
      <c r="P32" s="82" t="s">
        <v>26</v>
      </c>
      <c r="Q32" s="82" t="s">
        <v>32</v>
      </c>
      <c r="R32" s="82" t="s">
        <v>65</v>
      </c>
      <c r="S32" s="82" t="s">
        <v>30</v>
      </c>
      <c r="T32" s="82" t="s">
        <v>31</v>
      </c>
      <c r="U32" s="83" t="s">
        <v>33</v>
      </c>
    </row>
    <row r="33" spans="5:21" x14ac:dyDescent="0.3">
      <c r="E33" s="94" t="s">
        <v>45</v>
      </c>
      <c r="F33" s="94" t="str">
        <f>VLOOKUP(E33,Соответствие!A2:B13,2,0)</f>
        <v>open_main_page</v>
      </c>
      <c r="G33" s="74">
        <v>1714</v>
      </c>
      <c r="H33" s="96">
        <f>VLOOKUP(F33,SummaryReports!$A$24:$J$40,8,0)</f>
        <v>1693</v>
      </c>
      <c r="I33" s="92">
        <f t="shared" ref="I33:I35" si="4">1-G33/H33</f>
        <v>-1.2404016538688722E-2</v>
      </c>
      <c r="K33" s="61" t="s">
        <v>5</v>
      </c>
      <c r="L33" s="46">
        <v>4</v>
      </c>
      <c r="M33" s="47">
        <v>28</v>
      </c>
      <c r="N33" s="47">
        <f>L33+M33</f>
        <v>32</v>
      </c>
      <c r="O33" s="47">
        <v>32</v>
      </c>
      <c r="P33" s="46">
        <v>3</v>
      </c>
      <c r="Q33" s="48">
        <f>P33/$U$13</f>
        <v>0.33333333333333331</v>
      </c>
      <c r="R33" s="80">
        <f t="shared" ref="R33:R37" si="5">60/(O33)</f>
        <v>1.875</v>
      </c>
      <c r="S33" s="46">
        <v>20</v>
      </c>
      <c r="T33" s="47">
        <f>ROUND(P33*R33*S33,0)</f>
        <v>113</v>
      </c>
      <c r="U33" s="62">
        <f>SUM(P33:P38)</f>
        <v>9</v>
      </c>
    </row>
    <row r="34" spans="5:21" x14ac:dyDescent="0.3">
      <c r="E34" s="94" t="s">
        <v>0</v>
      </c>
      <c r="F34" s="94" t="str">
        <f>VLOOKUP(E34,Соответствие!A3:B14,2,0)</f>
        <v>login</v>
      </c>
      <c r="G34" s="74">
        <v>1381</v>
      </c>
      <c r="H34" s="96">
        <f>VLOOKUP(F34,SummaryReports!$A$24:$J$40,8,0)</f>
        <v>1362</v>
      </c>
      <c r="I34" s="92">
        <f t="shared" si="4"/>
        <v>-1.3950073421439058E-2</v>
      </c>
      <c r="K34" s="61" t="s">
        <v>6</v>
      </c>
      <c r="L34" s="46">
        <v>5</v>
      </c>
      <c r="M34" s="47">
        <v>17</v>
      </c>
      <c r="N34" s="47">
        <f t="shared" ref="N34:N37" si="6">L34+M34</f>
        <v>22</v>
      </c>
      <c r="O34" s="47">
        <f>26</f>
        <v>26</v>
      </c>
      <c r="P34" s="46">
        <v>1</v>
      </c>
      <c r="Q34" s="48">
        <f t="shared" ref="Q34:Q37" si="7">P34/$U$13</f>
        <v>0.1111111111111111</v>
      </c>
      <c r="R34" s="80">
        <f t="shared" si="5"/>
        <v>2.3076923076923075</v>
      </c>
      <c r="S34" s="46">
        <v>20</v>
      </c>
      <c r="T34" s="47">
        <f>ROUND(P34*R34*S34,0)</f>
        <v>46</v>
      </c>
      <c r="U34" s="62"/>
    </row>
    <row r="35" spans="5:21" x14ac:dyDescent="0.3">
      <c r="E35" s="94" t="s">
        <v>51</v>
      </c>
      <c r="F35" s="94" t="str">
        <f>VLOOKUP(E35,Соответствие!A4:B15,2,0)</f>
        <v>open_search_page</v>
      </c>
      <c r="G35" s="74">
        <v>963</v>
      </c>
      <c r="H35" s="96">
        <f>VLOOKUP(F35,SummaryReports!$A$24:$J$40,8,0)</f>
        <v>944</v>
      </c>
      <c r="I35" s="92">
        <f t="shared" si="4"/>
        <v>-2.0127118644067687E-2</v>
      </c>
      <c r="K35" s="61" t="s">
        <v>44</v>
      </c>
      <c r="L35" s="46">
        <v>3</v>
      </c>
      <c r="M35" s="47">
        <v>22</v>
      </c>
      <c r="N35" s="47">
        <f t="shared" si="6"/>
        <v>25</v>
      </c>
      <c r="O35" s="47">
        <v>36</v>
      </c>
      <c r="P35" s="46">
        <v>2</v>
      </c>
      <c r="Q35" s="48">
        <f t="shared" si="7"/>
        <v>0.22222222222222221</v>
      </c>
      <c r="R35" s="80">
        <f t="shared" si="5"/>
        <v>1.6666666666666667</v>
      </c>
      <c r="S35" s="46">
        <v>20</v>
      </c>
      <c r="T35" s="47">
        <f>ROUND(P35*R35*S35,0)</f>
        <v>67</v>
      </c>
      <c r="U35" s="62"/>
    </row>
    <row r="36" spans="5:21" x14ac:dyDescent="0.3">
      <c r="E36" s="94" t="s">
        <v>8</v>
      </c>
      <c r="F36" s="94" t="str">
        <f>VLOOKUP(E36,Соответствие!A5:B16,2,0)</f>
        <v>search_tickets</v>
      </c>
      <c r="G36" s="74">
        <v>963</v>
      </c>
      <c r="H36" s="96">
        <f>VLOOKUP(F36,SummaryReports!$A$24:$J$40,8,0)</f>
        <v>942</v>
      </c>
      <c r="I36" s="92">
        <f t="shared" ref="I36:I42" si="8">1-G36/H36</f>
        <v>-2.2292993630573354E-2</v>
      </c>
      <c r="K36" s="61" t="s">
        <v>49</v>
      </c>
      <c r="L36" s="46">
        <v>4</v>
      </c>
      <c r="M36" s="47">
        <v>18</v>
      </c>
      <c r="N36" s="47">
        <f t="shared" si="6"/>
        <v>22</v>
      </c>
      <c r="O36" s="47">
        <v>30</v>
      </c>
      <c r="P36" s="46">
        <v>2</v>
      </c>
      <c r="Q36" s="48">
        <f t="shared" si="7"/>
        <v>0.22222222222222221</v>
      </c>
      <c r="R36" s="80">
        <f t="shared" si="5"/>
        <v>2</v>
      </c>
      <c r="S36" s="46">
        <v>20</v>
      </c>
      <c r="T36" s="47">
        <f>ROUND(P36*R36*S36,0)</f>
        <v>80</v>
      </c>
      <c r="U36" s="62"/>
    </row>
    <row r="37" spans="5:21" x14ac:dyDescent="0.3">
      <c r="E37" s="94" t="s">
        <v>9</v>
      </c>
      <c r="F37" s="94" t="str">
        <f>VLOOKUP(E37,Соответствие!A6:B17,2,0)</f>
        <v>select_ticket</v>
      </c>
      <c r="G37" s="74">
        <v>963</v>
      </c>
      <c r="H37" s="96">
        <f>VLOOKUP(F37,SummaryReports!$A$24:$J$40,8,0)</f>
        <v>942</v>
      </c>
      <c r="I37" s="92">
        <f t="shared" si="8"/>
        <v>-2.2292993630573354E-2</v>
      </c>
      <c r="K37" s="61" t="s">
        <v>7</v>
      </c>
      <c r="L37" s="46">
        <v>3</v>
      </c>
      <c r="M37" s="47">
        <v>13</v>
      </c>
      <c r="N37" s="47">
        <f t="shared" si="6"/>
        <v>16</v>
      </c>
      <c r="O37" s="47">
        <v>32</v>
      </c>
      <c r="P37" s="46">
        <v>1</v>
      </c>
      <c r="Q37" s="48">
        <f t="shared" si="7"/>
        <v>0.1111111111111111</v>
      </c>
      <c r="R37" s="80">
        <f t="shared" si="5"/>
        <v>1.875</v>
      </c>
      <c r="S37" s="46">
        <v>20</v>
      </c>
      <c r="T37" s="47">
        <f>ROUND(P37*R37*S37,0)</f>
        <v>38</v>
      </c>
      <c r="U37" s="62"/>
    </row>
    <row r="38" spans="5:21" x14ac:dyDescent="0.3">
      <c r="E38" s="94" t="s">
        <v>1</v>
      </c>
      <c r="F38" s="94" t="str">
        <f>VLOOKUP(E38,Соответствие!A7:B18,2,0)</f>
        <v>buy_ticket</v>
      </c>
      <c r="G38" s="74">
        <v>563</v>
      </c>
      <c r="H38" s="96">
        <f>VLOOKUP(F38,SummaryReports!$A$24:$J$40,8,0)</f>
        <v>543</v>
      </c>
      <c r="I38" s="92">
        <f t="shared" si="8"/>
        <v>-3.6832412523020164E-2</v>
      </c>
      <c r="K38" s="61"/>
      <c r="L38" s="46"/>
      <c r="M38" s="47"/>
      <c r="N38" s="47"/>
      <c r="O38" s="47"/>
      <c r="P38" s="46"/>
      <c r="Q38" s="48"/>
      <c r="R38" s="80"/>
      <c r="S38" s="46"/>
      <c r="T38" s="47"/>
      <c r="U38" s="62"/>
    </row>
    <row r="39" spans="5:21" ht="15" thickBot="1" x14ac:dyDescent="0.35">
      <c r="E39" s="94" t="s">
        <v>2</v>
      </c>
      <c r="F39" s="94" t="str">
        <f>VLOOKUP(E39,Соответствие!A8:B19,2,0)</f>
        <v>open_itinerary_page</v>
      </c>
      <c r="G39" s="74">
        <v>981</v>
      </c>
      <c r="H39" s="96">
        <f>VLOOKUP(F39,SummaryReports!$A$24:$J$40,8,0)</f>
        <v>962</v>
      </c>
      <c r="I39" s="92">
        <f t="shared" si="8"/>
        <v>-1.9750519750519668E-2</v>
      </c>
      <c r="K39" s="84"/>
      <c r="L39" s="85"/>
      <c r="M39" s="85"/>
      <c r="N39" s="85"/>
      <c r="O39" s="85"/>
      <c r="P39" s="85"/>
      <c r="Q39" s="86">
        <f>SUM(Q33:Q38)</f>
        <v>1</v>
      </c>
      <c r="R39" s="85"/>
      <c r="S39" s="85"/>
      <c r="T39" s="85"/>
      <c r="U39" s="87"/>
    </row>
    <row r="40" spans="5:21" x14ac:dyDescent="0.3">
      <c r="E40" s="94" t="s">
        <v>10</v>
      </c>
      <c r="F40" s="94" t="str">
        <f>VLOOKUP(E40,Соответствие!A9:B20,2,0)</f>
        <v>remove_itinerary</v>
      </c>
      <c r="G40" s="74">
        <v>231</v>
      </c>
      <c r="H40" s="96">
        <f>VLOOKUP(F40,SummaryReports!$A$24:$J$40,8,0)</f>
        <v>231</v>
      </c>
      <c r="I40" s="92">
        <f t="shared" si="8"/>
        <v>0</v>
      </c>
    </row>
    <row r="41" spans="5:21" x14ac:dyDescent="0.3">
      <c r="E41" s="94" t="s">
        <v>3</v>
      </c>
      <c r="F41" s="94" t="str">
        <f>VLOOKUP(E41,Соответствие!A10:B21,2,0)</f>
        <v>logout</v>
      </c>
      <c r="G41" s="74">
        <v>1150</v>
      </c>
      <c r="H41" s="96">
        <f>VLOOKUP(F41,SummaryReports!$A$24:$J$40,8,0)</f>
        <v>1132</v>
      </c>
      <c r="I41" s="92">
        <f t="shared" si="8"/>
        <v>-1.5901060070671269E-2</v>
      </c>
    </row>
    <row r="42" spans="5:21" x14ac:dyDescent="0.3">
      <c r="E42" s="94" t="s">
        <v>47</v>
      </c>
      <c r="F42" s="94" t="str">
        <f>VLOOKUP(E42,Соответствие!A11:B22,2,0)</f>
        <v>open_sign_up_page</v>
      </c>
      <c r="G42" s="74">
        <v>333</v>
      </c>
      <c r="H42" s="96">
        <f>VLOOKUP(F42,SummaryReports!$A$24:$J$40,8,0)</f>
        <v>330</v>
      </c>
      <c r="I42" s="92">
        <f t="shared" si="8"/>
        <v>-9.0909090909090384E-3</v>
      </c>
    </row>
    <row r="43" spans="5:21" x14ac:dyDescent="0.3">
      <c r="E43" s="94" t="s">
        <v>46</v>
      </c>
      <c r="F43" s="94" t="str">
        <f>VLOOKUP(E43,Соответствие!A12:B23,2,0)</f>
        <v>complete_form_and_register</v>
      </c>
      <c r="G43" s="74">
        <v>333</v>
      </c>
      <c r="H43" s="96">
        <f>VLOOKUP(F43,SummaryReports!$A$24:$J$40,8,0)</f>
        <v>340</v>
      </c>
      <c r="I43" s="92">
        <f>1-G43/H43</f>
        <v>2.0588235294117685E-2</v>
      </c>
    </row>
    <row r="44" spans="5:21" x14ac:dyDescent="0.3">
      <c r="E44" s="94" t="s">
        <v>48</v>
      </c>
      <c r="F44" s="94" t="str">
        <f>VLOOKUP(E44,Соответствие!A13:B24,2,0)</f>
        <v>open_menu</v>
      </c>
      <c r="G44" s="74">
        <v>333</v>
      </c>
      <c r="H44" s="96">
        <f>VLOOKUP(F44,SummaryReports!$A$24:$J$40,8,0)</f>
        <v>337</v>
      </c>
      <c r="I44" s="92">
        <f t="shared" ref="I44" si="9">1-G44/H44</f>
        <v>1.1869436201780381E-2</v>
      </c>
    </row>
    <row r="45" spans="5:21" x14ac:dyDescent="0.3">
      <c r="E45" s="98" t="s">
        <v>4</v>
      </c>
      <c r="F45" s="30"/>
      <c r="G45" s="100">
        <f>SUM(G33:G44)</f>
        <v>9908</v>
      </c>
      <c r="H45" s="100">
        <f>SUM(H33:H44)</f>
        <v>9758</v>
      </c>
      <c r="I45" s="111">
        <f>1-G45/H45</f>
        <v>-1.5372002459520306E-2</v>
      </c>
    </row>
    <row r="46" spans="5:21" ht="15.6" x14ac:dyDescent="0.3">
      <c r="E46" s="75"/>
      <c r="F46" s="76"/>
      <c r="G46" s="77"/>
      <c r="H46" s="78"/>
      <c r="I46" s="79"/>
    </row>
    <row r="49" spans="5:9" x14ac:dyDescent="0.3">
      <c r="E49" s="109" t="s">
        <v>19</v>
      </c>
      <c r="F49" s="109"/>
      <c r="G49" s="109"/>
      <c r="H49" s="109"/>
      <c r="I49" s="109"/>
    </row>
    <row r="51" spans="5:9" ht="62.4" x14ac:dyDescent="0.3">
      <c r="E51" s="30"/>
      <c r="F51" s="72" t="s">
        <v>62</v>
      </c>
      <c r="G51" s="73" t="s">
        <v>82</v>
      </c>
      <c r="H51" s="73" t="s">
        <v>42</v>
      </c>
      <c r="I51" s="73" t="s">
        <v>43</v>
      </c>
    </row>
    <row r="52" spans="5:9" x14ac:dyDescent="0.3">
      <c r="E52" s="94" t="s">
        <v>45</v>
      </c>
      <c r="F52" s="94" t="str">
        <f>VLOOKUP(E52,Соответствие!A2:B13,2,0)</f>
        <v>open_main_page</v>
      </c>
      <c r="G52" s="74">
        <f>G33*3</f>
        <v>5142</v>
      </c>
      <c r="H52" s="96">
        <f>VLOOKUP(F52,SummaryReports!$A$45:$J$61,8,0)</f>
        <v>5092</v>
      </c>
      <c r="I52" s="92">
        <f t="shared" ref="I52:I61" si="10">1-G52/H52</f>
        <v>-9.8193244304791705E-3</v>
      </c>
    </row>
    <row r="53" spans="5:9" x14ac:dyDescent="0.3">
      <c r="E53" s="94" t="s">
        <v>0</v>
      </c>
      <c r="F53" s="94" t="str">
        <f>VLOOKUP(E53,Соответствие!A3:B14,2,0)</f>
        <v>login</v>
      </c>
      <c r="G53" s="74">
        <f t="shared" ref="G53:G63" si="11">G34*3</f>
        <v>4143</v>
      </c>
      <c r="H53" s="96">
        <f>VLOOKUP(F53,SummaryReports!$A$45:$J$61,8,0)</f>
        <v>4092</v>
      </c>
      <c r="I53" s="92">
        <f t="shared" si="10"/>
        <v>-1.2463343108504388E-2</v>
      </c>
    </row>
    <row r="54" spans="5:9" x14ac:dyDescent="0.3">
      <c r="E54" s="94" t="s">
        <v>51</v>
      </c>
      <c r="F54" s="94" t="str">
        <f>VLOOKUP(E54,Соответствие!A4:B15,2,0)</f>
        <v>open_search_page</v>
      </c>
      <c r="G54" s="74">
        <f t="shared" si="11"/>
        <v>2889</v>
      </c>
      <c r="H54" s="96">
        <f>VLOOKUP(F54,SummaryReports!$A$45:$J$61,8,0)</f>
        <v>2838</v>
      </c>
      <c r="I54" s="92">
        <f t="shared" si="10"/>
        <v>-1.7970401691332016E-2</v>
      </c>
    </row>
    <row r="55" spans="5:9" x14ac:dyDescent="0.3">
      <c r="E55" s="94" t="s">
        <v>8</v>
      </c>
      <c r="F55" s="94" t="str">
        <f>VLOOKUP(E55,Соответствие!A5:B16,2,0)</f>
        <v>search_tickets</v>
      </c>
      <c r="G55" s="74">
        <f t="shared" si="11"/>
        <v>2889</v>
      </c>
      <c r="H55" s="96">
        <f>VLOOKUP(F55,SummaryReports!$A$45:$J$61,8,0)</f>
        <v>2837</v>
      </c>
      <c r="I55" s="92">
        <f t="shared" si="10"/>
        <v>-1.8329221008107188E-2</v>
      </c>
    </row>
    <row r="56" spans="5:9" x14ac:dyDescent="0.3">
      <c r="E56" s="94" t="s">
        <v>9</v>
      </c>
      <c r="F56" s="94" t="str">
        <f>VLOOKUP(E56,Соответствие!A6:B17,2,0)</f>
        <v>select_ticket</v>
      </c>
      <c r="G56" s="74">
        <f t="shared" si="11"/>
        <v>2889</v>
      </c>
      <c r="H56" s="96">
        <f>VLOOKUP(F56,SummaryReports!$A$45:$J$61,8,0)</f>
        <v>2837</v>
      </c>
      <c r="I56" s="92">
        <f t="shared" si="10"/>
        <v>-1.8329221008107188E-2</v>
      </c>
    </row>
    <row r="57" spans="5:9" x14ac:dyDescent="0.3">
      <c r="E57" s="94" t="s">
        <v>1</v>
      </c>
      <c r="F57" s="94" t="str">
        <f>VLOOKUP(E57,Соответствие!A7:B18,2,0)</f>
        <v>buy_ticket</v>
      </c>
      <c r="G57" s="74">
        <f t="shared" si="11"/>
        <v>1689</v>
      </c>
      <c r="H57" s="96">
        <f>VLOOKUP(F57,SummaryReports!$A$45:$J$61,8,0)</f>
        <v>1632</v>
      </c>
      <c r="I57" s="92">
        <f t="shared" si="10"/>
        <v>-3.4926470588235281E-2</v>
      </c>
    </row>
    <row r="58" spans="5:9" x14ac:dyDescent="0.3">
      <c r="E58" s="94" t="s">
        <v>2</v>
      </c>
      <c r="F58" s="94" t="str">
        <f>VLOOKUP(E58,Соответствие!A8:B19,2,0)</f>
        <v>open_itinerary_page</v>
      </c>
      <c r="G58" s="74">
        <f t="shared" si="11"/>
        <v>2943</v>
      </c>
      <c r="H58" s="96">
        <f>VLOOKUP(F58,SummaryReports!$A$45:$J$61,8,0)</f>
        <v>2890</v>
      </c>
      <c r="I58" s="92">
        <f t="shared" si="10"/>
        <v>-1.8339100346020709E-2</v>
      </c>
    </row>
    <row r="59" spans="5:9" x14ac:dyDescent="0.3">
      <c r="E59" s="94" t="s">
        <v>10</v>
      </c>
      <c r="F59" s="94" t="str">
        <f>VLOOKUP(E59,Соответствие!A9:B20,2,0)</f>
        <v>remove_itinerary</v>
      </c>
      <c r="G59" s="74">
        <f t="shared" si="11"/>
        <v>693</v>
      </c>
      <c r="H59" s="96">
        <f>VLOOKUP(F59,SummaryReports!$A$45:$J$61,8,0)</f>
        <v>694</v>
      </c>
      <c r="I59" s="92">
        <f t="shared" si="10"/>
        <v>1.4409221902017544E-3</v>
      </c>
    </row>
    <row r="60" spans="5:9" x14ac:dyDescent="0.3">
      <c r="E60" s="94" t="s">
        <v>3</v>
      </c>
      <c r="F60" s="94" t="str">
        <f>VLOOKUP(E60,Соответствие!A10:B21,2,0)</f>
        <v>logout</v>
      </c>
      <c r="G60" s="74">
        <f t="shared" si="11"/>
        <v>3450</v>
      </c>
      <c r="H60" s="96">
        <f>VLOOKUP(F60,SummaryReports!$A$45:$J$61,8,0)</f>
        <v>3397</v>
      </c>
      <c r="I60" s="92">
        <f t="shared" si="10"/>
        <v>-1.5602001766264362E-2</v>
      </c>
    </row>
    <row r="61" spans="5:9" x14ac:dyDescent="0.3">
      <c r="E61" s="94" t="s">
        <v>47</v>
      </c>
      <c r="F61" s="94" t="str">
        <f>VLOOKUP(E61,Соответствие!A11:B22,2,0)</f>
        <v>open_sign_up_page</v>
      </c>
      <c r="G61" s="74">
        <f t="shared" si="11"/>
        <v>999</v>
      </c>
      <c r="H61" s="96">
        <f>VLOOKUP(F61,SummaryReports!$A$45:$J$61,8,0)</f>
        <v>1000</v>
      </c>
      <c r="I61" s="92">
        <f t="shared" si="10"/>
        <v>1.0000000000000009E-3</v>
      </c>
    </row>
    <row r="62" spans="5:9" x14ac:dyDescent="0.3">
      <c r="E62" s="94" t="s">
        <v>46</v>
      </c>
      <c r="F62" s="94" t="str">
        <f>VLOOKUP(E62,Соответствие!A12:B23,2,0)</f>
        <v>complete_form_and_register</v>
      </c>
      <c r="G62" s="74">
        <f t="shared" si="11"/>
        <v>999</v>
      </c>
      <c r="H62" s="96">
        <f>VLOOKUP(F62,SummaryReports!$A$45:$J$61,8,0)</f>
        <v>1001</v>
      </c>
      <c r="I62" s="92">
        <f>1-G62/H62</f>
        <v>1.9980019980020414E-3</v>
      </c>
    </row>
    <row r="63" spans="5:9" x14ac:dyDescent="0.3">
      <c r="E63" s="94" t="s">
        <v>48</v>
      </c>
      <c r="F63" s="94" t="str">
        <f>VLOOKUP(E63,Соответствие!A13:B24,2,0)</f>
        <v>open_menu</v>
      </c>
      <c r="G63" s="74">
        <f t="shared" si="11"/>
        <v>999</v>
      </c>
      <c r="H63" s="96">
        <f>VLOOKUP(F63,SummaryReports!$A$45:$J$61,8,0)</f>
        <v>1001</v>
      </c>
      <c r="I63" s="92">
        <f t="shared" ref="I63" si="12">1-G63/H63</f>
        <v>1.9980019980020414E-3</v>
      </c>
    </row>
    <row r="64" spans="5:9" x14ac:dyDescent="0.3">
      <c r="E64" s="98" t="s">
        <v>4</v>
      </c>
      <c r="F64" s="30"/>
      <c r="G64" s="100">
        <f>SUM(G52:G63)</f>
        <v>29724</v>
      </c>
      <c r="H64" s="100">
        <f>SUM(H52:H63)</f>
        <v>29311</v>
      </c>
      <c r="I64" s="111">
        <f>1-G64/H64</f>
        <v>-1.4090273276244458E-2</v>
      </c>
    </row>
  </sheetData>
  <mergeCells count="3">
    <mergeCell ref="E9:I9"/>
    <mergeCell ref="E29:I29"/>
    <mergeCell ref="E49:I49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236A-DCF3-4492-AE3A-3EAA2EB5D1B0}">
  <dimension ref="C7:U104"/>
  <sheetViews>
    <sheetView tabSelected="1" topLeftCell="A5" zoomScale="68" zoomScaleNormal="85" workbookViewId="0">
      <selection activeCell="K31" sqref="K31"/>
    </sheetView>
  </sheetViews>
  <sheetFormatPr defaultColWidth="8.88671875" defaultRowHeight="14.4" x14ac:dyDescent="0.3"/>
  <cols>
    <col min="2" max="2" width="4.44140625" customWidth="1"/>
    <col min="3" max="4" width="9.109375" hidden="1" customWidth="1"/>
    <col min="5" max="5" width="20.44140625" customWidth="1"/>
    <col min="6" max="6" width="18.88671875" customWidth="1"/>
    <col min="7" max="7" width="15.33203125" customWidth="1"/>
    <col min="8" max="8" width="15.109375" customWidth="1"/>
    <col min="9" max="9" width="14" customWidth="1"/>
    <col min="11" max="11" width="29.109375" customWidth="1"/>
    <col min="12" max="12" width="6" bestFit="1" customWidth="1"/>
    <col min="13" max="13" width="4.109375" customWidth="1"/>
    <col min="14" max="14" width="5" bestFit="1" customWidth="1"/>
    <col min="15" max="15" width="14.109375" bestFit="1" customWidth="1"/>
    <col min="16" max="16" width="19.44140625" bestFit="1" customWidth="1"/>
    <col min="21" max="21" width="29" customWidth="1"/>
  </cols>
  <sheetData>
    <row r="7" spans="5:21" x14ac:dyDescent="0.3">
      <c r="E7" s="109" t="s">
        <v>92</v>
      </c>
      <c r="F7" s="109"/>
      <c r="G7" s="109"/>
      <c r="H7" s="109"/>
      <c r="I7" s="109"/>
    </row>
    <row r="8" spans="5:21" x14ac:dyDescent="0.3">
      <c r="K8" t="s">
        <v>86</v>
      </c>
    </row>
    <row r="9" spans="5:21" ht="16.2" thickBot="1" x14ac:dyDescent="0.35">
      <c r="E9" s="75"/>
      <c r="F9" s="76"/>
      <c r="G9" s="77"/>
      <c r="H9" s="78"/>
      <c r="I9" s="79"/>
    </row>
    <row r="10" spans="5:21" ht="62.4" x14ac:dyDescent="0.3">
      <c r="E10" s="30"/>
      <c r="F10" s="72" t="s">
        <v>62</v>
      </c>
      <c r="G10" s="73" t="s">
        <v>82</v>
      </c>
      <c r="H10" s="73" t="s">
        <v>42</v>
      </c>
      <c r="I10" s="73" t="s">
        <v>43</v>
      </c>
      <c r="K10" s="81" t="s">
        <v>25</v>
      </c>
      <c r="L10" s="82" t="s">
        <v>27</v>
      </c>
      <c r="M10" s="82" t="s">
        <v>28</v>
      </c>
      <c r="N10" s="82" t="s">
        <v>63</v>
      </c>
      <c r="O10" s="82" t="s">
        <v>29</v>
      </c>
      <c r="P10" s="82" t="s">
        <v>26</v>
      </c>
      <c r="Q10" s="82" t="s">
        <v>32</v>
      </c>
      <c r="R10" s="82" t="s">
        <v>65</v>
      </c>
      <c r="S10" s="82" t="s">
        <v>30</v>
      </c>
      <c r="T10" s="82" t="s">
        <v>31</v>
      </c>
      <c r="U10" s="83" t="s">
        <v>33</v>
      </c>
    </row>
    <row r="11" spans="5:21" x14ac:dyDescent="0.3">
      <c r="E11" s="94" t="s">
        <v>45</v>
      </c>
      <c r="F11" s="94" t="str">
        <f>VLOOKUP(E11,Соответствие!$A$2:$B$13,2,0)</f>
        <v>open_main_page</v>
      </c>
      <c r="G11" s="74">
        <v>343</v>
      </c>
      <c r="H11" s="96">
        <f>VLOOKUP(F11,SummaryReports!$Q$3:$Z$19,8,0)</f>
        <v>342</v>
      </c>
      <c r="I11" s="92">
        <f t="shared" ref="I11:I20" si="0">1-G11/H11</f>
        <v>-2.9239766081872176E-3</v>
      </c>
      <c r="K11" s="61" t="s">
        <v>5</v>
      </c>
      <c r="L11" s="46">
        <v>4</v>
      </c>
      <c r="M11" s="47">
        <v>28</v>
      </c>
      <c r="N11" s="47">
        <f>L11+M11</f>
        <v>32</v>
      </c>
      <c r="O11" s="47">
        <v>32</v>
      </c>
      <c r="P11" s="46">
        <v>3</v>
      </c>
      <c r="Q11" s="48">
        <f>P11/$U$11</f>
        <v>0.33333333333333331</v>
      </c>
      <c r="R11" s="80">
        <f t="shared" ref="R11:R15" si="1">60/(O11)</f>
        <v>1.875</v>
      </c>
      <c r="S11" s="46">
        <v>20</v>
      </c>
      <c r="T11" s="47">
        <f>ROUND(P11*R11*S11,0)</f>
        <v>113</v>
      </c>
      <c r="U11" s="62">
        <f>SUM(P11:P16)</f>
        <v>9</v>
      </c>
    </row>
    <row r="12" spans="5:21" x14ac:dyDescent="0.3">
      <c r="E12" s="94" t="s">
        <v>0</v>
      </c>
      <c r="F12" s="94" t="str">
        <f>VLOOKUP(E12,Соответствие!$A$2:$B$13,2,0)</f>
        <v>login</v>
      </c>
      <c r="G12" s="74">
        <v>276</v>
      </c>
      <c r="H12" s="96">
        <f>VLOOKUP(F12,SummaryReports!$Q$3:$Z$19,8,0)</f>
        <v>274</v>
      </c>
      <c r="I12" s="92">
        <f t="shared" si="0"/>
        <v>-7.2992700729928028E-3</v>
      </c>
      <c r="K12" s="61" t="s">
        <v>6</v>
      </c>
      <c r="L12" s="46">
        <v>5</v>
      </c>
      <c r="M12" s="47">
        <v>17</v>
      </c>
      <c r="N12" s="47">
        <f t="shared" ref="N12:N15" si="2">L12+M12</f>
        <v>22</v>
      </c>
      <c r="O12" s="47">
        <f>26</f>
        <v>26</v>
      </c>
      <c r="P12" s="46">
        <v>1</v>
      </c>
      <c r="Q12" s="48">
        <f t="shared" ref="Q12:Q15" si="3">P12/$U$11</f>
        <v>0.1111111111111111</v>
      </c>
      <c r="R12" s="80">
        <f t="shared" si="1"/>
        <v>2.3076923076923075</v>
      </c>
      <c r="S12" s="46">
        <v>20</v>
      </c>
      <c r="T12" s="47">
        <f>ROUND(P12*R12*S12,0)</f>
        <v>46</v>
      </c>
      <c r="U12" s="62"/>
    </row>
    <row r="13" spans="5:21" x14ac:dyDescent="0.3">
      <c r="E13" s="94" t="s">
        <v>51</v>
      </c>
      <c r="F13" s="94" t="str">
        <f>VLOOKUP(E13,Соответствие!$A$2:$B$13,2,0)</f>
        <v>open_search_page</v>
      </c>
      <c r="G13" s="74">
        <v>193</v>
      </c>
      <c r="H13" s="96">
        <f>VLOOKUP(F13,SummaryReports!$Q$3:$Z$19,8,0)</f>
        <v>191</v>
      </c>
      <c r="I13" s="92">
        <f t="shared" si="0"/>
        <v>-1.0471204188481575E-2</v>
      </c>
      <c r="K13" s="61" t="s">
        <v>44</v>
      </c>
      <c r="L13" s="46">
        <v>3</v>
      </c>
      <c r="M13" s="47">
        <v>22</v>
      </c>
      <c r="N13" s="47">
        <f t="shared" si="2"/>
        <v>25</v>
      </c>
      <c r="O13" s="47">
        <v>36</v>
      </c>
      <c r="P13" s="46">
        <v>2</v>
      </c>
      <c r="Q13" s="48">
        <f t="shared" si="3"/>
        <v>0.22222222222222221</v>
      </c>
      <c r="R13" s="80">
        <f t="shared" si="1"/>
        <v>1.6666666666666667</v>
      </c>
      <c r="S13" s="46">
        <v>20</v>
      </c>
      <c r="T13" s="47">
        <f>ROUND(P13*R13*S13,0)</f>
        <v>67</v>
      </c>
      <c r="U13" s="62"/>
    </row>
    <row r="14" spans="5:21" x14ac:dyDescent="0.3">
      <c r="E14" s="94" t="s">
        <v>8</v>
      </c>
      <c r="F14" s="94" t="str">
        <f>VLOOKUP(E14,Соответствие!$A$2:$B$13,2,0)</f>
        <v>search_tickets</v>
      </c>
      <c r="G14" s="74">
        <v>193</v>
      </c>
      <c r="H14" s="96">
        <f>VLOOKUP(F14,SummaryReports!$Q$3:$Z$19,8,0)</f>
        <v>192</v>
      </c>
      <c r="I14" s="92">
        <f t="shared" si="0"/>
        <v>-5.2083333333332593E-3</v>
      </c>
      <c r="K14" s="61" t="s">
        <v>49</v>
      </c>
      <c r="L14" s="46">
        <v>4</v>
      </c>
      <c r="M14" s="47">
        <v>18</v>
      </c>
      <c r="N14" s="47">
        <f t="shared" si="2"/>
        <v>22</v>
      </c>
      <c r="O14" s="47">
        <v>30</v>
      </c>
      <c r="P14" s="46">
        <v>2</v>
      </c>
      <c r="Q14" s="48">
        <f t="shared" si="3"/>
        <v>0.22222222222222221</v>
      </c>
      <c r="R14" s="80">
        <f t="shared" si="1"/>
        <v>2</v>
      </c>
      <c r="S14" s="46">
        <v>20</v>
      </c>
      <c r="T14" s="47">
        <f>ROUND(P14*R14*S14,0)</f>
        <v>80</v>
      </c>
      <c r="U14" s="62"/>
    </row>
    <row r="15" spans="5:21" x14ac:dyDescent="0.3">
      <c r="E15" s="94" t="s">
        <v>9</v>
      </c>
      <c r="F15" s="94" t="str">
        <f>VLOOKUP(E15,Соответствие!$A$2:$B$13,2,0)</f>
        <v>select_ticket</v>
      </c>
      <c r="G15" s="74">
        <v>193</v>
      </c>
      <c r="H15" s="96">
        <f>VLOOKUP(F15,SummaryReports!$Q$3:$Z$19,8,0)</f>
        <v>192</v>
      </c>
      <c r="I15" s="92">
        <f t="shared" si="0"/>
        <v>-5.2083333333332593E-3</v>
      </c>
      <c r="K15" s="61" t="s">
        <v>7</v>
      </c>
      <c r="L15" s="46">
        <v>3</v>
      </c>
      <c r="M15" s="47">
        <v>13</v>
      </c>
      <c r="N15" s="47">
        <f t="shared" si="2"/>
        <v>16</v>
      </c>
      <c r="O15" s="47">
        <v>32</v>
      </c>
      <c r="P15" s="46">
        <v>1</v>
      </c>
      <c r="Q15" s="48">
        <f t="shared" si="3"/>
        <v>0.1111111111111111</v>
      </c>
      <c r="R15" s="80">
        <f t="shared" si="1"/>
        <v>1.875</v>
      </c>
      <c r="S15" s="46">
        <v>20</v>
      </c>
      <c r="T15" s="47">
        <f>ROUND(P15*R15*S15,0)</f>
        <v>38</v>
      </c>
      <c r="U15" s="62"/>
    </row>
    <row r="16" spans="5:21" x14ac:dyDescent="0.3">
      <c r="E16" s="94" t="s">
        <v>1</v>
      </c>
      <c r="F16" s="94" t="str">
        <f>VLOOKUP(E16,Соответствие!$A$2:$B$13,2,0)</f>
        <v>buy_ticket</v>
      </c>
      <c r="G16" s="74">
        <v>113</v>
      </c>
      <c r="H16" s="96">
        <f>VLOOKUP(F16,SummaryReports!$Q$3:$Z$19,8,0)</f>
        <v>112</v>
      </c>
      <c r="I16" s="92">
        <f t="shared" si="0"/>
        <v>-8.9285714285713969E-3</v>
      </c>
      <c r="K16" s="61"/>
      <c r="L16" s="46"/>
      <c r="M16" s="47"/>
      <c r="N16" s="47"/>
      <c r="O16" s="47"/>
      <c r="P16" s="46"/>
      <c r="Q16" s="48"/>
      <c r="R16" s="80"/>
      <c r="S16" s="46"/>
      <c r="T16" s="47"/>
      <c r="U16" s="62"/>
    </row>
    <row r="17" spans="5:21" ht="15" thickBot="1" x14ac:dyDescent="0.35">
      <c r="E17" s="94" t="s">
        <v>2</v>
      </c>
      <c r="F17" s="94" t="str">
        <f>VLOOKUP(E17,Соответствие!$A$2:$B$13,2,0)</f>
        <v>open_itinerary_page</v>
      </c>
      <c r="G17" s="74">
        <v>196</v>
      </c>
      <c r="H17" s="96">
        <f>VLOOKUP(F17,SummaryReports!$Q$3:$Z$19,8,0)</f>
        <v>194</v>
      </c>
      <c r="I17" s="92">
        <f t="shared" si="0"/>
        <v>-1.0309278350515427E-2</v>
      </c>
      <c r="K17" s="84"/>
      <c r="L17" s="85"/>
      <c r="M17" s="85"/>
      <c r="N17" s="85"/>
      <c r="O17" s="85"/>
      <c r="P17" s="85"/>
      <c r="Q17" s="86">
        <f>SUM(Q11:Q16)</f>
        <v>1</v>
      </c>
      <c r="R17" s="85"/>
      <c r="S17" s="85"/>
      <c r="T17" s="85"/>
      <c r="U17" s="87"/>
    </row>
    <row r="18" spans="5:21" x14ac:dyDescent="0.3">
      <c r="E18" s="94" t="s">
        <v>10</v>
      </c>
      <c r="F18" s="94" t="str">
        <f>VLOOKUP(E18,Соответствие!$A$2:$B$13,2,0)</f>
        <v>remove_itinerary</v>
      </c>
      <c r="G18" s="74">
        <v>46</v>
      </c>
      <c r="H18" s="96">
        <f>VLOOKUP(F18,SummaryReports!$Q$3:$Z$19,8,0)</f>
        <v>46</v>
      </c>
      <c r="I18" s="92">
        <f t="shared" si="0"/>
        <v>0</v>
      </c>
    </row>
    <row r="19" spans="5:21" x14ac:dyDescent="0.3">
      <c r="E19" s="94" t="s">
        <v>3</v>
      </c>
      <c r="F19" s="94" t="str">
        <f>VLOOKUP(E19,Соответствие!$A$2:$B$13,2,0)</f>
        <v>logout</v>
      </c>
      <c r="G19" s="74">
        <v>230</v>
      </c>
      <c r="H19" s="96">
        <f>VLOOKUP(F19,SummaryReports!$Q$3:$Z$19,8,0)</f>
        <v>230</v>
      </c>
      <c r="I19" s="92">
        <f t="shared" si="0"/>
        <v>0</v>
      </c>
    </row>
    <row r="20" spans="5:21" x14ac:dyDescent="0.3">
      <c r="E20" s="94" t="s">
        <v>47</v>
      </c>
      <c r="F20" s="94" t="str">
        <f>VLOOKUP(E20,Соответствие!$A$2:$B$13,2,0)</f>
        <v>open_sign_up_page</v>
      </c>
      <c r="G20" s="74">
        <v>67</v>
      </c>
      <c r="H20" s="96">
        <f>VLOOKUP(F20,SummaryReports!$Q$3:$Z$19,8,0)</f>
        <v>67</v>
      </c>
      <c r="I20" s="92">
        <f t="shared" si="0"/>
        <v>0</v>
      </c>
    </row>
    <row r="21" spans="5:21" x14ac:dyDescent="0.3">
      <c r="E21" s="94" t="s">
        <v>46</v>
      </c>
      <c r="F21" s="94" t="str">
        <f>VLOOKUP(E21,Соответствие!$A$2:$B$13,2,0)</f>
        <v>complete_form_and_register</v>
      </c>
      <c r="G21" s="74">
        <v>67</v>
      </c>
      <c r="H21" s="96">
        <f>VLOOKUP(F21,SummaryReports!$Q$3:$Z$19,8,0)</f>
        <v>67</v>
      </c>
      <c r="I21" s="92">
        <f>1-G21/H21</f>
        <v>0</v>
      </c>
    </row>
    <row r="22" spans="5:21" x14ac:dyDescent="0.3">
      <c r="E22" s="94" t="s">
        <v>48</v>
      </c>
      <c r="F22" s="94" t="str">
        <f>VLOOKUP(E22,Соответствие!$A$2:$B$13,2,0)</f>
        <v>open_menu</v>
      </c>
      <c r="G22" s="74">
        <v>67</v>
      </c>
      <c r="H22" s="96">
        <f>VLOOKUP(F22,SummaryReports!$Q$3:$Z$19,8,0)</f>
        <v>67</v>
      </c>
      <c r="I22" s="92">
        <f t="shared" ref="I22" si="4">1-G22/H22</f>
        <v>0</v>
      </c>
    </row>
    <row r="23" spans="5:21" x14ac:dyDescent="0.3">
      <c r="E23" s="98" t="s">
        <v>4</v>
      </c>
      <c r="F23" s="30"/>
      <c r="G23" s="100">
        <f>SUM(G11:G22)</f>
        <v>1984</v>
      </c>
      <c r="H23" s="100">
        <f>SUM(H11:H22)</f>
        <v>1974</v>
      </c>
      <c r="I23" s="111">
        <f>1-G23/H23</f>
        <v>-5.0658561296859084E-3</v>
      </c>
    </row>
    <row r="24" spans="5:21" ht="15.6" x14ac:dyDescent="0.3">
      <c r="E24" s="75"/>
      <c r="F24" s="76"/>
      <c r="G24" s="77"/>
      <c r="H24" s="78"/>
      <c r="I24" s="79"/>
    </row>
    <row r="27" spans="5:21" x14ac:dyDescent="0.3">
      <c r="E27" s="109" t="s">
        <v>93</v>
      </c>
      <c r="F27" s="109"/>
      <c r="G27" s="109"/>
      <c r="H27" s="109"/>
      <c r="I27" s="109"/>
    </row>
    <row r="29" spans="5:21" ht="15.6" x14ac:dyDescent="0.3">
      <c r="E29" s="75"/>
      <c r="F29" s="76"/>
      <c r="G29" s="77"/>
      <c r="H29" s="78"/>
      <c r="I29" s="79"/>
    </row>
    <row r="30" spans="5:21" ht="62.4" x14ac:dyDescent="0.3">
      <c r="E30" s="30"/>
      <c r="F30" s="72" t="s">
        <v>62</v>
      </c>
      <c r="G30" s="73" t="s">
        <v>82</v>
      </c>
      <c r="H30" s="73" t="s">
        <v>42</v>
      </c>
      <c r="I30" s="73" t="s">
        <v>43</v>
      </c>
    </row>
    <row r="31" spans="5:21" x14ac:dyDescent="0.3">
      <c r="E31" s="94" t="s">
        <v>45</v>
      </c>
      <c r="F31" s="94" t="str">
        <f>VLOOKUP(E31,Соответствие!$A$2:$B$13,2,0)</f>
        <v>open_main_page</v>
      </c>
      <c r="G31" s="74">
        <f>G11*2</f>
        <v>686</v>
      </c>
      <c r="H31" s="96">
        <f>VLOOKUP(F31,SummaryReports!$Q$24:$Z$40,8,0)</f>
        <v>684</v>
      </c>
      <c r="I31" s="92">
        <f t="shared" ref="I31:I40" si="5">1-G31/H31</f>
        <v>-2.9239766081872176E-3</v>
      </c>
    </row>
    <row r="32" spans="5:21" x14ac:dyDescent="0.3">
      <c r="E32" s="94" t="s">
        <v>0</v>
      </c>
      <c r="F32" s="94" t="str">
        <f>VLOOKUP(E32,Соответствие!$A$2:$B$13,2,0)</f>
        <v>login</v>
      </c>
      <c r="G32" s="74">
        <f t="shared" ref="G32:G42" si="6">G12*2</f>
        <v>552</v>
      </c>
      <c r="H32" s="96">
        <f>VLOOKUP(F32,SummaryReports!$Q$24:$Z$40,8,0)</f>
        <v>550</v>
      </c>
      <c r="I32" s="92">
        <f t="shared" si="5"/>
        <v>-3.6363636363636598E-3</v>
      </c>
    </row>
    <row r="33" spans="5:9" x14ac:dyDescent="0.3">
      <c r="E33" s="94" t="s">
        <v>51</v>
      </c>
      <c r="F33" s="94" t="str">
        <f>VLOOKUP(E33,Соответствие!$A$2:$B$13,2,0)</f>
        <v>open_search_page</v>
      </c>
      <c r="G33" s="74">
        <f t="shared" si="6"/>
        <v>386</v>
      </c>
      <c r="H33" s="96">
        <f>VLOOKUP(F33,SummaryReports!$Q$24:$Z$40,8,0)</f>
        <v>384</v>
      </c>
      <c r="I33" s="92">
        <f t="shared" si="5"/>
        <v>-5.2083333333332593E-3</v>
      </c>
    </row>
    <row r="34" spans="5:9" x14ac:dyDescent="0.3">
      <c r="E34" s="94" t="s">
        <v>8</v>
      </c>
      <c r="F34" s="94" t="str">
        <f>VLOOKUP(E34,Соответствие!$A$2:$B$13,2,0)</f>
        <v>search_tickets</v>
      </c>
      <c r="G34" s="74">
        <f t="shared" si="6"/>
        <v>386</v>
      </c>
      <c r="H34" s="96">
        <f>VLOOKUP(F34,SummaryReports!$Q$24:$Z$40,8,0)</f>
        <v>383</v>
      </c>
      <c r="I34" s="92">
        <f t="shared" si="5"/>
        <v>-7.8328981723236879E-3</v>
      </c>
    </row>
    <row r="35" spans="5:9" x14ac:dyDescent="0.3">
      <c r="E35" s="94" t="s">
        <v>9</v>
      </c>
      <c r="F35" s="94" t="str">
        <f>VLOOKUP(E35,Соответствие!$A$2:$B$13,2,0)</f>
        <v>select_ticket</v>
      </c>
      <c r="G35" s="74">
        <f t="shared" si="6"/>
        <v>386</v>
      </c>
      <c r="H35" s="96">
        <f>VLOOKUP(F35,SummaryReports!$Q$24:$Z$40,8,0)</f>
        <v>383</v>
      </c>
      <c r="I35" s="92">
        <f t="shared" si="5"/>
        <v>-7.8328981723236879E-3</v>
      </c>
    </row>
    <row r="36" spans="5:9" x14ac:dyDescent="0.3">
      <c r="E36" s="94" t="s">
        <v>1</v>
      </c>
      <c r="F36" s="94" t="str">
        <f>VLOOKUP(E36,Соответствие!$A$2:$B$13,2,0)</f>
        <v>buy_ticket</v>
      </c>
      <c r="G36" s="74">
        <f t="shared" si="6"/>
        <v>226</v>
      </c>
      <c r="H36" s="96">
        <f>VLOOKUP(F36,SummaryReports!$Q$24:$Z$40,8,0)</f>
        <v>223</v>
      </c>
      <c r="I36" s="92">
        <f t="shared" si="5"/>
        <v>-1.3452914798206317E-2</v>
      </c>
    </row>
    <row r="37" spans="5:9" x14ac:dyDescent="0.3">
      <c r="E37" s="94" t="s">
        <v>2</v>
      </c>
      <c r="F37" s="94" t="str">
        <f>VLOOKUP(E37,Соответствие!$A$2:$B$13,2,0)</f>
        <v>open_itinerary_page</v>
      </c>
      <c r="G37" s="74">
        <f t="shared" si="6"/>
        <v>392</v>
      </c>
      <c r="H37" s="96">
        <f>VLOOKUP(F37,SummaryReports!$Q$24:$Z$40,8,0)</f>
        <v>391</v>
      </c>
      <c r="I37" s="92">
        <f t="shared" si="5"/>
        <v>-2.5575447570331811E-3</v>
      </c>
    </row>
    <row r="38" spans="5:9" x14ac:dyDescent="0.3">
      <c r="E38" s="94" t="s">
        <v>10</v>
      </c>
      <c r="F38" s="94" t="str">
        <f>VLOOKUP(E38,Соответствие!$A$2:$B$13,2,0)</f>
        <v>remove_itinerary</v>
      </c>
      <c r="G38" s="74">
        <f t="shared" si="6"/>
        <v>92</v>
      </c>
      <c r="H38" s="96">
        <f>VLOOKUP(F38,SummaryReports!$Q$24:$Z$40,8,0)</f>
        <v>94</v>
      </c>
      <c r="I38" s="92">
        <f t="shared" si="5"/>
        <v>2.1276595744680882E-2</v>
      </c>
    </row>
    <row r="39" spans="5:9" x14ac:dyDescent="0.3">
      <c r="E39" s="94" t="s">
        <v>3</v>
      </c>
      <c r="F39" s="94" t="str">
        <f>VLOOKUP(E39,Соответствие!$A$2:$B$13,2,0)</f>
        <v>logout</v>
      </c>
      <c r="G39" s="74">
        <f t="shared" si="6"/>
        <v>460</v>
      </c>
      <c r="H39" s="96">
        <f>VLOOKUP(F39,SummaryReports!$Q$24:$Z$40,8,0)</f>
        <v>457</v>
      </c>
      <c r="I39" s="92">
        <f t="shared" si="5"/>
        <v>-6.5645514223193757E-3</v>
      </c>
    </row>
    <row r="40" spans="5:9" x14ac:dyDescent="0.3">
      <c r="E40" s="94" t="s">
        <v>47</v>
      </c>
      <c r="F40" s="94" t="str">
        <f>VLOOKUP(E40,Соответствие!$A$2:$B$13,2,0)</f>
        <v>open_sign_up_page</v>
      </c>
      <c r="G40" s="74">
        <f t="shared" si="6"/>
        <v>134</v>
      </c>
      <c r="H40" s="96">
        <f>VLOOKUP(F40,SummaryReports!$Q$24:$Z$40,8,0)</f>
        <v>134</v>
      </c>
      <c r="I40" s="92">
        <f t="shared" si="5"/>
        <v>0</v>
      </c>
    </row>
    <row r="41" spans="5:9" x14ac:dyDescent="0.3">
      <c r="E41" s="94" t="s">
        <v>46</v>
      </c>
      <c r="F41" s="94" t="str">
        <f>VLOOKUP(E41,Соответствие!$A$2:$B$13,2,0)</f>
        <v>complete_form_and_register</v>
      </c>
      <c r="G41" s="74">
        <f t="shared" si="6"/>
        <v>134</v>
      </c>
      <c r="H41" s="96">
        <f>VLOOKUP(F41,SummaryReports!$Q$24:$Z$40,8,0)</f>
        <v>134</v>
      </c>
      <c r="I41" s="92">
        <f>1-G41/H41</f>
        <v>0</v>
      </c>
    </row>
    <row r="42" spans="5:9" x14ac:dyDescent="0.3">
      <c r="E42" s="94" t="s">
        <v>48</v>
      </c>
      <c r="F42" s="94" t="str">
        <f>VLOOKUP(E42,Соответствие!$A$2:$B$13,2,0)</f>
        <v>open_menu</v>
      </c>
      <c r="G42" s="74">
        <f t="shared" si="6"/>
        <v>134</v>
      </c>
      <c r="H42" s="96">
        <f>VLOOKUP(F42,SummaryReports!$Q$24:$Z$40,8,0)</f>
        <v>136</v>
      </c>
      <c r="I42" s="92">
        <f t="shared" ref="I42" si="7">1-G42/H42</f>
        <v>1.4705882352941124E-2</v>
      </c>
    </row>
    <row r="43" spans="5:9" x14ac:dyDescent="0.3">
      <c r="E43" s="98" t="s">
        <v>4</v>
      </c>
      <c r="F43" s="30"/>
      <c r="G43" s="100">
        <f>SUM(G31:G42)</f>
        <v>3968</v>
      </c>
      <c r="H43" s="100">
        <f>SUM(H31:H42)</f>
        <v>3953</v>
      </c>
      <c r="I43" s="111">
        <f>1-G43/H43</f>
        <v>-3.7945863900834542E-3</v>
      </c>
    </row>
    <row r="47" spans="5:9" x14ac:dyDescent="0.3">
      <c r="E47" s="109" t="s">
        <v>18</v>
      </c>
      <c r="F47" s="109"/>
      <c r="G47" s="109"/>
      <c r="H47" s="109"/>
      <c r="I47" s="109"/>
    </row>
    <row r="49" spans="5:9" ht="15.6" x14ac:dyDescent="0.3">
      <c r="E49" s="75"/>
      <c r="F49" s="76"/>
      <c r="G49" s="77"/>
      <c r="H49" s="78"/>
      <c r="I49" s="79"/>
    </row>
    <row r="50" spans="5:9" ht="62.4" x14ac:dyDescent="0.3">
      <c r="E50" s="30"/>
      <c r="F50" s="72" t="s">
        <v>62</v>
      </c>
      <c r="G50" s="73" t="s">
        <v>82</v>
      </c>
      <c r="H50" s="73" t="s">
        <v>42</v>
      </c>
      <c r="I50" s="73" t="s">
        <v>43</v>
      </c>
    </row>
    <row r="51" spans="5:9" x14ac:dyDescent="0.3">
      <c r="E51" s="94" t="s">
        <v>45</v>
      </c>
      <c r="F51" s="94" t="str">
        <f>VLOOKUP(E51,Соответствие!$A$2:$B$13,2,0)</f>
        <v>open_main_page</v>
      </c>
      <c r="G51" s="74">
        <f>G11*3</f>
        <v>1029</v>
      </c>
      <c r="H51" s="96">
        <f>VLOOKUP(F51,SummaryReports!$Q$45:$Z$61,8,0)</f>
        <v>1013</v>
      </c>
      <c r="I51" s="92">
        <f t="shared" ref="I51:I60" si="8">1-G51/H51</f>
        <v>-1.5794669299111552E-2</v>
      </c>
    </row>
    <row r="52" spans="5:9" x14ac:dyDescent="0.3">
      <c r="E52" s="94" t="s">
        <v>0</v>
      </c>
      <c r="F52" s="94" t="str">
        <f>VLOOKUP(E52,Соответствие!$A$2:$B$13,2,0)</f>
        <v>login</v>
      </c>
      <c r="G52" s="74">
        <f t="shared" ref="G52:G62" si="9">G12*3</f>
        <v>828</v>
      </c>
      <c r="H52" s="96">
        <f>VLOOKUP(F52,SummaryReports!$Q$45:$Z$61,8,0)</f>
        <v>816</v>
      </c>
      <c r="I52" s="92">
        <f t="shared" si="8"/>
        <v>-1.4705882352941124E-2</v>
      </c>
    </row>
    <row r="53" spans="5:9" x14ac:dyDescent="0.3">
      <c r="E53" s="94" t="s">
        <v>51</v>
      </c>
      <c r="F53" s="94" t="str">
        <f>VLOOKUP(E53,Соответствие!$A$2:$B$13,2,0)</f>
        <v>open_search_page</v>
      </c>
      <c r="G53" s="74">
        <f t="shared" si="9"/>
        <v>579</v>
      </c>
      <c r="H53" s="96">
        <f>VLOOKUP(F53,SummaryReports!$Q$45:$Z$61,8,0)</f>
        <v>570</v>
      </c>
      <c r="I53" s="92">
        <f t="shared" si="8"/>
        <v>-1.5789473684210575E-2</v>
      </c>
    </row>
    <row r="54" spans="5:9" x14ac:dyDescent="0.3">
      <c r="E54" s="94" t="s">
        <v>8</v>
      </c>
      <c r="F54" s="94" t="str">
        <f>VLOOKUP(E54,Соответствие!$A$2:$B$13,2,0)</f>
        <v>search_tickets</v>
      </c>
      <c r="G54" s="74">
        <f t="shared" si="9"/>
        <v>579</v>
      </c>
      <c r="H54" s="96">
        <f>VLOOKUP(F54,SummaryReports!$Q$45:$Z$61,8,0)</f>
        <v>568</v>
      </c>
      <c r="I54" s="92">
        <f t="shared" si="8"/>
        <v>-1.936619718309851E-2</v>
      </c>
    </row>
    <row r="55" spans="5:9" x14ac:dyDescent="0.3">
      <c r="E55" s="94" t="s">
        <v>9</v>
      </c>
      <c r="F55" s="94" t="str">
        <f>VLOOKUP(E55,Соответствие!$A$2:$B$13,2,0)</f>
        <v>select_ticket</v>
      </c>
      <c r="G55" s="74">
        <f t="shared" si="9"/>
        <v>579</v>
      </c>
      <c r="H55" s="96">
        <f>VLOOKUP(F55,SummaryReports!$Q$45:$Z$61,8,0)</f>
        <v>566</v>
      </c>
      <c r="I55" s="92">
        <f t="shared" si="8"/>
        <v>-2.2968197879858598E-2</v>
      </c>
    </row>
    <row r="56" spans="5:9" x14ac:dyDescent="0.3">
      <c r="E56" s="94" t="s">
        <v>1</v>
      </c>
      <c r="F56" s="94" t="str">
        <f>VLOOKUP(E56,Соответствие!$A$2:$B$13,2,0)</f>
        <v>buy_ticket</v>
      </c>
      <c r="G56" s="74">
        <f t="shared" si="9"/>
        <v>339</v>
      </c>
      <c r="H56" s="96">
        <f>VLOOKUP(F56,SummaryReports!$Q$45:$Z$61,8,0)</f>
        <v>330</v>
      </c>
      <c r="I56" s="92">
        <f t="shared" si="8"/>
        <v>-2.7272727272727337E-2</v>
      </c>
    </row>
    <row r="57" spans="5:9" x14ac:dyDescent="0.3">
      <c r="E57" s="94" t="s">
        <v>2</v>
      </c>
      <c r="F57" s="94" t="str">
        <f>VLOOKUP(E57,Соответствие!$A$2:$B$13,2,0)</f>
        <v>open_itinerary_page</v>
      </c>
      <c r="G57" s="74">
        <f t="shared" si="9"/>
        <v>588</v>
      </c>
      <c r="H57" s="96">
        <f>VLOOKUP(F57,SummaryReports!$Q$45:$Z$61,8,0)</f>
        <v>576</v>
      </c>
      <c r="I57" s="92">
        <f t="shared" si="8"/>
        <v>-2.0833333333333259E-2</v>
      </c>
    </row>
    <row r="58" spans="5:9" x14ac:dyDescent="0.3">
      <c r="E58" s="94" t="s">
        <v>10</v>
      </c>
      <c r="F58" s="94" t="str">
        <f>VLOOKUP(E58,Соответствие!$A$2:$B$13,2,0)</f>
        <v>remove_itinerary</v>
      </c>
      <c r="G58" s="74">
        <f t="shared" si="9"/>
        <v>138</v>
      </c>
      <c r="H58" s="96">
        <f>VLOOKUP(F58,SummaryReports!$Q$45:$Z$61,8,0)</f>
        <v>135</v>
      </c>
      <c r="I58" s="92">
        <f t="shared" si="8"/>
        <v>-2.2222222222222143E-2</v>
      </c>
    </row>
    <row r="59" spans="5:9" x14ac:dyDescent="0.3">
      <c r="E59" s="94" t="s">
        <v>3</v>
      </c>
      <c r="F59" s="94" t="str">
        <f>VLOOKUP(E59,Соответствие!$A$2:$B$13,2,0)</f>
        <v>logout</v>
      </c>
      <c r="G59" s="74">
        <f t="shared" si="9"/>
        <v>690</v>
      </c>
      <c r="H59" s="96">
        <f>VLOOKUP(F59,SummaryReports!$Q$45:$Z$61,8,0)</f>
        <v>674</v>
      </c>
      <c r="I59" s="92">
        <f t="shared" si="8"/>
        <v>-2.3738872403560762E-2</v>
      </c>
    </row>
    <row r="60" spans="5:9" x14ac:dyDescent="0.3">
      <c r="E60" s="94" t="s">
        <v>47</v>
      </c>
      <c r="F60" s="94" t="str">
        <f>VLOOKUP(E60,Соответствие!$A$2:$B$13,2,0)</f>
        <v>open_sign_up_page</v>
      </c>
      <c r="G60" s="74">
        <f t="shared" si="9"/>
        <v>201</v>
      </c>
      <c r="H60" s="96">
        <f>VLOOKUP(F60,SummaryReports!$Q$45:$Z$61,8,0)</f>
        <v>198</v>
      </c>
      <c r="I60" s="92">
        <f t="shared" si="8"/>
        <v>-1.5151515151515138E-2</v>
      </c>
    </row>
    <row r="61" spans="5:9" x14ac:dyDescent="0.3">
      <c r="E61" s="94" t="s">
        <v>46</v>
      </c>
      <c r="F61" s="94" t="str">
        <f>VLOOKUP(E61,Соответствие!$A$2:$B$13,2,0)</f>
        <v>complete_form_and_register</v>
      </c>
      <c r="G61" s="74">
        <f t="shared" si="9"/>
        <v>201</v>
      </c>
      <c r="H61" s="96">
        <f>VLOOKUP(F61,SummaryReports!$Q$45:$Z$61,8,0)</f>
        <v>197</v>
      </c>
      <c r="I61" s="92">
        <f>1-G61/H61</f>
        <v>-2.0304568527918843E-2</v>
      </c>
    </row>
    <row r="62" spans="5:9" x14ac:dyDescent="0.3">
      <c r="E62" s="94" t="s">
        <v>48</v>
      </c>
      <c r="F62" s="94" t="str">
        <f>VLOOKUP(E62,Соответствие!$A$2:$B$13,2,0)</f>
        <v>open_menu</v>
      </c>
      <c r="G62" s="74">
        <f t="shared" si="9"/>
        <v>201</v>
      </c>
      <c r="H62" s="96">
        <f>VLOOKUP(F62,SummaryReports!$Q$45:$Z$61,8,0)</f>
        <v>199</v>
      </c>
      <c r="I62" s="92">
        <f t="shared" ref="I62" si="10">1-G62/H62</f>
        <v>-1.0050251256281451E-2</v>
      </c>
    </row>
    <row r="63" spans="5:9" x14ac:dyDescent="0.3">
      <c r="E63" s="98" t="s">
        <v>4</v>
      </c>
      <c r="F63" s="30"/>
      <c r="G63" s="100">
        <f>SUM(G51:G62)</f>
        <v>5952</v>
      </c>
      <c r="H63" s="100">
        <f>SUM(H51:H62)</f>
        <v>5842</v>
      </c>
      <c r="I63" s="111">
        <f>1-G63/H63</f>
        <v>-1.8829168093118742E-2</v>
      </c>
    </row>
    <row r="67" spans="5:9" x14ac:dyDescent="0.3">
      <c r="E67" s="109" t="s">
        <v>94</v>
      </c>
      <c r="F67" s="109"/>
      <c r="G67" s="109"/>
      <c r="H67" s="109"/>
      <c r="I67" s="109"/>
    </row>
    <row r="69" spans="5:9" ht="15.6" x14ac:dyDescent="0.3">
      <c r="E69" s="75"/>
      <c r="F69" s="76"/>
      <c r="G69" s="77"/>
      <c r="H69" s="78"/>
      <c r="I69" s="79"/>
    </row>
    <row r="70" spans="5:9" ht="62.4" x14ac:dyDescent="0.3">
      <c r="E70" s="30"/>
      <c r="F70" s="72" t="s">
        <v>62</v>
      </c>
      <c r="G70" s="73" t="s">
        <v>82</v>
      </c>
      <c r="H70" s="73" t="s">
        <v>42</v>
      </c>
      <c r="I70" s="73" t="s">
        <v>43</v>
      </c>
    </row>
    <row r="71" spans="5:9" x14ac:dyDescent="0.3">
      <c r="E71" s="94" t="s">
        <v>45</v>
      </c>
      <c r="F71" s="94" t="str">
        <f>VLOOKUP(E71,Соответствие!$A$2:$B$13,2,0)</f>
        <v>open_main_page</v>
      </c>
      <c r="G71" s="74">
        <f>G11*4</f>
        <v>1372</v>
      </c>
      <c r="H71" s="96">
        <f>VLOOKUP(F71,SummaryReports!$Q$66:$Z$82,8,0)</f>
        <v>1360</v>
      </c>
      <c r="I71" s="92">
        <f t="shared" ref="I71:I80" si="11">1-G71/H71</f>
        <v>-8.8235294117646745E-3</v>
      </c>
    </row>
    <row r="72" spans="5:9" x14ac:dyDescent="0.3">
      <c r="E72" s="94" t="s">
        <v>0</v>
      </c>
      <c r="F72" s="94" t="str">
        <f>VLOOKUP(E72,Соответствие!$A$2:$B$13,2,0)</f>
        <v>login</v>
      </c>
      <c r="G72" s="74">
        <f t="shared" ref="G72:G82" si="12">G12*4</f>
        <v>1104</v>
      </c>
      <c r="H72" s="96">
        <f>VLOOKUP(F72,SummaryReports!$Q$66:$Z$82,8,0)</f>
        <v>1098</v>
      </c>
      <c r="I72" s="92">
        <f t="shared" si="11"/>
        <v>-5.464480874316946E-3</v>
      </c>
    </row>
    <row r="73" spans="5:9" x14ac:dyDescent="0.3">
      <c r="E73" s="94" t="s">
        <v>51</v>
      </c>
      <c r="F73" s="94" t="str">
        <f>VLOOKUP(E73,Соответствие!$A$2:$B$13,2,0)</f>
        <v>open_search_page</v>
      </c>
      <c r="G73" s="74">
        <f t="shared" si="12"/>
        <v>772</v>
      </c>
      <c r="H73" s="96">
        <f>VLOOKUP(F73,SummaryReports!$Q$66:$Z$82,8,0)</f>
        <v>767</v>
      </c>
      <c r="I73" s="92">
        <f t="shared" si="11"/>
        <v>-6.5189048239895353E-3</v>
      </c>
    </row>
    <row r="74" spans="5:9" x14ac:dyDescent="0.3">
      <c r="E74" s="94" t="s">
        <v>8</v>
      </c>
      <c r="F74" s="94" t="str">
        <f>VLOOKUP(E74,Соответствие!$A$2:$B$13,2,0)</f>
        <v>search_tickets</v>
      </c>
      <c r="G74" s="74">
        <f t="shared" si="12"/>
        <v>772</v>
      </c>
      <c r="H74" s="96">
        <f>VLOOKUP(F74,SummaryReports!$Q$66:$Z$82,8,0)</f>
        <v>765</v>
      </c>
      <c r="I74" s="92">
        <f t="shared" si="11"/>
        <v>-9.1503267973855884E-3</v>
      </c>
    </row>
    <row r="75" spans="5:9" x14ac:dyDescent="0.3">
      <c r="E75" s="94" t="s">
        <v>9</v>
      </c>
      <c r="F75" s="94" t="str">
        <f>VLOOKUP(E75,Соответствие!$A$2:$B$13,2,0)</f>
        <v>select_ticket</v>
      </c>
      <c r="G75" s="74">
        <f t="shared" si="12"/>
        <v>772</v>
      </c>
      <c r="H75" s="96">
        <f>VLOOKUP(F75,SummaryReports!$Q$66:$Z$82,8,0)</f>
        <v>764</v>
      </c>
      <c r="I75" s="92">
        <f t="shared" si="11"/>
        <v>-1.0471204188481575E-2</v>
      </c>
    </row>
    <row r="76" spans="5:9" x14ac:dyDescent="0.3">
      <c r="E76" s="94" t="s">
        <v>1</v>
      </c>
      <c r="F76" s="94" t="str">
        <f>VLOOKUP(E76,Соответствие!$A$2:$B$13,2,0)</f>
        <v>buy_ticket</v>
      </c>
      <c r="G76" s="74">
        <f t="shared" si="12"/>
        <v>452</v>
      </c>
      <c r="H76" s="96">
        <f>VLOOKUP(F76,SummaryReports!$Q$66:$Z$82,8,0)</f>
        <v>444</v>
      </c>
      <c r="I76" s="92">
        <f t="shared" si="11"/>
        <v>-1.8018018018018056E-2</v>
      </c>
    </row>
    <row r="77" spans="5:9" x14ac:dyDescent="0.3">
      <c r="E77" s="94" t="s">
        <v>2</v>
      </c>
      <c r="F77" s="94" t="str">
        <f>VLOOKUP(E77,Соответствие!$A$2:$B$13,2,0)</f>
        <v>open_itinerary_page</v>
      </c>
      <c r="G77" s="74">
        <f t="shared" si="12"/>
        <v>784</v>
      </c>
      <c r="H77" s="96">
        <f>VLOOKUP(F77,SummaryReports!$Q$66:$Z$82,8,0)</f>
        <v>778</v>
      </c>
      <c r="I77" s="92">
        <f t="shared" si="11"/>
        <v>-7.7120822622107621E-3</v>
      </c>
    </row>
    <row r="78" spans="5:9" x14ac:dyDescent="0.3">
      <c r="E78" s="94" t="s">
        <v>10</v>
      </c>
      <c r="F78" s="94" t="str">
        <f>VLOOKUP(E78,Соответствие!$A$2:$B$13,2,0)</f>
        <v>remove_itinerary</v>
      </c>
      <c r="G78" s="74">
        <f t="shared" si="12"/>
        <v>184</v>
      </c>
      <c r="H78" s="96">
        <f>VLOOKUP(F78,SummaryReports!$Q$66:$Z$82,8,0)</f>
        <v>185</v>
      </c>
      <c r="I78" s="92">
        <f t="shared" si="11"/>
        <v>5.4054054054053502E-3</v>
      </c>
    </row>
    <row r="79" spans="5:9" x14ac:dyDescent="0.3">
      <c r="E79" s="94" t="s">
        <v>3</v>
      </c>
      <c r="F79" s="94" t="str">
        <f>VLOOKUP(E79,Соответствие!$A$2:$B$13,2,0)</f>
        <v>logout</v>
      </c>
      <c r="G79" s="74">
        <f t="shared" si="12"/>
        <v>920</v>
      </c>
      <c r="H79" s="96">
        <f>VLOOKUP(F79,SummaryReports!$Q$66:$Z$82,8,0)</f>
        <v>915</v>
      </c>
      <c r="I79" s="92">
        <f t="shared" si="11"/>
        <v>-5.464480874316946E-3</v>
      </c>
    </row>
    <row r="80" spans="5:9" x14ac:dyDescent="0.3">
      <c r="E80" s="94" t="s">
        <v>47</v>
      </c>
      <c r="F80" s="94" t="str">
        <f>VLOOKUP(E80,Соответствие!$A$2:$B$13,2,0)</f>
        <v>open_sign_up_page</v>
      </c>
      <c r="G80" s="74">
        <f t="shared" si="12"/>
        <v>268</v>
      </c>
      <c r="H80" s="96">
        <f>VLOOKUP(F80,SummaryReports!$Q$66:$Z$82,8,0)</f>
        <v>264</v>
      </c>
      <c r="I80" s="92">
        <f t="shared" si="11"/>
        <v>-1.5151515151515138E-2</v>
      </c>
    </row>
    <row r="81" spans="5:9" x14ac:dyDescent="0.3">
      <c r="E81" s="94" t="s">
        <v>46</v>
      </c>
      <c r="F81" s="94" t="str">
        <f>VLOOKUP(E81,Соответствие!$A$2:$B$13,2,0)</f>
        <v>complete_form_and_register</v>
      </c>
      <c r="G81" s="74">
        <f t="shared" si="12"/>
        <v>268</v>
      </c>
      <c r="H81" s="96">
        <f>VLOOKUP(F81,SummaryReports!$Q$66:$Z$82,8,0)</f>
        <v>270</v>
      </c>
      <c r="I81" s="92">
        <f>1-G81/H81</f>
        <v>7.4074074074074181E-3</v>
      </c>
    </row>
    <row r="82" spans="5:9" x14ac:dyDescent="0.3">
      <c r="E82" s="94" t="s">
        <v>48</v>
      </c>
      <c r="F82" s="94" t="str">
        <f>VLOOKUP(E82,Соответствие!$A$2:$B$13,2,0)</f>
        <v>open_menu</v>
      </c>
      <c r="G82" s="74">
        <f t="shared" si="12"/>
        <v>268</v>
      </c>
      <c r="H82" s="96">
        <f>VLOOKUP(F82,SummaryReports!$Q$66:$Z$82,8,0)</f>
        <v>266</v>
      </c>
      <c r="I82" s="92">
        <f t="shared" ref="I82" si="13">1-G82/H82</f>
        <v>-7.5187969924812581E-3</v>
      </c>
    </row>
    <row r="83" spans="5:9" x14ac:dyDescent="0.3">
      <c r="E83" s="98" t="s">
        <v>4</v>
      </c>
      <c r="F83" s="30"/>
      <c r="G83" s="100">
        <f>SUM(G71:G82)</f>
        <v>7936</v>
      </c>
      <c r="H83" s="100">
        <f>SUM(H71:H82)</f>
        <v>7876</v>
      </c>
      <c r="I83" s="111">
        <f>1-G83/H83</f>
        <v>-7.6180802437786355E-3</v>
      </c>
    </row>
    <row r="88" spans="5:9" x14ac:dyDescent="0.3">
      <c r="E88" s="109" t="s">
        <v>84</v>
      </c>
      <c r="F88" s="109"/>
      <c r="G88" s="109"/>
      <c r="H88" s="109"/>
      <c r="I88" s="109"/>
    </row>
    <row r="90" spans="5:9" ht="15.6" x14ac:dyDescent="0.3">
      <c r="E90" s="75"/>
      <c r="F90" s="76"/>
      <c r="G90" s="77"/>
      <c r="H90" s="78"/>
      <c r="I90" s="79"/>
    </row>
    <row r="91" spans="5:9" ht="62.4" x14ac:dyDescent="0.3">
      <c r="E91" s="30"/>
      <c r="F91" s="72" t="s">
        <v>62</v>
      </c>
      <c r="G91" s="73" t="s">
        <v>82</v>
      </c>
      <c r="H91" s="73" t="s">
        <v>42</v>
      </c>
      <c r="I91" s="73" t="s">
        <v>43</v>
      </c>
    </row>
    <row r="92" spans="5:9" x14ac:dyDescent="0.3">
      <c r="E92" s="94" t="s">
        <v>45</v>
      </c>
      <c r="F92" s="94" t="str">
        <f>VLOOKUP(E92,Соответствие!$A$2:$B$13,2,0)</f>
        <v>open_main_page</v>
      </c>
      <c r="G92" s="74">
        <v>1714</v>
      </c>
      <c r="H92" s="96">
        <f>VLOOKUP(F92,SummaryReports!$A$24:$J$40,8,0)</f>
        <v>1693</v>
      </c>
      <c r="I92" s="92">
        <f t="shared" ref="I92:I101" si="14">1-G92/H92</f>
        <v>-1.2404016538688722E-2</v>
      </c>
    </row>
    <row r="93" spans="5:9" x14ac:dyDescent="0.3">
      <c r="E93" s="94" t="s">
        <v>0</v>
      </c>
      <c r="F93" s="94" t="str">
        <f>VLOOKUP(E93,Соответствие!$A$2:$B$13,2,0)</f>
        <v>login</v>
      </c>
      <c r="G93" s="74">
        <v>1381</v>
      </c>
      <c r="H93" s="96">
        <f>VLOOKUP(F93,SummaryReports!$A$24:$J$40,8,0)</f>
        <v>1362</v>
      </c>
      <c r="I93" s="92">
        <f t="shared" si="14"/>
        <v>-1.3950073421439058E-2</v>
      </c>
    </row>
    <row r="94" spans="5:9" x14ac:dyDescent="0.3">
      <c r="E94" s="94" t="s">
        <v>51</v>
      </c>
      <c r="F94" s="94" t="str">
        <f>VLOOKUP(E94,Соответствие!$A$2:$B$13,2,0)</f>
        <v>open_search_page</v>
      </c>
      <c r="G94" s="74">
        <v>963</v>
      </c>
      <c r="H94" s="96">
        <f>VLOOKUP(F94,SummaryReports!$A$24:$J$40,8,0)</f>
        <v>944</v>
      </c>
      <c r="I94" s="92">
        <f t="shared" si="14"/>
        <v>-2.0127118644067687E-2</v>
      </c>
    </row>
    <row r="95" spans="5:9" x14ac:dyDescent="0.3">
      <c r="E95" s="94" t="s">
        <v>8</v>
      </c>
      <c r="F95" s="94" t="str">
        <f>VLOOKUP(E95,Соответствие!$A$2:$B$13,2,0)</f>
        <v>search_tickets</v>
      </c>
      <c r="G95" s="74">
        <v>963</v>
      </c>
      <c r="H95" s="96">
        <f>VLOOKUP(F95,SummaryReports!$A$24:$J$40,8,0)</f>
        <v>942</v>
      </c>
      <c r="I95" s="92">
        <f t="shared" si="14"/>
        <v>-2.2292993630573354E-2</v>
      </c>
    </row>
    <row r="96" spans="5:9" x14ac:dyDescent="0.3">
      <c r="E96" s="94" t="s">
        <v>9</v>
      </c>
      <c r="F96" s="94" t="str">
        <f>VLOOKUP(E96,Соответствие!$A$2:$B$13,2,0)</f>
        <v>select_ticket</v>
      </c>
      <c r="G96" s="74">
        <v>963</v>
      </c>
      <c r="H96" s="96">
        <f>VLOOKUP(F96,SummaryReports!$A$24:$J$40,8,0)</f>
        <v>942</v>
      </c>
      <c r="I96" s="92">
        <f t="shared" si="14"/>
        <v>-2.2292993630573354E-2</v>
      </c>
    </row>
    <row r="97" spans="5:9" x14ac:dyDescent="0.3">
      <c r="E97" s="94" t="s">
        <v>1</v>
      </c>
      <c r="F97" s="94" t="str">
        <f>VLOOKUP(E97,Соответствие!$A$2:$B$13,2,0)</f>
        <v>buy_ticket</v>
      </c>
      <c r="G97" s="74">
        <v>563</v>
      </c>
      <c r="H97" s="96">
        <f>VLOOKUP(F97,SummaryReports!$A$24:$J$40,8,0)</f>
        <v>543</v>
      </c>
      <c r="I97" s="92">
        <f t="shared" si="14"/>
        <v>-3.6832412523020164E-2</v>
      </c>
    </row>
    <row r="98" spans="5:9" x14ac:dyDescent="0.3">
      <c r="E98" s="94" t="s">
        <v>2</v>
      </c>
      <c r="F98" s="94" t="str">
        <f>VLOOKUP(E98,Соответствие!$A$2:$B$13,2,0)</f>
        <v>open_itinerary_page</v>
      </c>
      <c r="G98" s="74">
        <v>981</v>
      </c>
      <c r="H98" s="96">
        <f>VLOOKUP(F98,SummaryReports!$A$24:$J$40,8,0)</f>
        <v>962</v>
      </c>
      <c r="I98" s="92">
        <f t="shared" si="14"/>
        <v>-1.9750519750519668E-2</v>
      </c>
    </row>
    <row r="99" spans="5:9" x14ac:dyDescent="0.3">
      <c r="E99" s="94" t="s">
        <v>10</v>
      </c>
      <c r="F99" s="94" t="str">
        <f>VLOOKUP(E99,Соответствие!$A$2:$B$13,2,0)</f>
        <v>remove_itinerary</v>
      </c>
      <c r="G99" s="74">
        <v>231</v>
      </c>
      <c r="H99" s="96">
        <f>VLOOKUP(F99,SummaryReports!$A$24:$J$40,8,0)</f>
        <v>231</v>
      </c>
      <c r="I99" s="92">
        <f t="shared" si="14"/>
        <v>0</v>
      </c>
    </row>
    <row r="100" spans="5:9" x14ac:dyDescent="0.3">
      <c r="E100" s="94" t="s">
        <v>3</v>
      </c>
      <c r="F100" s="94" t="str">
        <f>VLOOKUP(E100,Соответствие!$A$2:$B$13,2,0)</f>
        <v>logout</v>
      </c>
      <c r="G100" s="74">
        <v>1150</v>
      </c>
      <c r="H100" s="96">
        <f>VLOOKUP(F100,SummaryReports!$A$24:$J$40,8,0)</f>
        <v>1132</v>
      </c>
      <c r="I100" s="92">
        <f t="shared" si="14"/>
        <v>-1.5901060070671269E-2</v>
      </c>
    </row>
    <row r="101" spans="5:9" x14ac:dyDescent="0.3">
      <c r="E101" s="94" t="s">
        <v>47</v>
      </c>
      <c r="F101" s="94" t="str">
        <f>VLOOKUP(E101,Соответствие!$A$2:$B$13,2,0)</f>
        <v>open_sign_up_page</v>
      </c>
      <c r="G101" s="74">
        <v>333</v>
      </c>
      <c r="H101" s="96">
        <f>VLOOKUP(F101,SummaryReports!$A$24:$J$40,8,0)</f>
        <v>330</v>
      </c>
      <c r="I101" s="92">
        <f t="shared" si="14"/>
        <v>-9.0909090909090384E-3</v>
      </c>
    </row>
    <row r="102" spans="5:9" x14ac:dyDescent="0.3">
      <c r="E102" s="94" t="s">
        <v>46</v>
      </c>
      <c r="F102" s="94" t="str">
        <f>VLOOKUP(E102,Соответствие!$A$2:$B$13,2,0)</f>
        <v>complete_form_and_register</v>
      </c>
      <c r="G102" s="74">
        <v>333</v>
      </c>
      <c r="H102" s="96">
        <f>VLOOKUP(F102,SummaryReports!$A$24:$J$40,8,0)</f>
        <v>340</v>
      </c>
      <c r="I102" s="92">
        <f>1-G102/H102</f>
        <v>2.0588235294117685E-2</v>
      </c>
    </row>
    <row r="103" spans="5:9" x14ac:dyDescent="0.3">
      <c r="E103" s="94" t="s">
        <v>48</v>
      </c>
      <c r="F103" s="94" t="str">
        <f>VLOOKUP(E103,Соответствие!$A$2:$B$13,2,0)</f>
        <v>open_menu</v>
      </c>
      <c r="G103" s="74">
        <v>333</v>
      </c>
      <c r="H103" s="96">
        <f>VLOOKUP(F103,SummaryReports!$A$24:$J$40,8,0)</f>
        <v>337</v>
      </c>
      <c r="I103" s="92">
        <f t="shared" ref="I103" si="15">1-G103/H103</f>
        <v>1.1869436201780381E-2</v>
      </c>
    </row>
    <row r="104" spans="5:9" x14ac:dyDescent="0.3">
      <c r="E104" s="98" t="s">
        <v>4</v>
      </c>
      <c r="F104" s="30"/>
      <c r="G104" s="100">
        <f>SUM(G92:G103)</f>
        <v>9908</v>
      </c>
      <c r="H104" s="100">
        <f>SUM(H92:H103)</f>
        <v>9758</v>
      </c>
      <c r="I104" s="111">
        <f>1-G104/H104</f>
        <v>-1.5372002459520306E-2</v>
      </c>
    </row>
  </sheetData>
  <mergeCells count="5">
    <mergeCell ref="E7:I7"/>
    <mergeCell ref="E27:I27"/>
    <mergeCell ref="E47:I47"/>
    <mergeCell ref="E67:I67"/>
    <mergeCell ref="E88:I88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3"/>
  <sheetViews>
    <sheetView topLeftCell="A37" zoomScale="78" workbookViewId="0">
      <selection activeCell="Q28" sqref="Q28"/>
    </sheetView>
  </sheetViews>
  <sheetFormatPr defaultRowHeight="14.4" x14ac:dyDescent="0.3"/>
  <cols>
    <col min="1" max="1" width="36.44140625" bestFit="1" customWidth="1"/>
    <col min="2" max="2" width="9.21875" customWidth="1"/>
    <col min="3" max="3" width="11.6640625" customWidth="1"/>
    <col min="16" max="16" width="5.44140625" customWidth="1"/>
    <col min="17" max="17" width="25.6640625" customWidth="1"/>
  </cols>
  <sheetData>
    <row r="1" spans="1:26" x14ac:dyDescent="0.3">
      <c r="A1" s="110" t="s">
        <v>83</v>
      </c>
      <c r="B1" s="110"/>
      <c r="C1" s="110"/>
      <c r="D1" s="110"/>
      <c r="E1" s="110"/>
      <c r="F1" s="110"/>
      <c r="G1" s="110"/>
      <c r="H1" s="110"/>
      <c r="I1" s="110"/>
      <c r="J1" s="110"/>
      <c r="Q1" s="110" t="s">
        <v>88</v>
      </c>
      <c r="R1" s="110"/>
      <c r="S1" s="110"/>
      <c r="T1" s="110"/>
      <c r="U1" s="110"/>
      <c r="V1" s="110"/>
      <c r="W1" s="110"/>
      <c r="X1" s="110"/>
      <c r="Y1" s="110"/>
      <c r="Z1" s="110"/>
    </row>
    <row r="2" spans="1:26" x14ac:dyDescent="0.3">
      <c r="A2" s="97" t="s">
        <v>14</v>
      </c>
      <c r="B2" s="97" t="s">
        <v>56</v>
      </c>
      <c r="C2" s="97" t="s">
        <v>57</v>
      </c>
      <c r="D2" s="97" t="s">
        <v>58</v>
      </c>
      <c r="E2" s="97" t="s">
        <v>59</v>
      </c>
      <c r="F2" s="97" t="s">
        <v>60</v>
      </c>
      <c r="G2" s="97" t="s">
        <v>61</v>
      </c>
      <c r="H2" s="97" t="s">
        <v>15</v>
      </c>
      <c r="I2" s="97" t="s">
        <v>16</v>
      </c>
      <c r="J2" s="97" t="s">
        <v>17</v>
      </c>
      <c r="Q2" s="98" t="s">
        <v>14</v>
      </c>
      <c r="R2" s="98" t="s">
        <v>56</v>
      </c>
      <c r="S2" s="98" t="s">
        <v>57</v>
      </c>
      <c r="T2" s="98" t="s">
        <v>58</v>
      </c>
      <c r="U2" s="98" t="s">
        <v>59</v>
      </c>
      <c r="V2" s="98" t="s">
        <v>60</v>
      </c>
      <c r="W2" s="98" t="s">
        <v>61</v>
      </c>
      <c r="X2" s="98" t="s">
        <v>15</v>
      </c>
      <c r="Y2" s="98" t="s">
        <v>16</v>
      </c>
      <c r="Z2" s="98" t="s">
        <v>17</v>
      </c>
    </row>
    <row r="3" spans="1:26" x14ac:dyDescent="0.3">
      <c r="A3" s="97" t="s">
        <v>68</v>
      </c>
      <c r="B3" s="37" t="s">
        <v>15</v>
      </c>
      <c r="C3" s="97">
        <v>0.222</v>
      </c>
      <c r="D3" s="97">
        <v>0.28199999999999997</v>
      </c>
      <c r="E3" s="97">
        <v>0.45800000000000002</v>
      </c>
      <c r="F3" s="97">
        <v>5.6000000000000001E-2</v>
      </c>
      <c r="G3" s="97">
        <v>0.38600000000000001</v>
      </c>
      <c r="H3" s="18">
        <v>56</v>
      </c>
      <c r="I3" s="38">
        <v>0</v>
      </c>
      <c r="J3" s="38">
        <v>0</v>
      </c>
      <c r="Q3" s="30" t="s">
        <v>68</v>
      </c>
      <c r="R3" s="32" t="s">
        <v>15</v>
      </c>
      <c r="S3" s="97">
        <v>0.248</v>
      </c>
      <c r="T3" s="97">
        <v>0.32900000000000001</v>
      </c>
      <c r="U3" s="97">
        <v>0.67400000000000004</v>
      </c>
      <c r="V3" s="97">
        <v>8.6999999999999994E-2</v>
      </c>
      <c r="W3" s="97">
        <v>0.45900000000000002</v>
      </c>
      <c r="X3" s="97">
        <v>112</v>
      </c>
      <c r="Y3" s="97">
        <v>0</v>
      </c>
      <c r="Z3" s="97">
        <v>0</v>
      </c>
    </row>
    <row r="4" spans="1:26" x14ac:dyDescent="0.3">
      <c r="A4" s="97" t="s">
        <v>70</v>
      </c>
      <c r="B4" s="37" t="s">
        <v>15</v>
      </c>
      <c r="C4" s="97">
        <v>0.22800000000000001</v>
      </c>
      <c r="D4" s="97">
        <v>0.28699999999999998</v>
      </c>
      <c r="E4" s="97">
        <v>0.44800000000000001</v>
      </c>
      <c r="F4" s="97">
        <v>7.4999999999999997E-2</v>
      </c>
      <c r="G4" s="97">
        <v>0.44700000000000001</v>
      </c>
      <c r="H4" s="18">
        <v>33</v>
      </c>
      <c r="I4" s="38">
        <v>0</v>
      </c>
      <c r="J4" s="38">
        <v>0</v>
      </c>
      <c r="Q4" s="30" t="s">
        <v>70</v>
      </c>
      <c r="R4" s="32" t="s">
        <v>15</v>
      </c>
      <c r="S4" s="97">
        <v>0.23599999999999999</v>
      </c>
      <c r="T4" s="97">
        <v>0.31</v>
      </c>
      <c r="U4" s="97">
        <v>0.46800000000000003</v>
      </c>
      <c r="V4" s="97">
        <v>7.2999999999999995E-2</v>
      </c>
      <c r="W4" s="97">
        <v>0.44900000000000001</v>
      </c>
      <c r="X4" s="97">
        <v>67</v>
      </c>
      <c r="Y4" s="97">
        <v>0</v>
      </c>
      <c r="Z4" s="97">
        <v>0</v>
      </c>
    </row>
    <row r="5" spans="1:26" x14ac:dyDescent="0.3">
      <c r="A5" s="97" t="s">
        <v>11</v>
      </c>
      <c r="B5" s="37" t="s">
        <v>15</v>
      </c>
      <c r="C5" s="97">
        <v>0.47699999999999998</v>
      </c>
      <c r="D5" s="97">
        <v>0.58099999999999996</v>
      </c>
      <c r="E5" s="97">
        <v>0.90700000000000003</v>
      </c>
      <c r="F5" s="97">
        <v>0.1</v>
      </c>
      <c r="G5" s="97">
        <v>0.71299999999999997</v>
      </c>
      <c r="H5" s="18">
        <v>138</v>
      </c>
      <c r="I5" s="38">
        <v>0</v>
      </c>
      <c r="J5" s="38">
        <v>0</v>
      </c>
      <c r="Q5" s="30" t="s">
        <v>11</v>
      </c>
      <c r="R5" s="32" t="s">
        <v>15</v>
      </c>
      <c r="S5" s="97">
        <v>0.503</v>
      </c>
      <c r="T5" s="97">
        <v>0.69299999999999995</v>
      </c>
      <c r="U5" s="97">
        <v>1.3859999999999999</v>
      </c>
      <c r="V5" s="97">
        <v>0.17</v>
      </c>
      <c r="W5" s="97">
        <v>0.89300000000000002</v>
      </c>
      <c r="X5" s="97">
        <v>274</v>
      </c>
      <c r="Y5" s="97">
        <v>0</v>
      </c>
      <c r="Z5" s="97">
        <v>0</v>
      </c>
    </row>
    <row r="6" spans="1:26" x14ac:dyDescent="0.3">
      <c r="A6" s="97" t="s">
        <v>12</v>
      </c>
      <c r="B6" s="37" t="s">
        <v>15</v>
      </c>
      <c r="C6" s="97">
        <v>0.442</v>
      </c>
      <c r="D6" s="97">
        <v>0.53500000000000003</v>
      </c>
      <c r="E6" s="97">
        <v>0.80100000000000005</v>
      </c>
      <c r="F6" s="97">
        <v>9.2999999999999999E-2</v>
      </c>
      <c r="G6" s="97">
        <v>0.66800000000000004</v>
      </c>
      <c r="H6" s="18">
        <v>115</v>
      </c>
      <c r="I6" s="38">
        <v>0</v>
      </c>
      <c r="J6" s="38">
        <v>0</v>
      </c>
      <c r="Q6" s="30" t="s">
        <v>12</v>
      </c>
      <c r="R6" s="32" t="s">
        <v>15</v>
      </c>
      <c r="S6" s="97">
        <v>0.443</v>
      </c>
      <c r="T6" s="97">
        <v>0.59399999999999997</v>
      </c>
      <c r="U6" s="97">
        <v>1.468</v>
      </c>
      <c r="V6" s="97">
        <v>0.123</v>
      </c>
      <c r="W6" s="97">
        <v>0.72799999999999998</v>
      </c>
      <c r="X6" s="97">
        <v>230</v>
      </c>
      <c r="Y6" s="97">
        <v>0</v>
      </c>
      <c r="Z6" s="97">
        <v>0</v>
      </c>
    </row>
    <row r="7" spans="1:26" x14ac:dyDescent="0.3">
      <c r="A7" s="97" t="s">
        <v>73</v>
      </c>
      <c r="B7" s="37" t="s">
        <v>15</v>
      </c>
      <c r="C7" s="97">
        <v>0.495</v>
      </c>
      <c r="D7" s="97">
        <v>0.61699999999999999</v>
      </c>
      <c r="E7" s="97">
        <v>0.96299999999999997</v>
      </c>
      <c r="F7" s="97">
        <v>0.122</v>
      </c>
      <c r="G7" s="97">
        <v>0.80200000000000005</v>
      </c>
      <c r="H7" s="18">
        <v>98</v>
      </c>
      <c r="I7" s="38">
        <v>0</v>
      </c>
      <c r="J7" s="38">
        <v>0</v>
      </c>
      <c r="Q7" s="30" t="s">
        <v>73</v>
      </c>
      <c r="R7" s="32" t="s">
        <v>15</v>
      </c>
      <c r="S7" s="97">
        <v>0.50600000000000001</v>
      </c>
      <c r="T7" s="97">
        <v>0.71399999999999997</v>
      </c>
      <c r="U7" s="97">
        <v>1.3129999999999999</v>
      </c>
      <c r="V7" s="97">
        <v>0.158</v>
      </c>
      <c r="W7" s="97">
        <v>0.92700000000000005</v>
      </c>
      <c r="X7" s="97">
        <v>194</v>
      </c>
      <c r="Y7" s="97">
        <v>0</v>
      </c>
      <c r="Z7" s="97">
        <v>0</v>
      </c>
    </row>
    <row r="8" spans="1:26" x14ac:dyDescent="0.3">
      <c r="A8" s="97" t="s">
        <v>74</v>
      </c>
      <c r="B8" s="37" t="s">
        <v>15</v>
      </c>
      <c r="C8" s="97">
        <v>0.44700000000000001</v>
      </c>
      <c r="D8" s="97">
        <v>0.56299999999999994</v>
      </c>
      <c r="E8" s="97">
        <v>0.88200000000000001</v>
      </c>
      <c r="F8" s="97">
        <v>0.10199999999999999</v>
      </c>
      <c r="G8" s="97">
        <v>0.68799999999999994</v>
      </c>
      <c r="H8" s="18">
        <v>171</v>
      </c>
      <c r="I8" s="38">
        <v>0</v>
      </c>
      <c r="J8" s="38">
        <v>0</v>
      </c>
      <c r="Q8" s="30" t="s">
        <v>74</v>
      </c>
      <c r="R8" s="32" t="s">
        <v>15</v>
      </c>
      <c r="S8" s="97">
        <v>0.46500000000000002</v>
      </c>
      <c r="T8" s="97">
        <v>0.628</v>
      </c>
      <c r="U8" s="97">
        <v>1.899</v>
      </c>
      <c r="V8" s="97">
        <v>0.13600000000000001</v>
      </c>
      <c r="W8" s="97">
        <v>0.75900000000000001</v>
      </c>
      <c r="X8" s="97">
        <v>342</v>
      </c>
      <c r="Y8" s="97">
        <v>0</v>
      </c>
      <c r="Z8" s="97">
        <v>0</v>
      </c>
    </row>
    <row r="9" spans="1:26" x14ac:dyDescent="0.3">
      <c r="A9" s="97" t="s">
        <v>71</v>
      </c>
      <c r="B9" s="37" t="s">
        <v>15</v>
      </c>
      <c r="C9" s="97">
        <v>0.46400000000000002</v>
      </c>
      <c r="D9" s="97">
        <v>0.55500000000000005</v>
      </c>
      <c r="E9" s="97">
        <v>0.89600000000000002</v>
      </c>
      <c r="F9" s="97">
        <v>0.1</v>
      </c>
      <c r="G9" s="97">
        <v>0.67500000000000004</v>
      </c>
      <c r="H9" s="18">
        <v>33</v>
      </c>
      <c r="I9" s="38">
        <v>0</v>
      </c>
      <c r="J9" s="38">
        <v>0</v>
      </c>
      <c r="Q9" s="30" t="s">
        <v>71</v>
      </c>
      <c r="R9" s="32" t="s">
        <v>15</v>
      </c>
      <c r="S9" s="97">
        <v>0.49</v>
      </c>
      <c r="T9" s="97">
        <v>0.66100000000000003</v>
      </c>
      <c r="U9" s="97">
        <v>0.995</v>
      </c>
      <c r="V9" s="97">
        <v>0.122</v>
      </c>
      <c r="W9" s="97">
        <v>0.8</v>
      </c>
      <c r="X9" s="97">
        <v>67</v>
      </c>
      <c r="Y9" s="97">
        <v>0</v>
      </c>
      <c r="Z9" s="97">
        <v>0</v>
      </c>
    </row>
    <row r="10" spans="1:26" x14ac:dyDescent="0.3">
      <c r="A10" s="97" t="s">
        <v>66</v>
      </c>
      <c r="B10" s="37" t="s">
        <v>15</v>
      </c>
      <c r="C10" s="97">
        <v>0.46200000000000002</v>
      </c>
      <c r="D10" s="97">
        <v>0.55700000000000005</v>
      </c>
      <c r="E10" s="97">
        <v>0.82299999999999995</v>
      </c>
      <c r="F10" s="97">
        <v>9.1999999999999998E-2</v>
      </c>
      <c r="G10" s="97">
        <v>0.68400000000000005</v>
      </c>
      <c r="H10" s="18">
        <v>97</v>
      </c>
      <c r="I10" s="38">
        <v>0</v>
      </c>
      <c r="J10" s="38">
        <v>0</v>
      </c>
      <c r="Q10" s="30" t="s">
        <v>66</v>
      </c>
      <c r="R10" s="32" t="s">
        <v>15</v>
      </c>
      <c r="S10" s="97">
        <v>0.46500000000000002</v>
      </c>
      <c r="T10" s="97">
        <v>0.66300000000000003</v>
      </c>
      <c r="U10" s="97">
        <v>1.127</v>
      </c>
      <c r="V10" s="97">
        <v>0.13500000000000001</v>
      </c>
      <c r="W10" s="97">
        <v>0.80600000000000005</v>
      </c>
      <c r="X10" s="97">
        <v>191</v>
      </c>
      <c r="Y10" s="97">
        <v>0</v>
      </c>
      <c r="Z10" s="97">
        <v>0</v>
      </c>
    </row>
    <row r="11" spans="1:26" x14ac:dyDescent="0.3">
      <c r="A11" s="97" t="s">
        <v>69</v>
      </c>
      <c r="B11" s="37" t="s">
        <v>15</v>
      </c>
      <c r="C11" s="97">
        <v>0.23400000000000001</v>
      </c>
      <c r="D11" s="97">
        <v>0.28499999999999998</v>
      </c>
      <c r="E11" s="97">
        <v>0.45500000000000002</v>
      </c>
      <c r="F11" s="97">
        <v>6.0999999999999999E-2</v>
      </c>
      <c r="G11" s="97">
        <v>0.41699999999999998</v>
      </c>
      <c r="H11" s="18">
        <v>34</v>
      </c>
      <c r="I11" s="38">
        <v>0</v>
      </c>
      <c r="J11" s="38">
        <v>0</v>
      </c>
      <c r="Q11" s="30" t="s">
        <v>69</v>
      </c>
      <c r="R11" s="32" t="s">
        <v>15</v>
      </c>
      <c r="S11" s="97">
        <v>0.246</v>
      </c>
      <c r="T11" s="97">
        <v>0.36399999999999999</v>
      </c>
      <c r="U11" s="97">
        <v>0.70399999999999996</v>
      </c>
      <c r="V11" s="97">
        <v>9.1999999999999998E-2</v>
      </c>
      <c r="W11" s="97">
        <v>0.48599999999999999</v>
      </c>
      <c r="X11" s="97">
        <v>67</v>
      </c>
      <c r="Y11" s="97">
        <v>0</v>
      </c>
      <c r="Z11" s="97">
        <v>0</v>
      </c>
    </row>
    <row r="12" spans="1:26" x14ac:dyDescent="0.3">
      <c r="A12" s="97" t="s">
        <v>72</v>
      </c>
      <c r="B12" s="37" t="s">
        <v>15</v>
      </c>
      <c r="C12" s="97">
        <v>0.27400000000000002</v>
      </c>
      <c r="D12" s="97">
        <v>0.38100000000000001</v>
      </c>
      <c r="E12" s="97">
        <v>0.52300000000000002</v>
      </c>
      <c r="F12" s="97">
        <v>8.1000000000000003E-2</v>
      </c>
      <c r="G12" s="97">
        <v>0.503</v>
      </c>
      <c r="H12" s="18">
        <v>15</v>
      </c>
      <c r="I12" s="99">
        <v>8</v>
      </c>
      <c r="J12" s="38">
        <v>0</v>
      </c>
      <c r="Q12" s="30" t="s">
        <v>72</v>
      </c>
      <c r="R12" s="32" t="s">
        <v>15</v>
      </c>
      <c r="S12" s="97">
        <v>0.27500000000000002</v>
      </c>
      <c r="T12" s="97">
        <v>0.40300000000000002</v>
      </c>
      <c r="U12" s="97">
        <v>0.57499999999999996</v>
      </c>
      <c r="V12" s="97">
        <v>8.1000000000000003E-2</v>
      </c>
      <c r="W12" s="97">
        <v>0.54300000000000004</v>
      </c>
      <c r="X12" s="97">
        <v>46</v>
      </c>
      <c r="Y12" s="97">
        <v>0</v>
      </c>
      <c r="Z12" s="97">
        <v>0</v>
      </c>
    </row>
    <row r="13" spans="1:26" x14ac:dyDescent="0.3">
      <c r="A13" s="97" t="s">
        <v>67</v>
      </c>
      <c r="B13" s="37" t="s">
        <v>15</v>
      </c>
      <c r="C13" s="97">
        <v>0.23100000000000001</v>
      </c>
      <c r="D13" s="97">
        <v>0.28599999999999998</v>
      </c>
      <c r="E13" s="97">
        <v>0.46300000000000002</v>
      </c>
      <c r="F13" s="97">
        <v>7.3999999999999996E-2</v>
      </c>
      <c r="G13" s="97">
        <v>0.44700000000000001</v>
      </c>
      <c r="H13" s="18">
        <v>97</v>
      </c>
      <c r="I13" s="38">
        <v>0</v>
      </c>
      <c r="J13" s="38">
        <v>0</v>
      </c>
      <c r="Q13" s="30" t="s">
        <v>67</v>
      </c>
      <c r="R13" s="32" t="s">
        <v>15</v>
      </c>
      <c r="S13" s="97">
        <v>0.22900000000000001</v>
      </c>
      <c r="T13" s="97">
        <v>0.32500000000000001</v>
      </c>
      <c r="U13" s="97">
        <v>0.66200000000000003</v>
      </c>
      <c r="V13" s="97">
        <v>8.3000000000000004E-2</v>
      </c>
      <c r="W13" s="97">
        <v>0.45300000000000001</v>
      </c>
      <c r="X13" s="97">
        <v>192</v>
      </c>
      <c r="Y13" s="97">
        <v>0</v>
      </c>
      <c r="Z13" s="97">
        <v>0</v>
      </c>
    </row>
    <row r="14" spans="1:26" x14ac:dyDescent="0.3">
      <c r="A14" s="97" t="s">
        <v>13</v>
      </c>
      <c r="B14" s="37" t="s">
        <v>15</v>
      </c>
      <c r="C14" s="97">
        <v>0.22700000000000001</v>
      </c>
      <c r="D14" s="97">
        <v>0.27100000000000002</v>
      </c>
      <c r="E14" s="97">
        <v>0.46400000000000002</v>
      </c>
      <c r="F14" s="97">
        <v>6.0999999999999999E-2</v>
      </c>
      <c r="G14" s="97">
        <v>0.34899999999999998</v>
      </c>
      <c r="H14" s="18">
        <v>96</v>
      </c>
      <c r="I14" s="38">
        <v>0</v>
      </c>
      <c r="J14" s="38">
        <v>0</v>
      </c>
      <c r="Q14" s="30" t="s">
        <v>13</v>
      </c>
      <c r="R14" s="32" t="s">
        <v>15</v>
      </c>
      <c r="S14" s="97">
        <v>0.23</v>
      </c>
      <c r="T14" s="97">
        <v>0.32600000000000001</v>
      </c>
      <c r="U14" s="97">
        <v>1.3979999999999999</v>
      </c>
      <c r="V14" s="97">
        <v>0.109</v>
      </c>
      <c r="W14" s="97">
        <v>0.435</v>
      </c>
      <c r="X14" s="97">
        <v>192</v>
      </c>
      <c r="Y14" s="97">
        <v>0</v>
      </c>
      <c r="Z14" s="97">
        <v>0</v>
      </c>
    </row>
    <row r="15" spans="1:26" x14ac:dyDescent="0.3">
      <c r="A15" s="97" t="s">
        <v>75</v>
      </c>
      <c r="B15" s="97" t="s">
        <v>80</v>
      </c>
      <c r="C15" s="97">
        <v>2.3690000000000002</v>
      </c>
      <c r="D15" s="97">
        <v>2.7570000000000001</v>
      </c>
      <c r="E15" s="97">
        <v>3.1869999999999998</v>
      </c>
      <c r="F15" s="97">
        <v>0.17799999999999999</v>
      </c>
      <c r="G15" s="97">
        <v>2.9580000000000002</v>
      </c>
      <c r="H15" s="18">
        <v>40</v>
      </c>
      <c r="I15" s="38">
        <v>0</v>
      </c>
      <c r="J15" s="38">
        <v>0</v>
      </c>
      <c r="Q15" s="30" t="s">
        <v>75</v>
      </c>
      <c r="R15" s="30" t="s">
        <v>80</v>
      </c>
      <c r="S15" s="97">
        <v>2.9129999999999998</v>
      </c>
      <c r="T15" s="97">
        <v>3.407</v>
      </c>
      <c r="U15" s="97">
        <v>4.2309999999999999</v>
      </c>
      <c r="V15" s="97">
        <v>0.26600000000000001</v>
      </c>
      <c r="W15" s="97">
        <v>3.8069999999999999</v>
      </c>
      <c r="X15" s="97">
        <v>80</v>
      </c>
      <c r="Y15" s="97">
        <v>0</v>
      </c>
      <c r="Z15" s="97">
        <v>0</v>
      </c>
    </row>
    <row r="16" spans="1:26" x14ac:dyDescent="0.3">
      <c r="A16" s="97" t="s">
        <v>76</v>
      </c>
      <c r="B16" s="97" t="s">
        <v>80</v>
      </c>
      <c r="C16" s="97">
        <v>3.1779999999999999</v>
      </c>
      <c r="D16" s="97">
        <v>3.722</v>
      </c>
      <c r="E16" s="97">
        <v>4.4390000000000001</v>
      </c>
      <c r="F16" s="97">
        <v>0.22900000000000001</v>
      </c>
      <c r="G16" s="97">
        <v>4.0149999999999997</v>
      </c>
      <c r="H16" s="18">
        <v>57</v>
      </c>
      <c r="I16" s="38">
        <v>0</v>
      </c>
      <c r="J16" s="38">
        <v>0</v>
      </c>
      <c r="Q16" s="30" t="s">
        <v>76</v>
      </c>
      <c r="R16" s="30" t="s">
        <v>80</v>
      </c>
      <c r="S16" s="97">
        <v>3.4489999999999998</v>
      </c>
      <c r="T16" s="97">
        <v>4.1769999999999996</v>
      </c>
      <c r="U16" s="97">
        <v>5.4219999999999997</v>
      </c>
      <c r="V16" s="97">
        <v>0.43</v>
      </c>
      <c r="W16" s="97">
        <v>4.7469999999999999</v>
      </c>
      <c r="X16" s="97">
        <v>112</v>
      </c>
      <c r="Y16" s="97">
        <v>0</v>
      </c>
      <c r="Z16" s="97">
        <v>0</v>
      </c>
    </row>
    <row r="17" spans="1:26" x14ac:dyDescent="0.3">
      <c r="A17" s="97" t="s">
        <v>77</v>
      </c>
      <c r="B17" s="97" t="s">
        <v>80</v>
      </c>
      <c r="C17" s="97">
        <v>1.9370000000000001</v>
      </c>
      <c r="D17" s="97">
        <v>2.2730000000000001</v>
      </c>
      <c r="E17" s="97">
        <v>2.6219999999999999</v>
      </c>
      <c r="F17" s="97">
        <v>0.17399999999999999</v>
      </c>
      <c r="G17" s="97">
        <v>2.556</v>
      </c>
      <c r="H17" s="18">
        <v>18</v>
      </c>
      <c r="I17" s="38">
        <v>0</v>
      </c>
      <c r="J17" s="38">
        <v>0</v>
      </c>
      <c r="Q17" s="30" t="s">
        <v>77</v>
      </c>
      <c r="R17" s="30" t="s">
        <v>80</v>
      </c>
      <c r="S17" s="97">
        <v>2.1019999999999999</v>
      </c>
      <c r="T17" s="97">
        <v>2.5950000000000002</v>
      </c>
      <c r="U17" s="97">
        <v>3.48</v>
      </c>
      <c r="V17" s="97">
        <v>0.315</v>
      </c>
      <c r="W17" s="97">
        <v>2.996</v>
      </c>
      <c r="X17" s="97">
        <v>38</v>
      </c>
      <c r="Y17" s="97">
        <v>0</v>
      </c>
      <c r="Z17" s="97">
        <v>0</v>
      </c>
    </row>
    <row r="18" spans="1:26" x14ac:dyDescent="0.3">
      <c r="A18" s="97" t="s">
        <v>78</v>
      </c>
      <c r="B18" s="97" t="s">
        <v>80</v>
      </c>
      <c r="C18" s="97">
        <v>1.7889999999999999</v>
      </c>
      <c r="D18" s="97">
        <v>2.1640000000000001</v>
      </c>
      <c r="E18" s="97">
        <v>2.5760000000000001</v>
      </c>
      <c r="F18" s="97">
        <v>0.19400000000000001</v>
      </c>
      <c r="G18" s="97">
        <v>2.4380000000000002</v>
      </c>
      <c r="H18" s="18">
        <v>15</v>
      </c>
      <c r="I18" s="38">
        <v>8</v>
      </c>
      <c r="J18" s="38">
        <v>0</v>
      </c>
      <c r="Q18" s="30" t="s">
        <v>78</v>
      </c>
      <c r="R18" s="30" t="s">
        <v>80</v>
      </c>
      <c r="S18" s="97">
        <v>1.966</v>
      </c>
      <c r="T18" s="97">
        <v>2.4359999999999999</v>
      </c>
      <c r="U18" s="97">
        <v>3.3820000000000001</v>
      </c>
      <c r="V18" s="97">
        <v>0.29099999999999998</v>
      </c>
      <c r="W18" s="97">
        <v>2.9929999999999999</v>
      </c>
      <c r="X18" s="97">
        <v>46</v>
      </c>
      <c r="Y18" s="97">
        <v>0</v>
      </c>
      <c r="Z18" s="97">
        <v>0</v>
      </c>
    </row>
    <row r="19" spans="1:26" x14ac:dyDescent="0.3">
      <c r="A19" s="97" t="s">
        <v>79</v>
      </c>
      <c r="B19" s="97" t="s">
        <v>80</v>
      </c>
      <c r="C19" s="97">
        <v>1.444</v>
      </c>
      <c r="D19" s="97">
        <v>1.696</v>
      </c>
      <c r="E19" s="97">
        <v>2.0259999999999998</v>
      </c>
      <c r="F19" s="97">
        <v>0.152</v>
      </c>
      <c r="G19" s="97">
        <v>1.91</v>
      </c>
      <c r="H19" s="18">
        <v>33</v>
      </c>
      <c r="I19" s="38">
        <v>0</v>
      </c>
      <c r="J19" s="38">
        <v>0</v>
      </c>
      <c r="Q19" s="30" t="s">
        <v>79</v>
      </c>
      <c r="R19" s="30" t="s">
        <v>80</v>
      </c>
      <c r="S19" s="97">
        <v>1.512</v>
      </c>
      <c r="T19" s="97">
        <v>1.9279999999999999</v>
      </c>
      <c r="U19" s="97">
        <v>2.3650000000000002</v>
      </c>
      <c r="V19" s="97">
        <v>0.20200000000000001</v>
      </c>
      <c r="W19" s="97">
        <v>2.194</v>
      </c>
      <c r="X19" s="97">
        <v>67</v>
      </c>
      <c r="Y19" s="97">
        <v>0</v>
      </c>
      <c r="Z19" s="97">
        <v>0</v>
      </c>
    </row>
    <row r="20" spans="1:26" x14ac:dyDescent="0.3">
      <c r="A20" s="95"/>
      <c r="B20" s="95"/>
      <c r="C20" s="95"/>
      <c r="D20" s="95"/>
      <c r="E20" s="95"/>
      <c r="F20" s="95"/>
      <c r="G20" s="95"/>
      <c r="H20" s="95"/>
      <c r="I20" s="95"/>
      <c r="J20" s="95"/>
    </row>
    <row r="21" spans="1:26" x14ac:dyDescent="0.3">
      <c r="B21" s="71"/>
      <c r="C21" s="71"/>
    </row>
    <row r="22" spans="1:26" x14ac:dyDescent="0.3">
      <c r="A22" s="110" t="s">
        <v>87</v>
      </c>
      <c r="B22" s="110"/>
      <c r="C22" s="110"/>
      <c r="D22" s="110"/>
      <c r="E22" s="110"/>
      <c r="F22" s="110"/>
      <c r="G22" s="110"/>
      <c r="H22" s="110"/>
      <c r="I22" s="110"/>
      <c r="J22" s="110"/>
      <c r="Q22" s="110" t="s">
        <v>89</v>
      </c>
      <c r="R22" s="110"/>
      <c r="S22" s="110"/>
      <c r="T22" s="110"/>
      <c r="U22" s="110"/>
      <c r="V22" s="110"/>
      <c r="W22" s="110"/>
      <c r="X22" s="110"/>
      <c r="Y22" s="110"/>
      <c r="Z22" s="110"/>
    </row>
    <row r="23" spans="1:26" x14ac:dyDescent="0.3">
      <c r="A23" s="88" t="s">
        <v>14</v>
      </c>
      <c r="B23" s="88" t="s">
        <v>56</v>
      </c>
      <c r="C23" s="88" t="s">
        <v>57</v>
      </c>
      <c r="D23" s="88" t="s">
        <v>58</v>
      </c>
      <c r="E23" s="88" t="s">
        <v>59</v>
      </c>
      <c r="F23" s="88" t="s">
        <v>60</v>
      </c>
      <c r="G23" s="88" t="s">
        <v>61</v>
      </c>
      <c r="H23" s="88" t="s">
        <v>15</v>
      </c>
      <c r="I23" s="88" t="s">
        <v>16</v>
      </c>
      <c r="J23" s="88" t="s">
        <v>17</v>
      </c>
      <c r="Q23" s="102" t="s">
        <v>14</v>
      </c>
      <c r="R23" s="102" t="s">
        <v>56</v>
      </c>
      <c r="S23" s="102" t="s">
        <v>57</v>
      </c>
      <c r="T23" s="102" t="s">
        <v>58</v>
      </c>
      <c r="U23" s="102" t="s">
        <v>59</v>
      </c>
      <c r="V23" s="102" t="s">
        <v>60</v>
      </c>
      <c r="W23" s="102" t="s">
        <v>61</v>
      </c>
      <c r="X23" s="102" t="s">
        <v>15</v>
      </c>
      <c r="Y23" s="102" t="s">
        <v>16</v>
      </c>
      <c r="Z23" s="102" t="s">
        <v>17</v>
      </c>
    </row>
    <row r="24" spans="1:26" x14ac:dyDescent="0.3">
      <c r="A24" s="89" t="s">
        <v>68</v>
      </c>
      <c r="B24" s="103" t="s">
        <v>15</v>
      </c>
      <c r="C24" s="90">
        <v>0.23</v>
      </c>
      <c r="D24" s="90">
        <v>0.41199999999999998</v>
      </c>
      <c r="E24" s="90">
        <v>0.92900000000000005</v>
      </c>
      <c r="F24" s="90">
        <v>0.112</v>
      </c>
      <c r="G24" s="90">
        <v>0.56399999999999995</v>
      </c>
      <c r="H24" s="100">
        <v>543</v>
      </c>
      <c r="I24" s="101">
        <v>0</v>
      </c>
      <c r="J24" s="101">
        <v>0</v>
      </c>
      <c r="Q24" s="30" t="s">
        <v>68</v>
      </c>
      <c r="R24" s="32" t="s">
        <v>15</v>
      </c>
      <c r="S24" s="97">
        <v>0.22500000000000001</v>
      </c>
      <c r="T24" s="97">
        <v>0.36299999999999999</v>
      </c>
      <c r="U24" s="97">
        <v>1.57</v>
      </c>
      <c r="V24" s="97">
        <v>0.17499999999999999</v>
      </c>
      <c r="W24" s="97">
        <v>0.46100000000000002</v>
      </c>
      <c r="X24" s="97">
        <v>223</v>
      </c>
      <c r="Y24" s="97">
        <v>0</v>
      </c>
      <c r="Z24" s="97">
        <v>0</v>
      </c>
    </row>
    <row r="25" spans="1:26" x14ac:dyDescent="0.3">
      <c r="A25" s="89" t="s">
        <v>70</v>
      </c>
      <c r="B25" s="103" t="s">
        <v>15</v>
      </c>
      <c r="C25" s="90">
        <v>0.23400000000000001</v>
      </c>
      <c r="D25" s="90">
        <v>0.40100000000000002</v>
      </c>
      <c r="E25" s="90">
        <v>0.76300000000000001</v>
      </c>
      <c r="F25" s="90">
        <v>0.109</v>
      </c>
      <c r="G25" s="90">
        <v>0.54600000000000004</v>
      </c>
      <c r="H25" s="100">
        <v>340</v>
      </c>
      <c r="I25" s="101">
        <v>0</v>
      </c>
      <c r="J25" s="101">
        <v>0</v>
      </c>
      <c r="Q25" s="30" t="s">
        <v>70</v>
      </c>
      <c r="R25" s="32" t="s">
        <v>15</v>
      </c>
      <c r="S25" s="97">
        <v>0.23400000000000001</v>
      </c>
      <c r="T25" s="97">
        <v>0.35799999999999998</v>
      </c>
      <c r="U25" s="97">
        <v>1.3129999999999999</v>
      </c>
      <c r="V25" s="97">
        <v>0.18099999999999999</v>
      </c>
      <c r="W25" s="97">
        <v>0.437</v>
      </c>
      <c r="X25" s="97">
        <v>134</v>
      </c>
      <c r="Y25" s="97">
        <v>0</v>
      </c>
      <c r="Z25" s="97">
        <v>0</v>
      </c>
    </row>
    <row r="26" spans="1:26" x14ac:dyDescent="0.3">
      <c r="A26" s="89" t="s">
        <v>11</v>
      </c>
      <c r="B26" s="103" t="s">
        <v>15</v>
      </c>
      <c r="C26" s="90">
        <v>0.47499999999999998</v>
      </c>
      <c r="D26" s="90">
        <v>0.79900000000000004</v>
      </c>
      <c r="E26" s="90">
        <v>2.649</v>
      </c>
      <c r="F26" s="90">
        <v>0.22900000000000001</v>
      </c>
      <c r="G26" s="90">
        <v>1.08</v>
      </c>
      <c r="H26" s="100">
        <v>1362</v>
      </c>
      <c r="I26" s="101">
        <v>0</v>
      </c>
      <c r="J26" s="101">
        <v>0</v>
      </c>
      <c r="Q26" s="30" t="s">
        <v>11</v>
      </c>
      <c r="R26" s="8" t="s">
        <v>16</v>
      </c>
      <c r="S26" s="97">
        <v>0.45500000000000002</v>
      </c>
      <c r="T26" s="97">
        <v>0.67</v>
      </c>
      <c r="U26" s="97">
        <v>3.1440000000000001</v>
      </c>
      <c r="V26" s="97">
        <v>0.221</v>
      </c>
      <c r="W26" s="97">
        <v>0.85099999999999998</v>
      </c>
      <c r="X26" s="97">
        <v>550</v>
      </c>
      <c r="Y26" s="97">
        <v>0</v>
      </c>
      <c r="Z26" s="97">
        <v>0</v>
      </c>
    </row>
    <row r="27" spans="1:26" x14ac:dyDescent="0.3">
      <c r="A27" s="89" t="s">
        <v>12</v>
      </c>
      <c r="B27" s="103" t="s">
        <v>15</v>
      </c>
      <c r="C27" s="90">
        <v>0.44800000000000001</v>
      </c>
      <c r="D27" s="90">
        <v>0.69599999999999995</v>
      </c>
      <c r="E27" s="90">
        <v>1.6539999999999999</v>
      </c>
      <c r="F27" s="90">
        <v>0.161</v>
      </c>
      <c r="G27" s="90">
        <v>0.88700000000000001</v>
      </c>
      <c r="H27" s="100">
        <v>1132</v>
      </c>
      <c r="I27" s="101">
        <v>0</v>
      </c>
      <c r="J27" s="101">
        <v>0</v>
      </c>
      <c r="Q27" s="30" t="s">
        <v>12</v>
      </c>
      <c r="R27" s="32" t="s">
        <v>15</v>
      </c>
      <c r="S27" s="97">
        <v>0.42699999999999999</v>
      </c>
      <c r="T27" s="97">
        <v>0.60399999999999998</v>
      </c>
      <c r="U27" s="97">
        <v>2.1240000000000001</v>
      </c>
      <c r="V27" s="97">
        <v>0.17499999999999999</v>
      </c>
      <c r="W27" s="97">
        <v>0.751</v>
      </c>
      <c r="X27" s="97">
        <v>457</v>
      </c>
      <c r="Y27" s="97">
        <v>0</v>
      </c>
      <c r="Z27" s="97">
        <v>0</v>
      </c>
    </row>
    <row r="28" spans="1:26" x14ac:dyDescent="0.3">
      <c r="A28" s="89" t="s">
        <v>73</v>
      </c>
      <c r="B28" s="103" t="s">
        <v>15</v>
      </c>
      <c r="C28" s="90">
        <v>0.55500000000000005</v>
      </c>
      <c r="D28" s="90">
        <v>0.94399999999999995</v>
      </c>
      <c r="E28" s="90">
        <v>2.8159999999999998</v>
      </c>
      <c r="F28" s="90">
        <v>0.26100000000000001</v>
      </c>
      <c r="G28" s="90">
        <v>1.2390000000000001</v>
      </c>
      <c r="H28" s="100">
        <v>962</v>
      </c>
      <c r="I28" s="101">
        <v>0</v>
      </c>
      <c r="J28" s="101">
        <v>0</v>
      </c>
      <c r="Q28" s="30" t="s">
        <v>73</v>
      </c>
      <c r="R28" s="32" t="s">
        <v>15</v>
      </c>
      <c r="S28" s="97">
        <v>0.47</v>
      </c>
      <c r="T28" s="97">
        <v>0.69</v>
      </c>
      <c r="U28" s="97">
        <v>2.4889999999999999</v>
      </c>
      <c r="V28" s="97">
        <v>0.218</v>
      </c>
      <c r="W28" s="97">
        <v>0.874</v>
      </c>
      <c r="X28" s="97">
        <v>391</v>
      </c>
      <c r="Y28" s="97">
        <v>0</v>
      </c>
      <c r="Z28" s="97">
        <v>0</v>
      </c>
    </row>
    <row r="29" spans="1:26" x14ac:dyDescent="0.3">
      <c r="A29" s="89" t="s">
        <v>74</v>
      </c>
      <c r="B29" s="103" t="s">
        <v>15</v>
      </c>
      <c r="C29" s="90">
        <v>0.45100000000000001</v>
      </c>
      <c r="D29" s="90">
        <v>0.79400000000000004</v>
      </c>
      <c r="E29" s="90">
        <v>1.883</v>
      </c>
      <c r="F29" s="90">
        <v>0.22600000000000001</v>
      </c>
      <c r="G29" s="90">
        <v>1.079</v>
      </c>
      <c r="H29" s="100">
        <v>1693</v>
      </c>
      <c r="I29" s="101">
        <v>0</v>
      </c>
      <c r="J29" s="101">
        <v>0</v>
      </c>
      <c r="Q29" s="30" t="s">
        <v>74</v>
      </c>
      <c r="R29" s="8" t="s">
        <v>16</v>
      </c>
      <c r="S29" s="97">
        <v>0.433</v>
      </c>
      <c r="T29" s="97">
        <v>0.64300000000000002</v>
      </c>
      <c r="U29" s="97">
        <v>3.1629999999999998</v>
      </c>
      <c r="V29" s="97">
        <v>0.22900000000000001</v>
      </c>
      <c r="W29" s="97">
        <v>0.83499999999999996</v>
      </c>
      <c r="X29" s="97">
        <v>684</v>
      </c>
      <c r="Y29" s="97">
        <v>0</v>
      </c>
      <c r="Z29" s="97">
        <v>0</v>
      </c>
    </row>
    <row r="30" spans="1:26" x14ac:dyDescent="0.3">
      <c r="A30" s="89" t="s">
        <v>71</v>
      </c>
      <c r="B30" s="103" t="s">
        <v>15</v>
      </c>
      <c r="C30" s="90">
        <v>0.53100000000000003</v>
      </c>
      <c r="D30" s="90">
        <v>1.03</v>
      </c>
      <c r="E30" s="90">
        <v>2.2010000000000001</v>
      </c>
      <c r="F30" s="90">
        <v>0.35199999999999998</v>
      </c>
      <c r="G30" s="90">
        <v>1.474</v>
      </c>
      <c r="H30" s="100">
        <v>337</v>
      </c>
      <c r="I30" s="101">
        <v>0</v>
      </c>
      <c r="J30" s="101">
        <v>0</v>
      </c>
      <c r="Q30" s="30" t="s">
        <v>71</v>
      </c>
      <c r="R30" s="8" t="s">
        <v>16</v>
      </c>
      <c r="S30" s="97">
        <v>0.46500000000000002</v>
      </c>
      <c r="T30" s="97">
        <v>0.77800000000000002</v>
      </c>
      <c r="U30" s="97">
        <v>3.0270000000000001</v>
      </c>
      <c r="V30" s="97">
        <v>0.35599999999999998</v>
      </c>
      <c r="W30" s="97">
        <v>1.077</v>
      </c>
      <c r="X30" s="97">
        <v>136</v>
      </c>
      <c r="Y30" s="97">
        <v>0</v>
      </c>
      <c r="Z30" s="97">
        <v>0</v>
      </c>
    </row>
    <row r="31" spans="1:26" x14ac:dyDescent="0.3">
      <c r="A31" s="89" t="s">
        <v>66</v>
      </c>
      <c r="B31" s="103" t="s">
        <v>15</v>
      </c>
      <c r="C31" s="90">
        <v>0.44800000000000001</v>
      </c>
      <c r="D31" s="90">
        <v>0.77200000000000002</v>
      </c>
      <c r="E31" s="90">
        <v>1.9239999999999999</v>
      </c>
      <c r="F31" s="90">
        <v>0.19800000000000001</v>
      </c>
      <c r="G31" s="90">
        <v>1.0189999999999999</v>
      </c>
      <c r="H31" s="100">
        <v>944</v>
      </c>
      <c r="I31" s="101">
        <v>0</v>
      </c>
      <c r="J31" s="101">
        <v>0</v>
      </c>
      <c r="Q31" s="30" t="s">
        <v>66</v>
      </c>
      <c r="R31" s="32" t="s">
        <v>15</v>
      </c>
      <c r="S31" s="97">
        <v>0.44600000000000001</v>
      </c>
      <c r="T31" s="97">
        <v>0.64900000000000002</v>
      </c>
      <c r="U31" s="97">
        <v>2.1669999999999998</v>
      </c>
      <c r="V31" s="97">
        <v>0.17799999999999999</v>
      </c>
      <c r="W31" s="97">
        <v>0.85099999999999998</v>
      </c>
      <c r="X31" s="97">
        <v>384</v>
      </c>
      <c r="Y31" s="97">
        <v>0</v>
      </c>
      <c r="Z31" s="97">
        <v>0</v>
      </c>
    </row>
    <row r="32" spans="1:26" x14ac:dyDescent="0.3">
      <c r="A32" s="89" t="s">
        <v>69</v>
      </c>
      <c r="B32" s="103" t="s">
        <v>15</v>
      </c>
      <c r="C32" s="90">
        <v>0.23300000000000001</v>
      </c>
      <c r="D32" s="90">
        <v>0.39700000000000002</v>
      </c>
      <c r="E32" s="90">
        <v>0.80900000000000005</v>
      </c>
      <c r="F32" s="90">
        <v>9.9000000000000005E-2</v>
      </c>
      <c r="G32" s="90">
        <v>0.50600000000000001</v>
      </c>
      <c r="H32" s="100">
        <v>330</v>
      </c>
      <c r="I32" s="101">
        <v>0</v>
      </c>
      <c r="J32" s="101">
        <v>0</v>
      </c>
      <c r="Q32" s="30" t="s">
        <v>69</v>
      </c>
      <c r="R32" s="32" t="s">
        <v>15</v>
      </c>
      <c r="S32" s="97">
        <v>0.24</v>
      </c>
      <c r="T32" s="97">
        <v>0.35</v>
      </c>
      <c r="U32" s="97">
        <v>0.82799999999999996</v>
      </c>
      <c r="V32" s="97">
        <v>0.09</v>
      </c>
      <c r="W32" s="97">
        <v>0.49199999999999999</v>
      </c>
      <c r="X32" s="97">
        <v>134</v>
      </c>
      <c r="Y32" s="97">
        <v>0</v>
      </c>
      <c r="Z32" s="97">
        <v>0</v>
      </c>
    </row>
    <row r="33" spans="1:26" x14ac:dyDescent="0.3">
      <c r="A33" s="89" t="s">
        <v>72</v>
      </c>
      <c r="B33" s="103" t="s">
        <v>15</v>
      </c>
      <c r="C33" s="90">
        <v>0.32700000000000001</v>
      </c>
      <c r="D33" s="90">
        <v>0.73199999999999998</v>
      </c>
      <c r="E33" s="90">
        <v>2.3250000000000002</v>
      </c>
      <c r="F33" s="90">
        <v>0.29799999999999999</v>
      </c>
      <c r="G33" s="90">
        <v>1.1299999999999999</v>
      </c>
      <c r="H33" s="100">
        <v>231</v>
      </c>
      <c r="I33" s="101">
        <v>0</v>
      </c>
      <c r="J33" s="101">
        <v>0</v>
      </c>
      <c r="Q33" s="30" t="s">
        <v>72</v>
      </c>
      <c r="R33" s="32" t="s">
        <v>15</v>
      </c>
      <c r="S33" s="97">
        <v>0.249</v>
      </c>
      <c r="T33" s="97">
        <v>0.39900000000000002</v>
      </c>
      <c r="U33" s="97">
        <v>1.835</v>
      </c>
      <c r="V33" s="97">
        <v>0.19600000000000001</v>
      </c>
      <c r="W33" s="97">
        <v>0.51</v>
      </c>
      <c r="X33" s="97">
        <v>94</v>
      </c>
      <c r="Y33" s="97">
        <v>0</v>
      </c>
      <c r="Z33" s="97">
        <v>0</v>
      </c>
    </row>
    <row r="34" spans="1:26" x14ac:dyDescent="0.3">
      <c r="A34" s="89" t="s">
        <v>67</v>
      </c>
      <c r="B34" s="103" t="s">
        <v>15</v>
      </c>
      <c r="C34" s="90">
        <v>0.224</v>
      </c>
      <c r="D34" s="90">
        <v>0.36699999999999999</v>
      </c>
      <c r="E34" s="90">
        <v>0.93200000000000005</v>
      </c>
      <c r="F34" s="90">
        <v>0.104</v>
      </c>
      <c r="G34" s="90">
        <v>0.49</v>
      </c>
      <c r="H34" s="100">
        <v>942</v>
      </c>
      <c r="I34" s="101">
        <v>0</v>
      </c>
      <c r="J34" s="101">
        <v>0</v>
      </c>
      <c r="Q34" s="30" t="s">
        <v>67</v>
      </c>
      <c r="R34" s="32" t="s">
        <v>15</v>
      </c>
      <c r="S34" s="97">
        <v>0.224</v>
      </c>
      <c r="T34" s="97">
        <v>0.32300000000000001</v>
      </c>
      <c r="U34" s="97">
        <v>3.0920000000000001</v>
      </c>
      <c r="V34" s="97">
        <v>0.21199999999999999</v>
      </c>
      <c r="W34" s="97">
        <v>0.40200000000000002</v>
      </c>
      <c r="X34" s="97">
        <v>383</v>
      </c>
      <c r="Y34" s="97">
        <v>0</v>
      </c>
      <c r="Z34" s="97">
        <v>0</v>
      </c>
    </row>
    <row r="35" spans="1:26" x14ac:dyDescent="0.3">
      <c r="A35" s="89" t="s">
        <v>13</v>
      </c>
      <c r="B35" s="103" t="s">
        <v>15</v>
      </c>
      <c r="C35" s="90">
        <v>0.223</v>
      </c>
      <c r="D35" s="90">
        <v>0.36799999999999999</v>
      </c>
      <c r="E35" s="90">
        <v>0.91100000000000003</v>
      </c>
      <c r="F35" s="90">
        <v>0.10199999999999999</v>
      </c>
      <c r="G35" s="90">
        <v>0.48699999999999999</v>
      </c>
      <c r="H35" s="100">
        <v>942</v>
      </c>
      <c r="I35" s="101">
        <v>0</v>
      </c>
      <c r="J35" s="101">
        <v>0</v>
      </c>
      <c r="Q35" s="30" t="s">
        <v>13</v>
      </c>
      <c r="R35" s="32" t="s">
        <v>15</v>
      </c>
      <c r="S35" s="97">
        <v>0.223</v>
      </c>
      <c r="T35" s="97">
        <v>0.30399999999999999</v>
      </c>
      <c r="U35" s="97">
        <v>1.4590000000000001</v>
      </c>
      <c r="V35" s="97">
        <v>9.9000000000000005E-2</v>
      </c>
      <c r="W35" s="97">
        <v>0.38200000000000001</v>
      </c>
      <c r="X35" s="97">
        <v>383</v>
      </c>
      <c r="Y35" s="97">
        <v>0</v>
      </c>
      <c r="Z35" s="97">
        <v>0</v>
      </c>
    </row>
    <row r="36" spans="1:26" x14ac:dyDescent="0.3">
      <c r="A36" s="89" t="s">
        <v>75</v>
      </c>
      <c r="B36" s="89" t="s">
        <v>80</v>
      </c>
      <c r="C36" s="90">
        <v>2.8069999999999999</v>
      </c>
      <c r="D36" s="90">
        <v>3.7970000000000002</v>
      </c>
      <c r="E36" s="90">
        <v>5.8369999999999997</v>
      </c>
      <c r="F36" s="90">
        <v>0.497</v>
      </c>
      <c r="G36" s="90">
        <v>4.4050000000000002</v>
      </c>
      <c r="H36" s="100">
        <v>400</v>
      </c>
      <c r="I36" s="101">
        <v>0</v>
      </c>
      <c r="J36" s="101">
        <v>0</v>
      </c>
      <c r="Q36" s="30" t="s">
        <v>75</v>
      </c>
      <c r="R36" s="30" t="s">
        <v>80</v>
      </c>
      <c r="S36" s="97">
        <v>2.6240000000000001</v>
      </c>
      <c r="T36" s="97">
        <v>3.29</v>
      </c>
      <c r="U36" s="97">
        <v>5.99</v>
      </c>
      <c r="V36" s="97">
        <v>0.60299999999999998</v>
      </c>
      <c r="W36" s="97">
        <v>3.923</v>
      </c>
      <c r="X36" s="97">
        <v>160</v>
      </c>
      <c r="Y36" s="97">
        <v>0</v>
      </c>
      <c r="Z36" s="97">
        <v>0</v>
      </c>
    </row>
    <row r="37" spans="1:26" x14ac:dyDescent="0.3">
      <c r="A37" s="89" t="s">
        <v>76</v>
      </c>
      <c r="B37" s="89" t="s">
        <v>80</v>
      </c>
      <c r="C37" s="90">
        <v>3.9060000000000001</v>
      </c>
      <c r="D37" s="90">
        <v>5.1429999999999998</v>
      </c>
      <c r="E37" s="90">
        <v>7.3230000000000004</v>
      </c>
      <c r="F37" s="90">
        <v>0.57599999999999996</v>
      </c>
      <c r="G37" s="90">
        <v>5.9160000000000004</v>
      </c>
      <c r="H37" s="100">
        <v>544</v>
      </c>
      <c r="I37" s="101">
        <v>0</v>
      </c>
      <c r="J37" s="101">
        <v>0</v>
      </c>
      <c r="Q37" s="30" t="s">
        <v>76</v>
      </c>
      <c r="R37" s="30" t="s">
        <v>80</v>
      </c>
      <c r="S37" s="97">
        <v>3.238</v>
      </c>
      <c r="T37" s="97">
        <v>4.2190000000000003</v>
      </c>
      <c r="U37" s="97">
        <v>8.7579999999999991</v>
      </c>
      <c r="V37" s="97">
        <v>0.89200000000000002</v>
      </c>
      <c r="W37" s="97">
        <v>4.9000000000000004</v>
      </c>
      <c r="X37" s="97">
        <v>222</v>
      </c>
      <c r="Y37" s="97">
        <v>0</v>
      </c>
      <c r="Z37" s="97">
        <v>0</v>
      </c>
    </row>
    <row r="38" spans="1:26" x14ac:dyDescent="0.3">
      <c r="A38" s="89" t="s">
        <v>77</v>
      </c>
      <c r="B38" s="89" t="s">
        <v>80</v>
      </c>
      <c r="C38" s="90">
        <v>2.3149999999999999</v>
      </c>
      <c r="D38" s="90">
        <v>3.137</v>
      </c>
      <c r="E38" s="90">
        <v>4.6379999999999999</v>
      </c>
      <c r="F38" s="90">
        <v>0.38600000000000001</v>
      </c>
      <c r="G38" s="90">
        <v>3.657</v>
      </c>
      <c r="H38" s="100">
        <v>188</v>
      </c>
      <c r="I38" s="101">
        <v>0</v>
      </c>
      <c r="J38" s="101">
        <v>0</v>
      </c>
      <c r="Q38" s="30" t="s">
        <v>77</v>
      </c>
      <c r="R38" s="30" t="s">
        <v>80</v>
      </c>
      <c r="S38" s="97">
        <v>1.929</v>
      </c>
      <c r="T38" s="97">
        <v>2.5550000000000002</v>
      </c>
      <c r="U38" s="97">
        <v>4.9470000000000001</v>
      </c>
      <c r="V38" s="97">
        <v>0.45300000000000001</v>
      </c>
      <c r="W38" s="97">
        <v>3.0190000000000001</v>
      </c>
      <c r="X38" s="97">
        <v>75</v>
      </c>
      <c r="Y38" s="97">
        <v>0</v>
      </c>
      <c r="Z38" s="97">
        <v>0</v>
      </c>
    </row>
    <row r="39" spans="1:26" x14ac:dyDescent="0.3">
      <c r="A39" s="89" t="s">
        <v>78</v>
      </c>
      <c r="B39" s="89" t="s">
        <v>80</v>
      </c>
      <c r="C39" s="90">
        <v>2.1869999999999998</v>
      </c>
      <c r="D39" s="90">
        <v>3.2610000000000001</v>
      </c>
      <c r="E39" s="90">
        <v>5.1289999999999996</v>
      </c>
      <c r="F39" s="90">
        <v>0.51700000000000002</v>
      </c>
      <c r="G39" s="90">
        <v>3.952</v>
      </c>
      <c r="H39" s="100">
        <v>231</v>
      </c>
      <c r="I39" s="101">
        <v>0</v>
      </c>
      <c r="J39" s="101">
        <v>0</v>
      </c>
      <c r="Q39" s="30" t="s">
        <v>78</v>
      </c>
      <c r="R39" s="30" t="s">
        <v>80</v>
      </c>
      <c r="S39" s="97">
        <v>1.7410000000000001</v>
      </c>
      <c r="T39" s="97">
        <v>2.395</v>
      </c>
      <c r="U39" s="97">
        <v>4.976</v>
      </c>
      <c r="V39" s="97">
        <v>0.51200000000000001</v>
      </c>
      <c r="W39" s="97">
        <v>2.8820000000000001</v>
      </c>
      <c r="X39" s="97">
        <v>94</v>
      </c>
      <c r="Y39" s="97">
        <v>0</v>
      </c>
      <c r="Z39" s="97">
        <v>0</v>
      </c>
    </row>
    <row r="40" spans="1:26" x14ac:dyDescent="0.3">
      <c r="A40" s="89" t="s">
        <v>79</v>
      </c>
      <c r="B40" s="89" t="s">
        <v>80</v>
      </c>
      <c r="C40" s="90">
        <v>1.861</v>
      </c>
      <c r="D40" s="90">
        <v>2.6789999999999998</v>
      </c>
      <c r="E40" s="90">
        <v>4.8159999999999998</v>
      </c>
      <c r="F40" s="90">
        <v>0.502</v>
      </c>
      <c r="G40" s="90">
        <v>3.3260000000000001</v>
      </c>
      <c r="H40" s="100">
        <v>337</v>
      </c>
      <c r="I40" s="101">
        <v>0</v>
      </c>
      <c r="J40" s="101">
        <v>0</v>
      </c>
      <c r="Q40" s="30" t="s">
        <v>79</v>
      </c>
      <c r="R40" s="30" t="s">
        <v>80</v>
      </c>
      <c r="S40" s="97">
        <v>1.4790000000000001</v>
      </c>
      <c r="T40" s="97">
        <v>2.1509999999999998</v>
      </c>
      <c r="U40" s="97">
        <v>4.6020000000000003</v>
      </c>
      <c r="V40" s="97">
        <v>0.59299999999999997</v>
      </c>
      <c r="W40" s="97">
        <v>2.7120000000000002</v>
      </c>
      <c r="X40" s="97">
        <v>136</v>
      </c>
      <c r="Y40" s="97">
        <v>0</v>
      </c>
      <c r="Z40" s="97">
        <v>0</v>
      </c>
    </row>
    <row r="43" spans="1:26" x14ac:dyDescent="0.3">
      <c r="A43" s="110" t="s">
        <v>85</v>
      </c>
      <c r="B43" s="110"/>
      <c r="C43" s="110"/>
      <c r="D43" s="110"/>
      <c r="E43" s="110"/>
      <c r="F43" s="110"/>
      <c r="G43" s="110"/>
      <c r="H43" s="110"/>
      <c r="I43" s="110"/>
      <c r="J43" s="110"/>
      <c r="Q43" s="110" t="s">
        <v>90</v>
      </c>
      <c r="R43" s="110"/>
      <c r="S43" s="110"/>
      <c r="T43" s="110"/>
      <c r="U43" s="110"/>
      <c r="V43" s="110"/>
      <c r="W43" s="110"/>
      <c r="X43" s="110"/>
      <c r="Y43" s="110"/>
      <c r="Z43" s="110"/>
    </row>
    <row r="44" spans="1:26" x14ac:dyDescent="0.3">
      <c r="A44" s="98" t="s">
        <v>14</v>
      </c>
      <c r="B44" s="98" t="s">
        <v>56</v>
      </c>
      <c r="C44" s="98" t="s">
        <v>57</v>
      </c>
      <c r="D44" s="98" t="s">
        <v>58</v>
      </c>
      <c r="E44" s="98" t="s">
        <v>59</v>
      </c>
      <c r="F44" s="98" t="s">
        <v>60</v>
      </c>
      <c r="G44" s="98" t="s">
        <v>61</v>
      </c>
      <c r="H44" s="98" t="s">
        <v>15</v>
      </c>
      <c r="I44" s="98" t="s">
        <v>16</v>
      </c>
      <c r="J44" s="98" t="s">
        <v>17</v>
      </c>
      <c r="Q44" s="98" t="s">
        <v>14</v>
      </c>
      <c r="R44" s="98" t="s">
        <v>56</v>
      </c>
      <c r="S44" s="98" t="s">
        <v>57</v>
      </c>
      <c r="T44" s="98" t="s">
        <v>58</v>
      </c>
      <c r="U44" s="98" t="s">
        <v>59</v>
      </c>
      <c r="V44" s="98" t="s">
        <v>60</v>
      </c>
      <c r="W44" s="98" t="s">
        <v>61</v>
      </c>
      <c r="X44" s="98" t="s">
        <v>15</v>
      </c>
      <c r="Y44" s="98" t="s">
        <v>16</v>
      </c>
      <c r="Z44" s="98" t="s">
        <v>17</v>
      </c>
    </row>
    <row r="45" spans="1:26" x14ac:dyDescent="0.3">
      <c r="A45" s="89" t="s">
        <v>68</v>
      </c>
      <c r="B45" s="103" t="s">
        <v>15</v>
      </c>
      <c r="C45" s="90">
        <v>0.22800000000000001</v>
      </c>
      <c r="D45" s="90">
        <v>0.40300000000000002</v>
      </c>
      <c r="E45" s="90">
        <v>0.85799999999999998</v>
      </c>
      <c r="F45" s="90">
        <v>0.1</v>
      </c>
      <c r="G45" s="90">
        <v>0.52100000000000002</v>
      </c>
      <c r="H45" s="100">
        <v>1632</v>
      </c>
      <c r="I45" s="101">
        <v>0</v>
      </c>
      <c r="J45" s="101">
        <v>0</v>
      </c>
      <c r="Q45" s="30" t="s">
        <v>68</v>
      </c>
      <c r="R45" s="32" t="s">
        <v>15</v>
      </c>
      <c r="S45" s="97">
        <v>0.22700000000000001</v>
      </c>
      <c r="T45" s="97">
        <v>0.32300000000000001</v>
      </c>
      <c r="U45" s="97">
        <v>0.63700000000000001</v>
      </c>
      <c r="V45" s="97">
        <v>7.4999999999999997E-2</v>
      </c>
      <c r="W45" s="97">
        <v>0.42299999999999999</v>
      </c>
      <c r="X45" s="97">
        <v>330</v>
      </c>
      <c r="Y45" s="97">
        <v>0</v>
      </c>
      <c r="Z45" s="97">
        <v>0</v>
      </c>
    </row>
    <row r="46" spans="1:26" x14ac:dyDescent="0.3">
      <c r="A46" s="89" t="s">
        <v>70</v>
      </c>
      <c r="B46" s="103" t="s">
        <v>15</v>
      </c>
      <c r="C46" s="90">
        <v>0.219</v>
      </c>
      <c r="D46" s="90">
        <v>0.34699999999999998</v>
      </c>
      <c r="E46" s="90">
        <v>0.69799999999999995</v>
      </c>
      <c r="F46" s="90">
        <v>7.5999999999999998E-2</v>
      </c>
      <c r="G46" s="90">
        <v>0.44600000000000001</v>
      </c>
      <c r="H46" s="100">
        <v>1001</v>
      </c>
      <c r="I46" s="101">
        <v>0</v>
      </c>
      <c r="J46" s="101">
        <v>0</v>
      </c>
      <c r="Q46" s="30" t="s">
        <v>70</v>
      </c>
      <c r="R46" s="32" t="s">
        <v>15</v>
      </c>
      <c r="S46" s="97">
        <v>0.22500000000000001</v>
      </c>
      <c r="T46" s="97">
        <v>0.32100000000000001</v>
      </c>
      <c r="U46" s="97">
        <v>0.49099999999999999</v>
      </c>
      <c r="V46" s="97">
        <v>6.5000000000000002E-2</v>
      </c>
      <c r="W46" s="97">
        <v>0.41699999999999998</v>
      </c>
      <c r="X46" s="97">
        <v>197</v>
      </c>
      <c r="Y46" s="97">
        <v>0</v>
      </c>
      <c r="Z46" s="97">
        <v>0</v>
      </c>
    </row>
    <row r="47" spans="1:26" x14ac:dyDescent="0.3">
      <c r="A47" s="89" t="s">
        <v>11</v>
      </c>
      <c r="B47" s="103" t="s">
        <v>15</v>
      </c>
      <c r="C47" s="90">
        <v>0.45700000000000002</v>
      </c>
      <c r="D47" s="90">
        <v>0.81699999999999995</v>
      </c>
      <c r="E47" s="90">
        <v>1.9039999999999999</v>
      </c>
      <c r="F47" s="90">
        <v>0.222</v>
      </c>
      <c r="G47" s="90">
        <v>1.1539999999999999</v>
      </c>
      <c r="H47" s="100">
        <v>4092</v>
      </c>
      <c r="I47" s="101">
        <v>0</v>
      </c>
      <c r="J47" s="101">
        <v>0</v>
      </c>
      <c r="Q47" s="30" t="s">
        <v>11</v>
      </c>
      <c r="R47" s="32" t="s">
        <v>15</v>
      </c>
      <c r="S47" s="97">
        <v>0.45800000000000002</v>
      </c>
      <c r="T47" s="97">
        <v>0.68</v>
      </c>
      <c r="U47" s="97">
        <v>1.552</v>
      </c>
      <c r="V47" s="97">
        <v>0.161</v>
      </c>
      <c r="W47" s="97">
        <v>0.87</v>
      </c>
      <c r="X47" s="97">
        <v>816</v>
      </c>
      <c r="Y47" s="97">
        <v>0</v>
      </c>
      <c r="Z47" s="97">
        <v>0</v>
      </c>
    </row>
    <row r="48" spans="1:26" x14ac:dyDescent="0.3">
      <c r="A48" s="89" t="s">
        <v>12</v>
      </c>
      <c r="B48" s="103" t="s">
        <v>15</v>
      </c>
      <c r="C48" s="90">
        <v>0.42099999999999999</v>
      </c>
      <c r="D48" s="90">
        <v>0.68400000000000005</v>
      </c>
      <c r="E48" s="90">
        <v>1.2230000000000001</v>
      </c>
      <c r="F48" s="90">
        <v>0.121</v>
      </c>
      <c r="G48" s="90">
        <v>0.84199999999999997</v>
      </c>
      <c r="H48" s="100">
        <v>3397</v>
      </c>
      <c r="I48" s="101">
        <v>0</v>
      </c>
      <c r="J48" s="101">
        <v>0</v>
      </c>
      <c r="Q48" s="30" t="s">
        <v>12</v>
      </c>
      <c r="R48" s="32" t="s">
        <v>15</v>
      </c>
      <c r="S48" s="97">
        <v>0.43</v>
      </c>
      <c r="T48" s="97">
        <v>0.59599999999999997</v>
      </c>
      <c r="U48" s="97">
        <v>1.0469999999999999</v>
      </c>
      <c r="V48" s="97">
        <v>0.106</v>
      </c>
      <c r="W48" s="97">
        <v>0.74</v>
      </c>
      <c r="X48" s="97">
        <v>674</v>
      </c>
      <c r="Y48" s="97">
        <v>0</v>
      </c>
      <c r="Z48" s="97">
        <v>0</v>
      </c>
    </row>
    <row r="49" spans="1:26" x14ac:dyDescent="0.3">
      <c r="A49" s="89" t="s">
        <v>73</v>
      </c>
      <c r="B49" s="103" t="s">
        <v>15</v>
      </c>
      <c r="C49" s="90">
        <v>0.46600000000000003</v>
      </c>
      <c r="D49" s="90">
        <v>0.86199999999999999</v>
      </c>
      <c r="E49" s="90">
        <v>1.863</v>
      </c>
      <c r="F49" s="90">
        <v>0.17799999999999999</v>
      </c>
      <c r="G49" s="90">
        <v>1.097</v>
      </c>
      <c r="H49" s="100">
        <v>2890</v>
      </c>
      <c r="I49" s="101">
        <v>0</v>
      </c>
      <c r="J49" s="101">
        <v>0</v>
      </c>
      <c r="Q49" s="30" t="s">
        <v>73</v>
      </c>
      <c r="R49" s="32" t="s">
        <v>15</v>
      </c>
      <c r="S49" s="97">
        <v>0.47599999999999998</v>
      </c>
      <c r="T49" s="97">
        <v>0.68700000000000006</v>
      </c>
      <c r="U49" s="97">
        <v>1.2949999999999999</v>
      </c>
      <c r="V49" s="97">
        <v>0.13700000000000001</v>
      </c>
      <c r="W49" s="97">
        <v>0.876</v>
      </c>
      <c r="X49" s="97">
        <v>576</v>
      </c>
      <c r="Y49" s="97">
        <v>0</v>
      </c>
      <c r="Z49" s="97">
        <v>0</v>
      </c>
    </row>
    <row r="50" spans="1:26" x14ac:dyDescent="0.3">
      <c r="A50" s="89" t="s">
        <v>74</v>
      </c>
      <c r="B50" s="103" t="s">
        <v>15</v>
      </c>
      <c r="C50" s="90">
        <v>0.44800000000000001</v>
      </c>
      <c r="D50" s="90">
        <v>0.748</v>
      </c>
      <c r="E50" s="90">
        <v>1.754</v>
      </c>
      <c r="F50" s="90">
        <v>0.17299999999999999</v>
      </c>
      <c r="G50" s="90">
        <v>0.97799999999999998</v>
      </c>
      <c r="H50" s="100">
        <v>5092</v>
      </c>
      <c r="I50" s="101">
        <v>0</v>
      </c>
      <c r="J50" s="101">
        <v>0</v>
      </c>
      <c r="Q50" s="30" t="s">
        <v>74</v>
      </c>
      <c r="R50" s="32" t="s">
        <v>15</v>
      </c>
      <c r="S50" s="97">
        <v>0.44</v>
      </c>
      <c r="T50" s="97">
        <v>0.63600000000000001</v>
      </c>
      <c r="U50" s="97">
        <v>1.4770000000000001</v>
      </c>
      <c r="V50" s="97">
        <v>0.123</v>
      </c>
      <c r="W50" s="97">
        <v>0.77800000000000002</v>
      </c>
      <c r="X50" s="97">
        <v>1013</v>
      </c>
      <c r="Y50" s="97">
        <v>0</v>
      </c>
      <c r="Z50" s="97">
        <v>0</v>
      </c>
    </row>
    <row r="51" spans="1:26" x14ac:dyDescent="0.3">
      <c r="A51" s="89" t="s">
        <v>71</v>
      </c>
      <c r="B51" s="103" t="s">
        <v>15</v>
      </c>
      <c r="C51" s="90">
        <v>0.47299999999999998</v>
      </c>
      <c r="D51" s="90">
        <v>0.81399999999999995</v>
      </c>
      <c r="E51" s="90">
        <v>1.899</v>
      </c>
      <c r="F51" s="90">
        <v>0.216</v>
      </c>
      <c r="G51" s="90">
        <v>1.095</v>
      </c>
      <c r="H51" s="100">
        <v>1001</v>
      </c>
      <c r="I51" s="101">
        <v>0</v>
      </c>
      <c r="J51" s="101">
        <v>0</v>
      </c>
      <c r="Q51" s="30" t="s">
        <v>71</v>
      </c>
      <c r="R51" s="32" t="s">
        <v>15</v>
      </c>
      <c r="S51" s="97">
        <v>0.499</v>
      </c>
      <c r="T51" s="97">
        <v>0.71499999999999997</v>
      </c>
      <c r="U51" s="97">
        <v>1.327</v>
      </c>
      <c r="V51" s="97">
        <v>0.14099999999999999</v>
      </c>
      <c r="W51" s="97">
        <v>0.84299999999999997</v>
      </c>
      <c r="X51" s="97">
        <v>199</v>
      </c>
      <c r="Y51" s="97">
        <v>0</v>
      </c>
      <c r="Z51" s="97">
        <v>0</v>
      </c>
    </row>
    <row r="52" spans="1:26" x14ac:dyDescent="0.3">
      <c r="A52" s="89" t="s">
        <v>66</v>
      </c>
      <c r="B52" s="103" t="s">
        <v>15</v>
      </c>
      <c r="C52" s="90">
        <v>0.45500000000000002</v>
      </c>
      <c r="D52" s="90">
        <v>0.73099999999999998</v>
      </c>
      <c r="E52" s="90">
        <v>1.633</v>
      </c>
      <c r="F52" s="90">
        <v>0.13500000000000001</v>
      </c>
      <c r="G52" s="90">
        <v>0.90600000000000003</v>
      </c>
      <c r="H52" s="100">
        <v>2838</v>
      </c>
      <c r="I52" s="101">
        <v>0</v>
      </c>
      <c r="J52" s="101">
        <v>0</v>
      </c>
      <c r="Q52" s="30" t="s">
        <v>66</v>
      </c>
      <c r="R52" s="32" t="s">
        <v>15</v>
      </c>
      <c r="S52" s="97">
        <v>0.44600000000000001</v>
      </c>
      <c r="T52" s="97">
        <v>0.628</v>
      </c>
      <c r="U52" s="97">
        <v>1.1060000000000001</v>
      </c>
      <c r="V52" s="97">
        <v>0.106</v>
      </c>
      <c r="W52" s="97">
        <v>0.78</v>
      </c>
      <c r="X52" s="97">
        <v>570</v>
      </c>
      <c r="Y52" s="97">
        <v>0</v>
      </c>
      <c r="Z52" s="97">
        <v>0</v>
      </c>
    </row>
    <row r="53" spans="1:26" x14ac:dyDescent="0.3">
      <c r="A53" s="89" t="s">
        <v>69</v>
      </c>
      <c r="B53" s="103" t="s">
        <v>15</v>
      </c>
      <c r="C53" s="90">
        <v>0.22900000000000001</v>
      </c>
      <c r="D53" s="90">
        <v>0.38300000000000001</v>
      </c>
      <c r="E53" s="90">
        <v>0.749</v>
      </c>
      <c r="F53" s="90">
        <v>9.2999999999999999E-2</v>
      </c>
      <c r="G53" s="90">
        <v>0.504</v>
      </c>
      <c r="H53" s="100">
        <v>1000</v>
      </c>
      <c r="I53" s="101">
        <v>0</v>
      </c>
      <c r="J53" s="101">
        <v>0</v>
      </c>
      <c r="Q53" s="30" t="s">
        <v>69</v>
      </c>
      <c r="R53" s="32" t="s">
        <v>15</v>
      </c>
      <c r="S53" s="97">
        <v>0.23799999999999999</v>
      </c>
      <c r="T53" s="97">
        <v>0.35299999999999998</v>
      </c>
      <c r="U53" s="97">
        <v>0.71499999999999997</v>
      </c>
      <c r="V53" s="97">
        <v>8.8999999999999996E-2</v>
      </c>
      <c r="W53" s="97">
        <v>0.46800000000000003</v>
      </c>
      <c r="X53" s="97">
        <v>198</v>
      </c>
      <c r="Y53" s="97">
        <v>0</v>
      </c>
      <c r="Z53" s="97">
        <v>0</v>
      </c>
    </row>
    <row r="54" spans="1:26" x14ac:dyDescent="0.3">
      <c r="A54" s="89" t="s">
        <v>72</v>
      </c>
      <c r="B54" s="103" t="s">
        <v>15</v>
      </c>
      <c r="C54" s="90">
        <v>0.24099999999999999</v>
      </c>
      <c r="D54" s="90">
        <v>0.51500000000000001</v>
      </c>
      <c r="E54" s="90">
        <v>1.173</v>
      </c>
      <c r="F54" s="90">
        <v>0.156</v>
      </c>
      <c r="G54" s="90">
        <v>0.73</v>
      </c>
      <c r="H54" s="100">
        <v>694</v>
      </c>
      <c r="I54" s="101">
        <v>0</v>
      </c>
      <c r="J54" s="101">
        <v>0</v>
      </c>
      <c r="Q54" s="30" t="s">
        <v>72</v>
      </c>
      <c r="R54" s="32" t="s">
        <v>15</v>
      </c>
      <c r="S54" s="97">
        <v>0.25600000000000001</v>
      </c>
      <c r="T54" s="97">
        <v>0.38500000000000001</v>
      </c>
      <c r="U54" s="97">
        <v>0.72699999999999998</v>
      </c>
      <c r="V54" s="97">
        <v>8.8999999999999996E-2</v>
      </c>
      <c r="W54" s="97">
        <v>0.50800000000000001</v>
      </c>
      <c r="X54" s="97">
        <v>135</v>
      </c>
      <c r="Y54" s="97">
        <v>0</v>
      </c>
      <c r="Z54" s="97">
        <v>0</v>
      </c>
    </row>
    <row r="55" spans="1:26" x14ac:dyDescent="0.3">
      <c r="A55" s="89" t="s">
        <v>67</v>
      </c>
      <c r="B55" s="103" t="s">
        <v>15</v>
      </c>
      <c r="C55" s="90">
        <v>0.222</v>
      </c>
      <c r="D55" s="90">
        <v>0.35899999999999999</v>
      </c>
      <c r="E55" s="90">
        <v>0.82499999999999996</v>
      </c>
      <c r="F55" s="90">
        <v>8.5000000000000006E-2</v>
      </c>
      <c r="G55" s="90">
        <v>0.47399999999999998</v>
      </c>
      <c r="H55" s="100">
        <v>2837</v>
      </c>
      <c r="I55" s="101">
        <v>0</v>
      </c>
      <c r="J55" s="101">
        <v>0</v>
      </c>
      <c r="Q55" s="30" t="s">
        <v>67</v>
      </c>
      <c r="R55" s="32" t="s">
        <v>15</v>
      </c>
      <c r="S55" s="97">
        <v>0.222</v>
      </c>
      <c r="T55" s="97">
        <v>0.29399999999999998</v>
      </c>
      <c r="U55" s="97">
        <v>0.68200000000000005</v>
      </c>
      <c r="V55" s="97">
        <v>5.8000000000000003E-2</v>
      </c>
      <c r="W55" s="97">
        <v>0.375</v>
      </c>
      <c r="X55" s="97">
        <v>568</v>
      </c>
      <c r="Y55" s="97">
        <v>0</v>
      </c>
      <c r="Z55" s="97">
        <v>0</v>
      </c>
    </row>
    <row r="56" spans="1:26" x14ac:dyDescent="0.3">
      <c r="A56" s="89" t="s">
        <v>13</v>
      </c>
      <c r="B56" s="103" t="s">
        <v>15</v>
      </c>
      <c r="C56" s="90">
        <v>0.21</v>
      </c>
      <c r="D56" s="90">
        <v>0.36499999999999999</v>
      </c>
      <c r="E56" s="90">
        <v>0.81</v>
      </c>
      <c r="F56" s="90">
        <v>8.5999999999999993E-2</v>
      </c>
      <c r="G56" s="90">
        <v>0.47399999999999998</v>
      </c>
      <c r="H56" s="100">
        <v>2837</v>
      </c>
      <c r="I56" s="101">
        <v>0</v>
      </c>
      <c r="J56" s="101">
        <v>0</v>
      </c>
      <c r="Q56" s="30" t="s">
        <v>13</v>
      </c>
      <c r="R56" s="32" t="s">
        <v>15</v>
      </c>
      <c r="S56" s="97">
        <v>0.217</v>
      </c>
      <c r="T56" s="97">
        <v>0.30299999999999999</v>
      </c>
      <c r="U56" s="97">
        <v>0.67400000000000004</v>
      </c>
      <c r="V56" s="97">
        <v>6.2E-2</v>
      </c>
      <c r="W56" s="97">
        <v>0.39400000000000002</v>
      </c>
      <c r="X56" s="97">
        <v>566</v>
      </c>
      <c r="Y56" s="97">
        <v>0</v>
      </c>
      <c r="Z56" s="97">
        <v>0</v>
      </c>
    </row>
    <row r="57" spans="1:26" x14ac:dyDescent="0.3">
      <c r="A57" s="89" t="s">
        <v>75</v>
      </c>
      <c r="B57" s="89" t="s">
        <v>80</v>
      </c>
      <c r="C57" s="90">
        <v>2.681</v>
      </c>
      <c r="D57" s="90">
        <v>3.7429999999999999</v>
      </c>
      <c r="E57" s="90">
        <v>9.4730000000000008</v>
      </c>
      <c r="F57" s="90">
        <v>0.442</v>
      </c>
      <c r="G57" s="90">
        <v>4.2359999999999998</v>
      </c>
      <c r="H57" s="100">
        <v>1202</v>
      </c>
      <c r="I57" s="101">
        <v>0</v>
      </c>
      <c r="J57" s="101">
        <v>0</v>
      </c>
      <c r="Q57" s="30" t="s">
        <v>75</v>
      </c>
      <c r="R57" s="30" t="s">
        <v>80</v>
      </c>
      <c r="S57" s="97">
        <v>2.6829999999999998</v>
      </c>
      <c r="T57" s="97">
        <v>3.2</v>
      </c>
      <c r="U57" s="97">
        <v>4.05</v>
      </c>
      <c r="V57" s="97">
        <v>0.28100000000000003</v>
      </c>
      <c r="W57" s="97">
        <v>3.5939999999999999</v>
      </c>
      <c r="X57" s="97">
        <v>235</v>
      </c>
      <c r="Y57" s="97">
        <v>0</v>
      </c>
      <c r="Z57" s="97">
        <v>0</v>
      </c>
    </row>
    <row r="58" spans="1:26" x14ac:dyDescent="0.3">
      <c r="A58" s="89" t="s">
        <v>76</v>
      </c>
      <c r="B58" s="89" t="s">
        <v>80</v>
      </c>
      <c r="C58" s="90">
        <v>3.98</v>
      </c>
      <c r="D58" s="90">
        <v>5.0039999999999996</v>
      </c>
      <c r="E58" s="90">
        <v>8.7469999999999999</v>
      </c>
      <c r="F58" s="90">
        <v>0.45900000000000002</v>
      </c>
      <c r="G58" s="90">
        <v>5.6</v>
      </c>
      <c r="H58" s="100">
        <v>1632</v>
      </c>
      <c r="I58" s="101">
        <v>0</v>
      </c>
      <c r="J58" s="101">
        <v>0</v>
      </c>
      <c r="Q58" s="30" t="s">
        <v>76</v>
      </c>
      <c r="R58" s="30" t="s">
        <v>80</v>
      </c>
      <c r="S58" s="97">
        <v>3.355</v>
      </c>
      <c r="T58" s="97">
        <v>4.1040000000000001</v>
      </c>
      <c r="U58" s="97">
        <v>5.1890000000000001</v>
      </c>
      <c r="V58" s="97">
        <v>0.32900000000000001</v>
      </c>
      <c r="W58" s="97">
        <v>4.5289999999999999</v>
      </c>
      <c r="X58" s="97">
        <v>327</v>
      </c>
      <c r="Y58" s="97">
        <v>0</v>
      </c>
      <c r="Z58" s="97">
        <v>0</v>
      </c>
    </row>
    <row r="59" spans="1:26" x14ac:dyDescent="0.3">
      <c r="A59" s="89" t="s">
        <v>77</v>
      </c>
      <c r="B59" s="89" t="s">
        <v>80</v>
      </c>
      <c r="C59" s="90">
        <v>2.298</v>
      </c>
      <c r="D59" s="90">
        <v>3.1179999999999999</v>
      </c>
      <c r="E59" s="90">
        <v>4.4720000000000004</v>
      </c>
      <c r="F59" s="90">
        <v>0.35499999999999998</v>
      </c>
      <c r="G59" s="90">
        <v>3.617</v>
      </c>
      <c r="H59" s="100">
        <v>563</v>
      </c>
      <c r="I59" s="101">
        <v>0</v>
      </c>
      <c r="J59" s="101">
        <v>0</v>
      </c>
      <c r="Q59" s="30" t="s">
        <v>77</v>
      </c>
      <c r="R59" s="30" t="s">
        <v>80</v>
      </c>
      <c r="S59" s="97">
        <v>1.976</v>
      </c>
      <c r="T59" s="97">
        <v>2.597</v>
      </c>
      <c r="U59" s="97">
        <v>3.4009999999999998</v>
      </c>
      <c r="V59" s="97">
        <v>0.246</v>
      </c>
      <c r="W59" s="97">
        <v>2.887</v>
      </c>
      <c r="X59" s="97">
        <v>112</v>
      </c>
      <c r="Y59" s="97">
        <v>0</v>
      </c>
      <c r="Z59" s="97">
        <v>0</v>
      </c>
    </row>
    <row r="60" spans="1:26" x14ac:dyDescent="0.3">
      <c r="A60" s="89" t="s">
        <v>78</v>
      </c>
      <c r="B60" s="89" t="s">
        <v>80</v>
      </c>
      <c r="C60" s="90">
        <v>2.0339999999999998</v>
      </c>
      <c r="D60" s="90">
        <v>2.879</v>
      </c>
      <c r="E60" s="90">
        <v>7.891</v>
      </c>
      <c r="F60" s="90">
        <v>0.40699999999999997</v>
      </c>
      <c r="G60" s="90">
        <v>3.359</v>
      </c>
      <c r="H60" s="100">
        <v>694</v>
      </c>
      <c r="I60" s="101">
        <v>0</v>
      </c>
      <c r="J60" s="101">
        <v>0</v>
      </c>
      <c r="Q60" s="30" t="s">
        <v>78</v>
      </c>
      <c r="R60" s="30" t="s">
        <v>80</v>
      </c>
      <c r="S60" s="97">
        <v>1.903</v>
      </c>
      <c r="T60" s="97">
        <v>2.3809999999999998</v>
      </c>
      <c r="U60" s="97">
        <v>3.23</v>
      </c>
      <c r="V60" s="97">
        <v>0.21299999999999999</v>
      </c>
      <c r="W60" s="97">
        <v>2.65</v>
      </c>
      <c r="X60" s="97">
        <v>135</v>
      </c>
      <c r="Y60" s="97">
        <v>0</v>
      </c>
      <c r="Z60" s="97">
        <v>0</v>
      </c>
    </row>
    <row r="61" spans="1:26" x14ac:dyDescent="0.3">
      <c r="A61" s="89" t="s">
        <v>79</v>
      </c>
      <c r="B61" s="89" t="s">
        <v>80</v>
      </c>
      <c r="C61" s="90">
        <v>1.5529999999999999</v>
      </c>
      <c r="D61" s="90">
        <v>2.266</v>
      </c>
      <c r="E61" s="90">
        <v>3.6760000000000002</v>
      </c>
      <c r="F61" s="90">
        <v>0.29699999999999999</v>
      </c>
      <c r="G61" s="90">
        <v>2.665</v>
      </c>
      <c r="H61" s="100">
        <v>1001</v>
      </c>
      <c r="I61" s="101">
        <v>0</v>
      </c>
      <c r="J61" s="101">
        <v>0</v>
      </c>
      <c r="Q61" s="30" t="s">
        <v>79</v>
      </c>
      <c r="R61" s="30" t="s">
        <v>80</v>
      </c>
      <c r="S61" s="97">
        <v>1.5009999999999999</v>
      </c>
      <c r="T61" s="97">
        <v>2.0209999999999999</v>
      </c>
      <c r="U61" s="97">
        <v>2.9710000000000001</v>
      </c>
      <c r="V61" s="97">
        <v>0.24</v>
      </c>
      <c r="W61" s="97">
        <v>2.363</v>
      </c>
      <c r="X61" s="97">
        <v>199</v>
      </c>
      <c r="Y61" s="97">
        <v>0</v>
      </c>
      <c r="Z61" s="97">
        <v>0</v>
      </c>
    </row>
    <row r="64" spans="1:26" x14ac:dyDescent="0.3">
      <c r="Q64" s="110" t="s">
        <v>91</v>
      </c>
      <c r="R64" s="110"/>
      <c r="S64" s="110"/>
      <c r="T64" s="110"/>
      <c r="U64" s="110"/>
      <c r="V64" s="110"/>
      <c r="W64" s="110"/>
      <c r="X64" s="110"/>
      <c r="Y64" s="110"/>
      <c r="Z64" s="110"/>
    </row>
    <row r="65" spans="17:26" x14ac:dyDescent="0.3">
      <c r="Q65" s="98" t="s">
        <v>14</v>
      </c>
      <c r="R65" s="98" t="s">
        <v>56</v>
      </c>
      <c r="S65" s="98" t="s">
        <v>57</v>
      </c>
      <c r="T65" s="98" t="s">
        <v>58</v>
      </c>
      <c r="U65" s="98" t="s">
        <v>59</v>
      </c>
      <c r="V65" s="98" t="s">
        <v>60</v>
      </c>
      <c r="W65" s="98" t="s">
        <v>61</v>
      </c>
      <c r="X65" s="98" t="s">
        <v>15</v>
      </c>
      <c r="Y65" s="98" t="s">
        <v>16</v>
      </c>
      <c r="Z65" s="98" t="s">
        <v>17</v>
      </c>
    </row>
    <row r="66" spans="17:26" x14ac:dyDescent="0.3">
      <c r="Q66" s="30" t="s">
        <v>68</v>
      </c>
      <c r="R66" s="32" t="s">
        <v>15</v>
      </c>
      <c r="S66" s="97">
        <v>0.23300000000000001</v>
      </c>
      <c r="T66" s="97">
        <v>0.36299999999999999</v>
      </c>
      <c r="U66" s="97">
        <v>0.78600000000000003</v>
      </c>
      <c r="V66" s="97">
        <v>8.5999999999999993E-2</v>
      </c>
      <c r="W66" s="97">
        <v>0.48099999999999998</v>
      </c>
      <c r="X66" s="97">
        <v>444</v>
      </c>
      <c r="Y66" s="97">
        <v>0</v>
      </c>
      <c r="Z66" s="97">
        <v>0</v>
      </c>
    </row>
    <row r="67" spans="17:26" x14ac:dyDescent="0.3">
      <c r="Q67" s="30" t="s">
        <v>70</v>
      </c>
      <c r="R67" s="32" t="s">
        <v>15</v>
      </c>
      <c r="S67" s="97">
        <v>0.23899999999999999</v>
      </c>
      <c r="T67" s="97">
        <v>0.34200000000000003</v>
      </c>
      <c r="U67" s="97">
        <v>0.51</v>
      </c>
      <c r="V67" s="97">
        <v>6.0999999999999999E-2</v>
      </c>
      <c r="W67" s="97">
        <v>0.437</v>
      </c>
      <c r="X67" s="97">
        <v>270</v>
      </c>
      <c r="Y67" s="97">
        <v>0</v>
      </c>
      <c r="Z67" s="97">
        <v>0</v>
      </c>
    </row>
    <row r="68" spans="17:26" x14ac:dyDescent="0.3">
      <c r="Q68" s="30" t="s">
        <v>11</v>
      </c>
      <c r="R68" s="32" t="s">
        <v>15</v>
      </c>
      <c r="S68" s="97">
        <v>0.48099999999999998</v>
      </c>
      <c r="T68" s="97">
        <v>0.72099999999999997</v>
      </c>
      <c r="U68" s="97">
        <v>1.5740000000000001</v>
      </c>
      <c r="V68" s="97">
        <v>0.16600000000000001</v>
      </c>
      <c r="W68" s="97">
        <v>0.91700000000000004</v>
      </c>
      <c r="X68" s="97">
        <v>1098</v>
      </c>
      <c r="Y68" s="97">
        <v>0</v>
      </c>
      <c r="Z68" s="97">
        <v>0</v>
      </c>
    </row>
    <row r="69" spans="17:26" x14ac:dyDescent="0.3">
      <c r="Q69" s="30" t="s">
        <v>12</v>
      </c>
      <c r="R69" s="32" t="s">
        <v>15</v>
      </c>
      <c r="S69" s="97">
        <v>0.439</v>
      </c>
      <c r="T69" s="97">
        <v>0.63300000000000001</v>
      </c>
      <c r="U69" s="97">
        <v>1.1359999999999999</v>
      </c>
      <c r="V69" s="97">
        <v>0.11</v>
      </c>
      <c r="W69" s="97">
        <v>0.78800000000000003</v>
      </c>
      <c r="X69" s="97">
        <v>915</v>
      </c>
      <c r="Y69" s="97">
        <v>0</v>
      </c>
      <c r="Z69" s="97">
        <v>0</v>
      </c>
    </row>
    <row r="70" spans="17:26" x14ac:dyDescent="0.3">
      <c r="Q70" s="30" t="s">
        <v>73</v>
      </c>
      <c r="R70" s="32" t="s">
        <v>15</v>
      </c>
      <c r="S70" s="97">
        <v>0.49199999999999999</v>
      </c>
      <c r="T70" s="97">
        <v>0.77500000000000002</v>
      </c>
      <c r="U70" s="97">
        <v>1.28</v>
      </c>
      <c r="V70" s="97">
        <v>0.14000000000000001</v>
      </c>
      <c r="W70" s="97">
        <v>0.96899999999999997</v>
      </c>
      <c r="X70" s="97">
        <v>778</v>
      </c>
      <c r="Y70" s="97">
        <v>0</v>
      </c>
      <c r="Z70" s="97">
        <v>0</v>
      </c>
    </row>
    <row r="71" spans="17:26" x14ac:dyDescent="0.3">
      <c r="Q71" s="30" t="s">
        <v>74</v>
      </c>
      <c r="R71" s="32" t="s">
        <v>15</v>
      </c>
      <c r="S71" s="97">
        <v>0.44800000000000001</v>
      </c>
      <c r="T71" s="97">
        <v>0.68200000000000005</v>
      </c>
      <c r="U71" s="97">
        <v>1.57</v>
      </c>
      <c r="V71" s="97">
        <v>0.14199999999999999</v>
      </c>
      <c r="W71" s="97">
        <v>0.85899999999999999</v>
      </c>
      <c r="X71" s="97">
        <v>1360</v>
      </c>
      <c r="Y71" s="97">
        <v>0</v>
      </c>
      <c r="Z71" s="97">
        <v>0</v>
      </c>
    </row>
    <row r="72" spans="17:26" x14ac:dyDescent="0.3">
      <c r="Q72" s="30" t="s">
        <v>71</v>
      </c>
      <c r="R72" s="32" t="s">
        <v>15</v>
      </c>
      <c r="S72" s="97">
        <v>0.51</v>
      </c>
      <c r="T72" s="97">
        <v>0.755</v>
      </c>
      <c r="U72" s="97">
        <v>1.2789999999999999</v>
      </c>
      <c r="V72" s="97">
        <v>0.13700000000000001</v>
      </c>
      <c r="W72" s="97">
        <v>0.91600000000000004</v>
      </c>
      <c r="X72" s="97">
        <v>266</v>
      </c>
      <c r="Y72" s="97">
        <v>0</v>
      </c>
      <c r="Z72" s="97">
        <v>0</v>
      </c>
    </row>
    <row r="73" spans="17:26" x14ac:dyDescent="0.3">
      <c r="Q73" s="30" t="s">
        <v>66</v>
      </c>
      <c r="R73" s="32" t="s">
        <v>15</v>
      </c>
      <c r="S73" s="97">
        <v>0.44800000000000001</v>
      </c>
      <c r="T73" s="97">
        <v>0.66800000000000004</v>
      </c>
      <c r="U73" s="97">
        <v>1.1160000000000001</v>
      </c>
      <c r="V73" s="97">
        <v>0.11799999999999999</v>
      </c>
      <c r="W73" s="97">
        <v>0.82399999999999995</v>
      </c>
      <c r="X73" s="97">
        <v>767</v>
      </c>
      <c r="Y73" s="97">
        <v>0</v>
      </c>
      <c r="Z73" s="97">
        <v>0</v>
      </c>
    </row>
    <row r="74" spans="17:26" x14ac:dyDescent="0.3">
      <c r="Q74" s="30" t="s">
        <v>69</v>
      </c>
      <c r="R74" s="32" t="s">
        <v>15</v>
      </c>
      <c r="S74" s="97">
        <v>0.23899999999999999</v>
      </c>
      <c r="T74" s="97">
        <v>0.36699999999999999</v>
      </c>
      <c r="U74" s="97">
        <v>0.66800000000000004</v>
      </c>
      <c r="V74" s="97">
        <v>7.6999999999999999E-2</v>
      </c>
      <c r="W74" s="97">
        <v>0.47099999999999997</v>
      </c>
      <c r="X74" s="97">
        <v>264</v>
      </c>
      <c r="Y74" s="97">
        <v>0</v>
      </c>
      <c r="Z74" s="97">
        <v>0</v>
      </c>
    </row>
    <row r="75" spans="17:26" x14ac:dyDescent="0.3">
      <c r="Q75" s="30" t="s">
        <v>72</v>
      </c>
      <c r="R75" s="32" t="s">
        <v>15</v>
      </c>
      <c r="S75" s="97">
        <v>0.28399999999999997</v>
      </c>
      <c r="T75" s="97">
        <v>0.45800000000000002</v>
      </c>
      <c r="U75" s="97">
        <v>1.151</v>
      </c>
      <c r="V75" s="97">
        <v>0.11700000000000001</v>
      </c>
      <c r="W75" s="97">
        <v>0.58899999999999997</v>
      </c>
      <c r="X75" s="97">
        <v>185</v>
      </c>
      <c r="Y75" s="97">
        <v>0</v>
      </c>
      <c r="Z75" s="97">
        <v>0</v>
      </c>
    </row>
    <row r="76" spans="17:26" x14ac:dyDescent="0.3">
      <c r="Q76" s="30" t="s">
        <v>67</v>
      </c>
      <c r="R76" s="32" t="s">
        <v>15</v>
      </c>
      <c r="S76" s="97">
        <v>0.223</v>
      </c>
      <c r="T76" s="97">
        <v>0.32500000000000001</v>
      </c>
      <c r="U76" s="97">
        <v>0.67</v>
      </c>
      <c r="V76" s="97">
        <v>7.2999999999999995E-2</v>
      </c>
      <c r="W76" s="97">
        <v>0.42299999999999999</v>
      </c>
      <c r="X76" s="97">
        <v>765</v>
      </c>
      <c r="Y76" s="97">
        <v>0</v>
      </c>
      <c r="Z76" s="97">
        <v>0</v>
      </c>
    </row>
    <row r="77" spans="17:26" x14ac:dyDescent="0.3">
      <c r="Q77" s="30" t="s">
        <v>13</v>
      </c>
      <c r="R77" s="32" t="s">
        <v>15</v>
      </c>
      <c r="S77" s="97">
        <v>0.22</v>
      </c>
      <c r="T77" s="97">
        <v>0.33600000000000002</v>
      </c>
      <c r="U77" s="97">
        <v>0.65</v>
      </c>
      <c r="V77" s="97">
        <v>7.4999999999999997E-2</v>
      </c>
      <c r="W77" s="97">
        <v>0.439</v>
      </c>
      <c r="X77" s="97">
        <v>764</v>
      </c>
      <c r="Y77" s="97">
        <v>0</v>
      </c>
      <c r="Z77" s="97">
        <v>0</v>
      </c>
    </row>
    <row r="78" spans="17:26" x14ac:dyDescent="0.3">
      <c r="Q78" s="30" t="s">
        <v>75</v>
      </c>
      <c r="R78" s="30" t="s">
        <v>80</v>
      </c>
      <c r="S78" s="97">
        <v>2.6739999999999999</v>
      </c>
      <c r="T78" s="97">
        <v>3.43</v>
      </c>
      <c r="U78" s="97">
        <v>4.609</v>
      </c>
      <c r="V78" s="97">
        <v>0.28000000000000003</v>
      </c>
      <c r="W78" s="97">
        <v>3.7309999999999999</v>
      </c>
      <c r="X78" s="97">
        <v>320</v>
      </c>
      <c r="Y78" s="97">
        <v>0</v>
      </c>
      <c r="Z78" s="97">
        <v>0</v>
      </c>
    </row>
    <row r="79" spans="17:26" x14ac:dyDescent="0.3">
      <c r="Q79" s="30" t="s">
        <v>76</v>
      </c>
      <c r="R79" s="30" t="s">
        <v>80</v>
      </c>
      <c r="S79" s="97">
        <v>3.6219999999999999</v>
      </c>
      <c r="T79" s="97">
        <v>4.4779999999999998</v>
      </c>
      <c r="U79" s="97">
        <v>5.91</v>
      </c>
      <c r="V79" s="97">
        <v>0.35399999999999998</v>
      </c>
      <c r="W79" s="97">
        <v>4.9210000000000003</v>
      </c>
      <c r="X79" s="97">
        <v>444</v>
      </c>
      <c r="Y79" s="97">
        <v>0</v>
      </c>
      <c r="Z79" s="97">
        <v>0</v>
      </c>
    </row>
    <row r="80" spans="17:26" x14ac:dyDescent="0.3">
      <c r="Q80" s="30" t="s">
        <v>77</v>
      </c>
      <c r="R80" s="30" t="s">
        <v>80</v>
      </c>
      <c r="S80" s="97">
        <v>2.2120000000000002</v>
      </c>
      <c r="T80" s="97">
        <v>2.7909999999999999</v>
      </c>
      <c r="U80" s="97">
        <v>4.7080000000000002</v>
      </c>
      <c r="V80" s="97">
        <v>0.32400000000000001</v>
      </c>
      <c r="W80" s="97">
        <v>3.1160000000000001</v>
      </c>
      <c r="X80" s="97">
        <v>151</v>
      </c>
      <c r="Y80" s="97">
        <v>0</v>
      </c>
      <c r="Z80" s="97">
        <v>0</v>
      </c>
    </row>
    <row r="81" spans="17:26" x14ac:dyDescent="0.3">
      <c r="Q81" s="30" t="s">
        <v>78</v>
      </c>
      <c r="R81" s="30" t="s">
        <v>80</v>
      </c>
      <c r="S81" s="97">
        <v>2.0369999999999999</v>
      </c>
      <c r="T81" s="97">
        <v>2.6040000000000001</v>
      </c>
      <c r="U81" s="97">
        <v>3.488</v>
      </c>
      <c r="V81" s="97">
        <v>0.26800000000000002</v>
      </c>
      <c r="W81" s="97">
        <v>2.9369999999999998</v>
      </c>
      <c r="X81" s="97">
        <v>185</v>
      </c>
      <c r="Y81" s="97">
        <v>0</v>
      </c>
      <c r="Z81" s="97">
        <v>0</v>
      </c>
    </row>
    <row r="82" spans="17:26" x14ac:dyDescent="0.3">
      <c r="Q82" s="30" t="s">
        <v>79</v>
      </c>
      <c r="R82" s="30" t="s">
        <v>80</v>
      </c>
      <c r="S82" s="97">
        <v>1.579</v>
      </c>
      <c r="T82" s="97">
        <v>2.1480000000000001</v>
      </c>
      <c r="U82" s="97">
        <v>3.2429999999999999</v>
      </c>
      <c r="V82" s="97">
        <v>0.23499999999999999</v>
      </c>
      <c r="W82" s="97">
        <v>2.427</v>
      </c>
      <c r="X82" s="97">
        <v>266</v>
      </c>
      <c r="Y82" s="97">
        <v>0</v>
      </c>
      <c r="Z82" s="97">
        <v>0</v>
      </c>
    </row>
    <row r="85" spans="17:26" x14ac:dyDescent="0.3">
      <c r="Q85" s="110" t="s">
        <v>87</v>
      </c>
      <c r="R85" s="110"/>
      <c r="S85" s="110"/>
      <c r="T85" s="110"/>
      <c r="U85" s="110"/>
      <c r="V85" s="110"/>
      <c r="W85" s="110"/>
      <c r="X85" s="110"/>
      <c r="Y85" s="110"/>
      <c r="Z85" s="110"/>
    </row>
    <row r="86" spans="17:26" x14ac:dyDescent="0.3">
      <c r="Q86" s="88" t="s">
        <v>14</v>
      </c>
      <c r="R86" s="88" t="s">
        <v>56</v>
      </c>
      <c r="S86" s="88" t="s">
        <v>57</v>
      </c>
      <c r="T86" s="88" t="s">
        <v>58</v>
      </c>
      <c r="U86" s="88" t="s">
        <v>59</v>
      </c>
      <c r="V86" s="88" t="s">
        <v>60</v>
      </c>
      <c r="W86" s="88" t="s">
        <v>61</v>
      </c>
      <c r="X86" s="88" t="s">
        <v>15</v>
      </c>
      <c r="Y86" s="88" t="s">
        <v>16</v>
      </c>
      <c r="Z86" s="88" t="s">
        <v>17</v>
      </c>
    </row>
    <row r="87" spans="17:26" x14ac:dyDescent="0.3">
      <c r="Q87" s="89" t="s">
        <v>68</v>
      </c>
      <c r="R87" s="103" t="s">
        <v>15</v>
      </c>
      <c r="S87" s="90">
        <v>0.23</v>
      </c>
      <c r="T87" s="90">
        <v>0.41199999999999998</v>
      </c>
      <c r="U87" s="90">
        <v>0.92900000000000005</v>
      </c>
      <c r="V87" s="90">
        <v>0.112</v>
      </c>
      <c r="W87" s="90">
        <v>0.56399999999999995</v>
      </c>
      <c r="X87" s="100">
        <v>543</v>
      </c>
      <c r="Y87" s="101">
        <v>0</v>
      </c>
      <c r="Z87" s="101">
        <v>0</v>
      </c>
    </row>
    <row r="88" spans="17:26" x14ac:dyDescent="0.3">
      <c r="Q88" s="89" t="s">
        <v>70</v>
      </c>
      <c r="R88" s="103" t="s">
        <v>15</v>
      </c>
      <c r="S88" s="90">
        <v>0.23400000000000001</v>
      </c>
      <c r="T88" s="90">
        <v>0.40100000000000002</v>
      </c>
      <c r="U88" s="90">
        <v>0.76300000000000001</v>
      </c>
      <c r="V88" s="90">
        <v>0.109</v>
      </c>
      <c r="W88" s="90">
        <v>0.54600000000000004</v>
      </c>
      <c r="X88" s="100">
        <v>340</v>
      </c>
      <c r="Y88" s="101">
        <v>0</v>
      </c>
      <c r="Z88" s="101">
        <v>0</v>
      </c>
    </row>
    <row r="89" spans="17:26" x14ac:dyDescent="0.3">
      <c r="Q89" s="89" t="s">
        <v>11</v>
      </c>
      <c r="R89" s="103" t="s">
        <v>15</v>
      </c>
      <c r="S89" s="90">
        <v>0.47499999999999998</v>
      </c>
      <c r="T89" s="90">
        <v>0.79900000000000004</v>
      </c>
      <c r="U89" s="90">
        <v>2.649</v>
      </c>
      <c r="V89" s="90">
        <v>0.22900000000000001</v>
      </c>
      <c r="W89" s="90">
        <v>1.08</v>
      </c>
      <c r="X89" s="100">
        <v>1362</v>
      </c>
      <c r="Y89" s="101">
        <v>0</v>
      </c>
      <c r="Z89" s="101">
        <v>0</v>
      </c>
    </row>
    <row r="90" spans="17:26" x14ac:dyDescent="0.3">
      <c r="Q90" s="89" t="s">
        <v>12</v>
      </c>
      <c r="R90" s="103" t="s">
        <v>15</v>
      </c>
      <c r="S90" s="90">
        <v>0.44800000000000001</v>
      </c>
      <c r="T90" s="90">
        <v>0.69599999999999995</v>
      </c>
      <c r="U90" s="90">
        <v>1.6539999999999999</v>
      </c>
      <c r="V90" s="90">
        <v>0.161</v>
      </c>
      <c r="W90" s="90">
        <v>0.88700000000000001</v>
      </c>
      <c r="X90" s="100">
        <v>1132</v>
      </c>
      <c r="Y90" s="101">
        <v>0</v>
      </c>
      <c r="Z90" s="101">
        <v>0</v>
      </c>
    </row>
    <row r="91" spans="17:26" x14ac:dyDescent="0.3">
      <c r="Q91" s="89" t="s">
        <v>73</v>
      </c>
      <c r="R91" s="103" t="s">
        <v>15</v>
      </c>
      <c r="S91" s="90">
        <v>0.55500000000000005</v>
      </c>
      <c r="T91" s="90">
        <v>0.94399999999999995</v>
      </c>
      <c r="U91" s="90">
        <v>2.8159999999999998</v>
      </c>
      <c r="V91" s="90">
        <v>0.26100000000000001</v>
      </c>
      <c r="W91" s="90">
        <v>1.2390000000000001</v>
      </c>
      <c r="X91" s="100">
        <v>962</v>
      </c>
      <c r="Y91" s="101">
        <v>0</v>
      </c>
      <c r="Z91" s="101">
        <v>0</v>
      </c>
    </row>
    <row r="92" spans="17:26" x14ac:dyDescent="0.3">
      <c r="Q92" s="89" t="s">
        <v>74</v>
      </c>
      <c r="R92" s="103" t="s">
        <v>15</v>
      </c>
      <c r="S92" s="90">
        <v>0.45100000000000001</v>
      </c>
      <c r="T92" s="90">
        <v>0.79400000000000004</v>
      </c>
      <c r="U92" s="90">
        <v>1.883</v>
      </c>
      <c r="V92" s="90">
        <v>0.22600000000000001</v>
      </c>
      <c r="W92" s="90">
        <v>1.079</v>
      </c>
      <c r="X92" s="100">
        <v>1693</v>
      </c>
      <c r="Y92" s="101">
        <v>0</v>
      </c>
      <c r="Z92" s="101">
        <v>0</v>
      </c>
    </row>
    <row r="93" spans="17:26" x14ac:dyDescent="0.3">
      <c r="Q93" s="89" t="s">
        <v>71</v>
      </c>
      <c r="R93" s="103" t="s">
        <v>15</v>
      </c>
      <c r="S93" s="90">
        <v>0.53100000000000003</v>
      </c>
      <c r="T93" s="90">
        <v>1.03</v>
      </c>
      <c r="U93" s="90">
        <v>2.2010000000000001</v>
      </c>
      <c r="V93" s="90">
        <v>0.35199999999999998</v>
      </c>
      <c r="W93" s="90">
        <v>1.474</v>
      </c>
      <c r="X93" s="100">
        <v>337</v>
      </c>
      <c r="Y93" s="101">
        <v>0</v>
      </c>
      <c r="Z93" s="101">
        <v>0</v>
      </c>
    </row>
    <row r="94" spans="17:26" x14ac:dyDescent="0.3">
      <c r="Q94" s="89" t="s">
        <v>66</v>
      </c>
      <c r="R94" s="103" t="s">
        <v>15</v>
      </c>
      <c r="S94" s="90">
        <v>0.44800000000000001</v>
      </c>
      <c r="T94" s="90">
        <v>0.77200000000000002</v>
      </c>
      <c r="U94" s="90">
        <v>1.9239999999999999</v>
      </c>
      <c r="V94" s="90">
        <v>0.19800000000000001</v>
      </c>
      <c r="W94" s="90">
        <v>1.0189999999999999</v>
      </c>
      <c r="X94" s="100">
        <v>944</v>
      </c>
      <c r="Y94" s="101">
        <v>0</v>
      </c>
      <c r="Z94" s="101">
        <v>0</v>
      </c>
    </row>
    <row r="95" spans="17:26" x14ac:dyDescent="0.3">
      <c r="Q95" s="89" t="s">
        <v>69</v>
      </c>
      <c r="R95" s="103" t="s">
        <v>15</v>
      </c>
      <c r="S95" s="90">
        <v>0.23300000000000001</v>
      </c>
      <c r="T95" s="90">
        <v>0.39700000000000002</v>
      </c>
      <c r="U95" s="90">
        <v>0.80900000000000005</v>
      </c>
      <c r="V95" s="90">
        <v>9.9000000000000005E-2</v>
      </c>
      <c r="W95" s="90">
        <v>0.50600000000000001</v>
      </c>
      <c r="X95" s="100">
        <v>330</v>
      </c>
      <c r="Y95" s="101">
        <v>0</v>
      </c>
      <c r="Z95" s="101">
        <v>0</v>
      </c>
    </row>
    <row r="96" spans="17:26" x14ac:dyDescent="0.3">
      <c r="Q96" s="89" t="s">
        <v>72</v>
      </c>
      <c r="R96" s="103" t="s">
        <v>15</v>
      </c>
      <c r="S96" s="90">
        <v>0.32700000000000001</v>
      </c>
      <c r="T96" s="90">
        <v>0.73199999999999998</v>
      </c>
      <c r="U96" s="90">
        <v>2.3250000000000002</v>
      </c>
      <c r="V96" s="90">
        <v>0.29799999999999999</v>
      </c>
      <c r="W96" s="90">
        <v>1.1299999999999999</v>
      </c>
      <c r="X96" s="100">
        <v>231</v>
      </c>
      <c r="Y96" s="101">
        <v>0</v>
      </c>
      <c r="Z96" s="101">
        <v>0</v>
      </c>
    </row>
    <row r="97" spans="17:26" x14ac:dyDescent="0.3">
      <c r="Q97" s="89" t="s">
        <v>67</v>
      </c>
      <c r="R97" s="103" t="s">
        <v>15</v>
      </c>
      <c r="S97" s="90">
        <v>0.224</v>
      </c>
      <c r="T97" s="90">
        <v>0.36699999999999999</v>
      </c>
      <c r="U97" s="90">
        <v>0.93200000000000005</v>
      </c>
      <c r="V97" s="90">
        <v>0.104</v>
      </c>
      <c r="W97" s="90">
        <v>0.49</v>
      </c>
      <c r="X97" s="100">
        <v>942</v>
      </c>
      <c r="Y97" s="101">
        <v>0</v>
      </c>
      <c r="Z97" s="101">
        <v>0</v>
      </c>
    </row>
    <row r="98" spans="17:26" x14ac:dyDescent="0.3">
      <c r="Q98" s="89" t="s">
        <v>13</v>
      </c>
      <c r="R98" s="103" t="s">
        <v>15</v>
      </c>
      <c r="S98" s="90">
        <v>0.223</v>
      </c>
      <c r="T98" s="90">
        <v>0.36799999999999999</v>
      </c>
      <c r="U98" s="90">
        <v>0.91100000000000003</v>
      </c>
      <c r="V98" s="90">
        <v>0.10199999999999999</v>
      </c>
      <c r="W98" s="90">
        <v>0.48699999999999999</v>
      </c>
      <c r="X98" s="100">
        <v>942</v>
      </c>
      <c r="Y98" s="101">
        <v>0</v>
      </c>
      <c r="Z98" s="101">
        <v>0</v>
      </c>
    </row>
    <row r="99" spans="17:26" x14ac:dyDescent="0.3">
      <c r="Q99" s="89" t="s">
        <v>75</v>
      </c>
      <c r="R99" s="89" t="s">
        <v>80</v>
      </c>
      <c r="S99" s="90">
        <v>2.8069999999999999</v>
      </c>
      <c r="T99" s="90">
        <v>3.7970000000000002</v>
      </c>
      <c r="U99" s="90">
        <v>5.8369999999999997</v>
      </c>
      <c r="V99" s="90">
        <v>0.497</v>
      </c>
      <c r="W99" s="90">
        <v>4.4050000000000002</v>
      </c>
      <c r="X99" s="100">
        <v>400</v>
      </c>
      <c r="Y99" s="101">
        <v>0</v>
      </c>
      <c r="Z99" s="101">
        <v>0</v>
      </c>
    </row>
    <row r="100" spans="17:26" x14ac:dyDescent="0.3">
      <c r="Q100" s="89" t="s">
        <v>76</v>
      </c>
      <c r="R100" s="89" t="s">
        <v>80</v>
      </c>
      <c r="S100" s="90">
        <v>3.9060000000000001</v>
      </c>
      <c r="T100" s="90">
        <v>5.1429999999999998</v>
      </c>
      <c r="U100" s="90">
        <v>7.3230000000000004</v>
      </c>
      <c r="V100" s="90">
        <v>0.57599999999999996</v>
      </c>
      <c r="W100" s="90">
        <v>5.9160000000000004</v>
      </c>
      <c r="X100" s="100">
        <v>544</v>
      </c>
      <c r="Y100" s="101">
        <v>0</v>
      </c>
      <c r="Z100" s="101">
        <v>0</v>
      </c>
    </row>
    <row r="101" spans="17:26" x14ac:dyDescent="0.3">
      <c r="Q101" s="89" t="s">
        <v>77</v>
      </c>
      <c r="R101" s="89" t="s">
        <v>80</v>
      </c>
      <c r="S101" s="90">
        <v>2.3149999999999999</v>
      </c>
      <c r="T101" s="90">
        <v>3.137</v>
      </c>
      <c r="U101" s="90">
        <v>4.6379999999999999</v>
      </c>
      <c r="V101" s="90">
        <v>0.38600000000000001</v>
      </c>
      <c r="W101" s="90">
        <v>3.657</v>
      </c>
      <c r="X101" s="100">
        <v>188</v>
      </c>
      <c r="Y101" s="101">
        <v>0</v>
      </c>
      <c r="Z101" s="101">
        <v>0</v>
      </c>
    </row>
    <row r="102" spans="17:26" x14ac:dyDescent="0.3">
      <c r="Q102" s="89" t="s">
        <v>78</v>
      </c>
      <c r="R102" s="89" t="s">
        <v>80</v>
      </c>
      <c r="S102" s="90">
        <v>2.1869999999999998</v>
      </c>
      <c r="T102" s="90">
        <v>3.2610000000000001</v>
      </c>
      <c r="U102" s="90">
        <v>5.1289999999999996</v>
      </c>
      <c r="V102" s="90">
        <v>0.51700000000000002</v>
      </c>
      <c r="W102" s="90">
        <v>3.952</v>
      </c>
      <c r="X102" s="100">
        <v>231</v>
      </c>
      <c r="Y102" s="101">
        <v>0</v>
      </c>
      <c r="Z102" s="101">
        <v>0</v>
      </c>
    </row>
    <row r="103" spans="17:26" x14ac:dyDescent="0.3">
      <c r="Q103" s="89" t="s">
        <v>79</v>
      </c>
      <c r="R103" s="89" t="s">
        <v>80</v>
      </c>
      <c r="S103" s="90">
        <v>1.861</v>
      </c>
      <c r="T103" s="90">
        <v>2.6789999999999998</v>
      </c>
      <c r="U103" s="90">
        <v>4.8159999999999998</v>
      </c>
      <c r="V103" s="90">
        <v>0.502</v>
      </c>
      <c r="W103" s="90">
        <v>3.3260000000000001</v>
      </c>
      <c r="X103" s="100">
        <v>337</v>
      </c>
      <c r="Y103" s="101">
        <v>0</v>
      </c>
      <c r="Z103" s="101">
        <v>0</v>
      </c>
    </row>
  </sheetData>
  <mergeCells count="8">
    <mergeCell ref="Q64:Z64"/>
    <mergeCell ref="Q85:Z85"/>
    <mergeCell ref="A1:J1"/>
    <mergeCell ref="A22:J22"/>
    <mergeCell ref="A43:J43"/>
    <mergeCell ref="Q1:Z1"/>
    <mergeCell ref="Q22:Z22"/>
    <mergeCell ref="Q43:Z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Автоматизированный расчет</vt:lpstr>
      <vt:lpstr>Соответствие</vt:lpstr>
      <vt:lpstr>Результаты всех тестов</vt:lpstr>
      <vt:lpstr>Поиск максимума</vt:lpstr>
      <vt:lpstr>SummaryReports</vt:lpstr>
      <vt:lpstr>SummaryReports!HTTP_Responses_Summary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Дарья Вавилова</cp:lastModifiedBy>
  <dcterms:created xsi:type="dcterms:W3CDTF">2015-06-05T18:19:34Z</dcterms:created>
  <dcterms:modified xsi:type="dcterms:W3CDTF">2024-02-15T15:46:12Z</dcterms:modified>
</cp:coreProperties>
</file>