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UAWEI\Documents\advantage-shopping-load-testing\documents\"/>
    </mc:Choice>
  </mc:AlternateContent>
  <xr:revisionPtr revIDLastSave="0" documentId="13_ncr:1_{DA22D354-549F-43C0-BED2-15F5505F3542}" xr6:coauthVersionLast="47" xr6:coauthVersionMax="47" xr10:uidLastSave="{00000000-0000-0000-0000-000000000000}"/>
  <bookViews>
    <workbookView xWindow="-26895" yWindow="2220" windowWidth="17310" windowHeight="11175" tabRatio="788" xr2:uid="{00000000-000D-0000-FFFF-FFFF00000000}"/>
  </bookViews>
  <sheets>
    <sheet name="Автоматизированный расчет" sheetId="3" r:id="rId1"/>
    <sheet name="Соответствие" sheetId="4" r:id="rId2"/>
    <sheet name="Результаты всех тестов" sheetId="7" r:id="rId3"/>
    <sheet name="Поиск максимума" sheetId="9" r:id="rId4"/>
    <sheet name="SummaryReports" sheetId="5" r:id="rId5"/>
  </sheets>
  <definedNames>
    <definedName name="HTTP_Responses_Summary" localSheetId="4">SummaryReports!$N$29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7" l="1"/>
  <c r="I58" i="7" s="1"/>
  <c r="G59" i="7"/>
  <c r="I59" i="7" s="1"/>
  <c r="G60" i="7"/>
  <c r="I60" i="7" s="1"/>
  <c r="G61" i="7"/>
  <c r="G62" i="7"/>
  <c r="G63" i="7"/>
  <c r="G64" i="7"/>
  <c r="G65" i="7"/>
  <c r="G66" i="7"/>
  <c r="G67" i="7"/>
  <c r="I67" i="7" s="1"/>
  <c r="G68" i="7"/>
  <c r="I68" i="7" s="1"/>
  <c r="G69" i="7"/>
  <c r="G70" i="7"/>
  <c r="I70" i="7" s="1"/>
  <c r="G71" i="7"/>
  <c r="G57" i="7"/>
  <c r="I62" i="7"/>
  <c r="I63" i="7"/>
  <c r="I66" i="7"/>
  <c r="I71" i="7"/>
  <c r="H72" i="7"/>
  <c r="I61" i="7"/>
  <c r="I64" i="7"/>
  <c r="I65" i="7"/>
  <c r="I69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57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13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50" i="7"/>
  <c r="H50" i="7" s="1"/>
  <c r="F49" i="7"/>
  <c r="H49" i="7" s="1"/>
  <c r="F48" i="7"/>
  <c r="H48" i="7" s="1"/>
  <c r="F47" i="7"/>
  <c r="H47" i="7" s="1"/>
  <c r="F46" i="7"/>
  <c r="H46" i="7" s="1"/>
  <c r="F45" i="7"/>
  <c r="H45" i="7" s="1"/>
  <c r="F44" i="7"/>
  <c r="H44" i="7" s="1"/>
  <c r="F43" i="7"/>
  <c r="H43" i="7" s="1"/>
  <c r="F42" i="7"/>
  <c r="H42" i="7" s="1"/>
  <c r="F41" i="7"/>
  <c r="H41" i="7" s="1"/>
  <c r="F40" i="7"/>
  <c r="H40" i="7" s="1"/>
  <c r="F39" i="7"/>
  <c r="H39" i="7" s="1"/>
  <c r="F38" i="7"/>
  <c r="H38" i="7" s="1"/>
  <c r="F37" i="7"/>
  <c r="H37" i="7" s="1"/>
  <c r="F36" i="7"/>
  <c r="H36" i="7" s="1"/>
  <c r="O18" i="7"/>
  <c r="R18" i="7" s="1"/>
  <c r="T18" i="7" s="1"/>
  <c r="N18" i="7"/>
  <c r="O17" i="7"/>
  <c r="R17" i="7" s="1"/>
  <c r="T17" i="7" s="1"/>
  <c r="N17" i="7"/>
  <c r="O16" i="7"/>
  <c r="R16" i="7" s="1"/>
  <c r="T16" i="7" s="1"/>
  <c r="N16" i="7"/>
  <c r="O15" i="7"/>
  <c r="R15" i="7" s="1"/>
  <c r="T15" i="7" s="1"/>
  <c r="N15" i="7"/>
  <c r="R14" i="7"/>
  <c r="T14" i="7" s="1"/>
  <c r="N14" i="7"/>
  <c r="U13" i="7"/>
  <c r="Q16" i="7" s="1"/>
  <c r="R13" i="7"/>
  <c r="T13" i="7" s="1"/>
  <c r="N13" i="7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8" i="5"/>
  <c r="K29" i="5"/>
  <c r="K30" i="5"/>
  <c r="K31" i="5"/>
  <c r="K32" i="5"/>
  <c r="K33" i="5"/>
  <c r="K34" i="5"/>
  <c r="K35" i="5"/>
  <c r="K36" i="5"/>
  <c r="K37" i="5"/>
  <c r="K42" i="5"/>
  <c r="K41" i="5"/>
  <c r="K40" i="5"/>
  <c r="K39" i="5"/>
  <c r="K38" i="5"/>
  <c r="Q12" i="9"/>
  <c r="Q13" i="9"/>
  <c r="Q14" i="9"/>
  <c r="Q15" i="9"/>
  <c r="Q16" i="9"/>
  <c r="Q11" i="9"/>
  <c r="Q17" i="9" s="1"/>
  <c r="R16" i="9"/>
  <c r="T16" i="9" s="1"/>
  <c r="O16" i="9"/>
  <c r="N16" i="9"/>
  <c r="R15" i="9"/>
  <c r="T15" i="9" s="1"/>
  <c r="O15" i="9"/>
  <c r="N15" i="9"/>
  <c r="O14" i="9"/>
  <c r="R14" i="9" s="1"/>
  <c r="T14" i="9" s="1"/>
  <c r="N14" i="9"/>
  <c r="O13" i="9"/>
  <c r="R13" i="9" s="1"/>
  <c r="T13" i="9" s="1"/>
  <c r="N13" i="9"/>
  <c r="R12" i="9"/>
  <c r="T12" i="9" s="1"/>
  <c r="N12" i="9"/>
  <c r="U11" i="9"/>
  <c r="T11" i="9"/>
  <c r="R11" i="9"/>
  <c r="N11" i="9"/>
  <c r="H17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99" i="9"/>
  <c r="G77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99" i="9"/>
  <c r="G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H82" i="9"/>
  <c r="H83" i="9"/>
  <c r="H90" i="9"/>
  <c r="H91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F78" i="9"/>
  <c r="H78" i="9" s="1"/>
  <c r="F79" i="9"/>
  <c r="H79" i="9" s="1"/>
  <c r="F80" i="9"/>
  <c r="H80" i="9" s="1"/>
  <c r="I80" i="9" s="1"/>
  <c r="F81" i="9"/>
  <c r="H81" i="9" s="1"/>
  <c r="I81" i="9" s="1"/>
  <c r="F82" i="9"/>
  <c r="F83" i="9"/>
  <c r="F84" i="9"/>
  <c r="H84" i="9" s="1"/>
  <c r="F85" i="9"/>
  <c r="H85" i="9" s="1"/>
  <c r="F86" i="9"/>
  <c r="H86" i="9" s="1"/>
  <c r="F87" i="9"/>
  <c r="H87" i="9" s="1"/>
  <c r="F88" i="9"/>
  <c r="H88" i="9" s="1"/>
  <c r="I88" i="9" s="1"/>
  <c r="F89" i="9"/>
  <c r="H89" i="9" s="1"/>
  <c r="I89" i="9" s="1"/>
  <c r="F90" i="9"/>
  <c r="F91" i="9"/>
  <c r="F77" i="9"/>
  <c r="H77" i="9" s="1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F56" i="9"/>
  <c r="H56" i="9" s="1"/>
  <c r="F57" i="9"/>
  <c r="H57" i="9" s="1"/>
  <c r="F58" i="9"/>
  <c r="H58" i="9" s="1"/>
  <c r="F59" i="9"/>
  <c r="H59" i="9" s="1"/>
  <c r="F60" i="9"/>
  <c r="H60" i="9" s="1"/>
  <c r="F61" i="9"/>
  <c r="H61" i="9" s="1"/>
  <c r="F62" i="9"/>
  <c r="H62" i="9" s="1"/>
  <c r="F63" i="9"/>
  <c r="H63" i="9" s="1"/>
  <c r="F64" i="9"/>
  <c r="H64" i="9" s="1"/>
  <c r="F65" i="9"/>
  <c r="H65" i="9" s="1"/>
  <c r="F66" i="9"/>
  <c r="H66" i="9" s="1"/>
  <c r="F67" i="9"/>
  <c r="H67" i="9" s="1"/>
  <c r="F68" i="9"/>
  <c r="H68" i="9" s="1"/>
  <c r="F69" i="9"/>
  <c r="H69" i="9" s="1"/>
  <c r="F55" i="9"/>
  <c r="H55" i="9" s="1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33" i="9"/>
  <c r="F46" i="9"/>
  <c r="H46" i="9" s="1"/>
  <c r="F47" i="9"/>
  <c r="H47" i="9" s="1"/>
  <c r="F34" i="9"/>
  <c r="H34" i="9" s="1"/>
  <c r="F35" i="9"/>
  <c r="H35" i="9" s="1"/>
  <c r="F36" i="9"/>
  <c r="H36" i="9" s="1"/>
  <c r="F37" i="9"/>
  <c r="H37" i="9" s="1"/>
  <c r="F38" i="9"/>
  <c r="H38" i="9" s="1"/>
  <c r="F39" i="9"/>
  <c r="H39" i="9" s="1"/>
  <c r="F40" i="9"/>
  <c r="H40" i="9" s="1"/>
  <c r="F41" i="9"/>
  <c r="H41" i="9" s="1"/>
  <c r="F42" i="9"/>
  <c r="H42" i="9" s="1"/>
  <c r="F43" i="9"/>
  <c r="H43" i="9" s="1"/>
  <c r="F44" i="9"/>
  <c r="H44" i="9" s="1"/>
  <c r="F45" i="9"/>
  <c r="H45" i="9" s="1"/>
  <c r="F33" i="9"/>
  <c r="H33" i="9" s="1"/>
  <c r="F12" i="9"/>
  <c r="H12" i="9" s="1"/>
  <c r="I12" i="9" s="1"/>
  <c r="F13" i="9"/>
  <c r="H13" i="9" s="1"/>
  <c r="I13" i="9" s="1"/>
  <c r="F14" i="9"/>
  <c r="H14" i="9" s="1"/>
  <c r="I14" i="9" s="1"/>
  <c r="F15" i="9"/>
  <c r="H15" i="9" s="1"/>
  <c r="I15" i="9" s="1"/>
  <c r="F16" i="9"/>
  <c r="H16" i="9" s="1"/>
  <c r="I16" i="9" s="1"/>
  <c r="F17" i="9"/>
  <c r="I17" i="9" s="1"/>
  <c r="F18" i="9"/>
  <c r="H18" i="9" s="1"/>
  <c r="I18" i="9" s="1"/>
  <c r="F19" i="9"/>
  <c r="H19" i="9" s="1"/>
  <c r="I19" i="9" s="1"/>
  <c r="F20" i="9"/>
  <c r="H20" i="9" s="1"/>
  <c r="I20" i="9" s="1"/>
  <c r="F21" i="9"/>
  <c r="H21" i="9" s="1"/>
  <c r="I21" i="9" s="1"/>
  <c r="F22" i="9"/>
  <c r="H22" i="9" s="1"/>
  <c r="I22" i="9" s="1"/>
  <c r="F23" i="9"/>
  <c r="H23" i="9" s="1"/>
  <c r="I23" i="9" s="1"/>
  <c r="F24" i="9"/>
  <c r="H24" i="9" s="1"/>
  <c r="I24" i="9" s="1"/>
  <c r="F25" i="9"/>
  <c r="H25" i="9" s="1"/>
  <c r="I25" i="9" s="1"/>
  <c r="F11" i="9"/>
  <c r="H11" i="9" s="1"/>
  <c r="G26" i="9"/>
  <c r="G45" i="3"/>
  <c r="A16" i="4"/>
  <c r="AA67" i="5"/>
  <c r="AA66" i="5"/>
  <c r="AA65" i="5"/>
  <c r="AA64" i="5"/>
  <c r="AA63" i="5"/>
  <c r="AA62" i="5"/>
  <c r="AA61" i="5"/>
  <c r="AA60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53" i="5"/>
  <c r="AA54" i="5"/>
  <c r="AA55" i="5"/>
  <c r="AA56" i="5"/>
  <c r="AA57" i="5"/>
  <c r="AA58" i="5"/>
  <c r="AA59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3" i="5"/>
  <c r="F52" i="3"/>
  <c r="Q7" i="3"/>
  <c r="Q6" i="3"/>
  <c r="Q5" i="3"/>
  <c r="Q4" i="3"/>
  <c r="B60" i="3"/>
  <c r="C45" i="3"/>
  <c r="C47" i="3"/>
  <c r="C55" i="3"/>
  <c r="C48" i="3"/>
  <c r="C56" i="3"/>
  <c r="C49" i="3"/>
  <c r="C57" i="3"/>
  <c r="C50" i="3"/>
  <c r="C51" i="3"/>
  <c r="C59" i="3"/>
  <c r="C52" i="3"/>
  <c r="C53" i="3"/>
  <c r="C46" i="3"/>
  <c r="C54" i="3"/>
  <c r="C58" i="3"/>
  <c r="G72" i="7" l="1"/>
  <c r="I72" i="7" s="1"/>
  <c r="I47" i="7"/>
  <c r="H51" i="7"/>
  <c r="I45" i="7"/>
  <c r="I44" i="7"/>
  <c r="I46" i="7"/>
  <c r="Q17" i="7"/>
  <c r="Q14" i="7"/>
  <c r="Q15" i="7"/>
  <c r="Q13" i="7"/>
  <c r="Q18" i="7"/>
  <c r="I91" i="9"/>
  <c r="I83" i="9"/>
  <c r="I90" i="9"/>
  <c r="I82" i="9"/>
  <c r="I87" i="9"/>
  <c r="I79" i="9"/>
  <c r="I86" i="9"/>
  <c r="I78" i="9"/>
  <c r="H114" i="9"/>
  <c r="I114" i="9"/>
  <c r="I85" i="9"/>
  <c r="I84" i="9"/>
  <c r="H92" i="9"/>
  <c r="I68" i="9"/>
  <c r="I60" i="9"/>
  <c r="I67" i="9"/>
  <c r="I59" i="9"/>
  <c r="I38" i="9"/>
  <c r="H70" i="9"/>
  <c r="I66" i="9"/>
  <c r="I58" i="9"/>
  <c r="I64" i="9"/>
  <c r="I56" i="9"/>
  <c r="I65" i="9"/>
  <c r="I57" i="9"/>
  <c r="I63" i="9"/>
  <c r="I62" i="9"/>
  <c r="I69" i="9"/>
  <c r="I61" i="9"/>
  <c r="I43" i="9"/>
  <c r="I35" i="9"/>
  <c r="I45" i="9"/>
  <c r="I37" i="9"/>
  <c r="I39" i="9"/>
  <c r="I44" i="9"/>
  <c r="I36" i="9"/>
  <c r="G48" i="9"/>
  <c r="I40" i="9"/>
  <c r="I47" i="9"/>
  <c r="I46" i="9"/>
  <c r="I42" i="9"/>
  <c r="I34" i="9"/>
  <c r="I41" i="9"/>
  <c r="H48" i="9"/>
  <c r="H26" i="9"/>
  <c r="I26" i="9" s="1"/>
  <c r="D33" i="3"/>
  <c r="G33" i="3"/>
  <c r="D34" i="3"/>
  <c r="G34" i="3"/>
  <c r="D35" i="3"/>
  <c r="G35" i="3"/>
  <c r="D36" i="3"/>
  <c r="G36" i="3"/>
  <c r="D37" i="3"/>
  <c r="G37" i="3"/>
  <c r="D38" i="3"/>
  <c r="G38" i="3"/>
  <c r="D39" i="3"/>
  <c r="G39" i="3"/>
  <c r="D31" i="3"/>
  <c r="G31" i="3"/>
  <c r="D32" i="3"/>
  <c r="G32" i="3"/>
  <c r="D30" i="3"/>
  <c r="G30" i="3"/>
  <c r="D16" i="3"/>
  <c r="G16" i="3"/>
  <c r="D17" i="3"/>
  <c r="G17" i="3"/>
  <c r="D18" i="3"/>
  <c r="G18" i="3"/>
  <c r="D19" i="3"/>
  <c r="G19" i="3"/>
  <c r="D20" i="3"/>
  <c r="G20" i="3"/>
  <c r="D15" i="3"/>
  <c r="G15" i="3"/>
  <c r="D12" i="3"/>
  <c r="G12" i="3"/>
  <c r="D13" i="3"/>
  <c r="G13" i="3"/>
  <c r="G2" i="3"/>
  <c r="D9" i="3"/>
  <c r="G9" i="3"/>
  <c r="D8" i="3"/>
  <c r="G8" i="3"/>
  <c r="D7" i="3"/>
  <c r="G7" i="3"/>
  <c r="D5" i="3"/>
  <c r="G5" i="3"/>
  <c r="D6" i="3"/>
  <c r="G6" i="3"/>
  <c r="D4" i="3"/>
  <c r="G4" i="3"/>
  <c r="D3" i="3"/>
  <c r="D2" i="3"/>
  <c r="P7" i="3"/>
  <c r="T7" i="3" s="1"/>
  <c r="V7" i="3" s="1"/>
  <c r="A13" i="4"/>
  <c r="A3" i="4"/>
  <c r="A4" i="4"/>
  <c r="A5" i="4"/>
  <c r="A6" i="4"/>
  <c r="A7" i="4"/>
  <c r="A8" i="4"/>
  <c r="A9" i="4"/>
  <c r="A10" i="4"/>
  <c r="A11" i="4"/>
  <c r="A12" i="4"/>
  <c r="A14" i="4"/>
  <c r="A15" i="4"/>
  <c r="A2" i="4"/>
  <c r="Q19" i="7" l="1"/>
  <c r="I48" i="9"/>
  <c r="E36" i="3"/>
  <c r="F36" i="3" s="1"/>
  <c r="H36" i="3" s="1"/>
  <c r="E39" i="3"/>
  <c r="F39" i="3" s="1"/>
  <c r="H39" i="3" s="1"/>
  <c r="E38" i="3"/>
  <c r="F38" i="3" s="1"/>
  <c r="H38" i="3" s="1"/>
  <c r="E32" i="3"/>
  <c r="F32" i="3" s="1"/>
  <c r="H32" i="3" s="1"/>
  <c r="E35" i="3"/>
  <c r="F35" i="3" s="1"/>
  <c r="H35" i="3" s="1"/>
  <c r="E31" i="3"/>
  <c r="F31" i="3" s="1"/>
  <c r="H31" i="3" s="1"/>
  <c r="E34" i="3"/>
  <c r="F34" i="3" s="1"/>
  <c r="H34" i="3" s="1"/>
  <c r="E37" i="3"/>
  <c r="F37" i="3" s="1"/>
  <c r="H37" i="3" s="1"/>
  <c r="E33" i="3"/>
  <c r="F33" i="3" s="1"/>
  <c r="H33" i="3" s="1"/>
  <c r="F49" i="3"/>
  <c r="F56" i="3"/>
  <c r="D45" i="3"/>
  <c r="D58" i="3"/>
  <c r="D50" i="3"/>
  <c r="D57" i="3"/>
  <c r="D53" i="3"/>
  <c r="D49" i="3"/>
  <c r="D54" i="3"/>
  <c r="D46" i="3"/>
  <c r="D56" i="3"/>
  <c r="D52" i="3"/>
  <c r="D48" i="3"/>
  <c r="D59" i="3"/>
  <c r="D55" i="3"/>
  <c r="D51" i="3"/>
  <c r="D47" i="3"/>
  <c r="F54" i="3"/>
  <c r="F46" i="3"/>
  <c r="F48" i="3"/>
  <c r="F47" i="3"/>
  <c r="F45" i="3"/>
  <c r="F53" i="3"/>
  <c r="F51" i="3"/>
  <c r="F55" i="3"/>
  <c r="F58" i="3"/>
  <c r="F50" i="3"/>
  <c r="F57" i="3"/>
  <c r="G53" i="3"/>
  <c r="G51" i="3"/>
  <c r="G50" i="3"/>
  <c r="G92" i="9"/>
  <c r="I92" i="9" s="1"/>
  <c r="G55" i="9"/>
  <c r="G70" i="9" s="1"/>
  <c r="I70" i="9" s="1"/>
  <c r="P2" i="3" l="1"/>
  <c r="D24" i="3"/>
  <c r="G24" i="3"/>
  <c r="D26" i="3"/>
  <c r="G3" i="3"/>
  <c r="T2" i="3" l="1"/>
  <c r="V2" i="3" s="1"/>
  <c r="E4" i="3"/>
  <c r="F4" i="3" s="1"/>
  <c r="H4" i="3" s="1"/>
  <c r="G10" i="3"/>
  <c r="G11" i="3"/>
  <c r="G14" i="3"/>
  <c r="G21" i="3"/>
  <c r="G22" i="3"/>
  <c r="G23" i="3"/>
  <c r="G25" i="3"/>
  <c r="G26" i="3"/>
  <c r="G27" i="3"/>
  <c r="G28" i="3"/>
  <c r="G29" i="3"/>
  <c r="P3" i="3"/>
  <c r="P4" i="3"/>
  <c r="P6" i="3"/>
  <c r="G51" i="7" l="1"/>
  <c r="I51" i="7" s="1"/>
  <c r="I36" i="7"/>
  <c r="E9" i="3"/>
  <c r="F9" i="3" s="1"/>
  <c r="H9" i="3" s="1"/>
  <c r="E5" i="3"/>
  <c r="F5" i="3" s="1"/>
  <c r="H5" i="3" s="1"/>
  <c r="E7" i="3"/>
  <c r="F7" i="3" s="1"/>
  <c r="H7" i="3" s="1"/>
  <c r="E6" i="3"/>
  <c r="F6" i="3" s="1"/>
  <c r="H6" i="3" s="1"/>
  <c r="E8" i="3"/>
  <c r="F8" i="3" s="1"/>
  <c r="H8" i="3" s="1"/>
  <c r="E12" i="3"/>
  <c r="F12" i="3" s="1"/>
  <c r="H12" i="3" s="1"/>
  <c r="E13" i="3"/>
  <c r="F13" i="3" s="1"/>
  <c r="H13" i="3" s="1"/>
  <c r="T6" i="3"/>
  <c r="E30" i="3"/>
  <c r="F30" i="3" s="1"/>
  <c r="H30" i="3" s="1"/>
  <c r="E3" i="3"/>
  <c r="F3" i="3" s="1"/>
  <c r="W2" i="3"/>
  <c r="S7" i="3" s="1"/>
  <c r="E2" i="3" l="1"/>
  <c r="F2" i="3" s="1"/>
  <c r="H2" i="3" s="1"/>
  <c r="G47" i="3" l="1"/>
  <c r="H53" i="3" l="1"/>
  <c r="I53" i="3" s="1"/>
  <c r="H51" i="3"/>
  <c r="I51" i="3" s="1"/>
  <c r="H50" i="3"/>
  <c r="I50" i="3" s="1"/>
  <c r="H57" i="3"/>
  <c r="H45" i="3"/>
  <c r="F59" i="3"/>
  <c r="H59" i="3" s="1"/>
  <c r="H48" i="3"/>
  <c r="H49" i="3"/>
  <c r="H52" i="3"/>
  <c r="H46" i="3"/>
  <c r="H56" i="3"/>
  <c r="H55" i="3"/>
  <c r="H54" i="3"/>
  <c r="H47" i="3"/>
  <c r="I99" i="9" l="1"/>
  <c r="H28" i="7"/>
  <c r="I13" i="7"/>
  <c r="I11" i="9"/>
  <c r="I57" i="7"/>
  <c r="I33" i="9"/>
  <c r="I55" i="9"/>
  <c r="I77" i="9"/>
  <c r="H58" i="3"/>
  <c r="I47" i="3"/>
  <c r="G54" i="3"/>
  <c r="G49" i="3"/>
  <c r="G46" i="3"/>
  <c r="I46" i="3" s="1"/>
  <c r="G55" i="3"/>
  <c r="G56" i="3"/>
  <c r="I56" i="3" s="1"/>
  <c r="G52" i="3"/>
  <c r="G57" i="3"/>
  <c r="I57" i="3" s="1"/>
  <c r="G59" i="3"/>
  <c r="G58" i="3"/>
  <c r="G48" i="3"/>
  <c r="E26" i="3"/>
  <c r="F26" i="3" s="1"/>
  <c r="I48" i="7" l="1"/>
  <c r="I49" i="7"/>
  <c r="G28" i="7"/>
  <c r="I58" i="3"/>
  <c r="D14" i="3"/>
  <c r="D27" i="3"/>
  <c r="D28" i="3"/>
  <c r="D29" i="3"/>
  <c r="I37" i="7" l="1"/>
  <c r="I40" i="7"/>
  <c r="I42" i="7"/>
  <c r="I28" i="7"/>
  <c r="I50" i="7"/>
  <c r="I43" i="7"/>
  <c r="I39" i="7"/>
  <c r="I38" i="7"/>
  <c r="I41" i="7"/>
  <c r="S6" i="3"/>
  <c r="S5" i="3"/>
  <c r="S3" i="3"/>
  <c r="S4" i="3"/>
  <c r="E10" i="3"/>
  <c r="D21" i="3"/>
  <c r="D25" i="3"/>
  <c r="S2" i="3"/>
  <c r="T3" i="3"/>
  <c r="S8" i="3" l="1"/>
  <c r="V3" i="3"/>
  <c r="D10" i="3" s="1"/>
  <c r="H3" i="3"/>
  <c r="H26" i="3"/>
  <c r="T4" i="3"/>
  <c r="I45" i="3"/>
  <c r="V6" i="3"/>
  <c r="I48" i="3"/>
  <c r="E29" i="3"/>
  <c r="F29" i="3" s="1"/>
  <c r="D23" i="3"/>
  <c r="D11" i="3"/>
  <c r="E28" i="3"/>
  <c r="F28" i="3" s="1"/>
  <c r="E11" i="3"/>
  <c r="F11" i="3" s="1"/>
  <c r="E27" i="3"/>
  <c r="V4" i="3" l="1"/>
  <c r="F27" i="3"/>
  <c r="H27" i="3" s="1"/>
  <c r="F10" i="3"/>
  <c r="H10" i="3" s="1"/>
  <c r="C60" i="3"/>
  <c r="I59" i="3" s="1"/>
  <c r="I54" i="3"/>
  <c r="I55" i="3"/>
  <c r="I49" i="3"/>
  <c r="I52" i="3"/>
  <c r="H29" i="3"/>
  <c r="H28" i="3"/>
  <c r="H11" i="3"/>
  <c r="D60" i="3" l="1"/>
  <c r="P5" i="3"/>
  <c r="E15" i="3" l="1"/>
  <c r="F15" i="3" s="1"/>
  <c r="H15" i="3" s="1"/>
  <c r="E16" i="3"/>
  <c r="F16" i="3" s="1"/>
  <c r="H16" i="3" s="1"/>
  <c r="E19" i="3"/>
  <c r="F19" i="3" s="1"/>
  <c r="H19" i="3" s="1"/>
  <c r="E18" i="3"/>
  <c r="F18" i="3" s="1"/>
  <c r="H18" i="3" s="1"/>
  <c r="E17" i="3"/>
  <c r="F17" i="3" s="1"/>
  <c r="H17" i="3" s="1"/>
  <c r="E20" i="3"/>
  <c r="F20" i="3" s="1"/>
  <c r="H20" i="3" s="1"/>
  <c r="E14" i="3"/>
  <c r="F14" i="3" s="1"/>
  <c r="H14" i="3" s="1"/>
  <c r="E24" i="3"/>
  <c r="F24" i="3" s="1"/>
  <c r="H24" i="3" s="1"/>
  <c r="E22" i="3"/>
  <c r="F22" i="3" s="1"/>
  <c r="E23" i="3"/>
  <c r="F23" i="3" s="1"/>
  <c r="H23" i="3" s="1"/>
  <c r="E25" i="3"/>
  <c r="F25" i="3" s="1"/>
  <c r="H25" i="3" s="1"/>
  <c r="T5" i="3"/>
  <c r="V5" i="3" s="1"/>
  <c r="D22" i="3" s="1"/>
  <c r="E21" i="3"/>
  <c r="F21" i="3" s="1"/>
  <c r="H21" i="3" s="1"/>
  <c r="H2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EE1214C3-C668-4B13-99C6-E40A77AC0BC9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HUAWEI</author>
  </authors>
  <commentList>
    <comment ref="L13" authorId="0" shapeId="0" xr:uid="{F43D695C-EE2E-486A-9D5C-8151655E6A24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M13" authorId="0" shapeId="0" xr:uid="{1A693B33-5921-4E5B-9204-4869624AE02E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13" authorId="0" shapeId="0" xr:uid="{903773C3-9096-4C1C-8F23-3ED6FFAB7D6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O13" authorId="0" shapeId="0" xr:uid="{8FF8B62B-3887-4970-B8F4-BEAB7775F441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3" authorId="0" shapeId="0" xr:uid="{5C9FD912-8A7A-4E3C-9065-2168B7279AB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I50" authorId="1" shapeId="0" xr:uid="{47282DBF-0EA2-4936-96A6-77B7C8401607}">
      <text>
        <r>
          <rPr>
            <b/>
            <sz val="9"/>
            <color indexed="81"/>
            <rFont val="Tahoma"/>
            <family val="2"/>
            <charset val="204"/>
          </rPr>
          <t>HUAWEI:</t>
        </r>
        <r>
          <rPr>
            <sz val="9"/>
            <color indexed="81"/>
            <rFont val="Tahoma"/>
            <family val="2"/>
            <charset val="204"/>
          </rPr>
          <t xml:space="preserve">
Отклоняется от профиля из-за большого кол-ва ошибок. Ошибки вызваны отсутствием товаров  для удаления.</t>
        </r>
      </text>
    </comment>
    <comment ref="I71" authorId="1" shapeId="0" xr:uid="{B7A447AE-7467-40F3-BFF7-3997E75964A4}">
      <text>
        <r>
          <rPr>
            <b/>
            <sz val="9"/>
            <color indexed="81"/>
            <rFont val="Tahoma"/>
            <family val="2"/>
            <charset val="204"/>
          </rPr>
          <t>HUAWEI:</t>
        </r>
        <r>
          <rPr>
            <sz val="9"/>
            <color indexed="81"/>
            <rFont val="Tahoma"/>
            <family val="2"/>
            <charset val="204"/>
          </rPr>
          <t xml:space="preserve">
Отклоняется от профиля из-за большого кол-ва ошибок. Ошибки вызваны отсутствием товаров  для удаления.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1" authorId="0" shapeId="0" xr:uid="{F7A6D36C-BAC6-4D5C-8055-66DFF296A2E9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M11" authorId="0" shapeId="0" xr:uid="{AB427D08-34CA-4362-BD13-AE39D3AF0BC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11" authorId="0" shapeId="0" xr:uid="{140907AD-69D8-41C7-9B3F-CAB82940E79E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O11" authorId="0" shapeId="0" xr:uid="{86A20239-EAC2-4EE6-B7B1-6DC3612EA38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1" authorId="0" shapeId="0" xr:uid="{BE3161D9-F566-4E64-807E-62774542F261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<sst xmlns="http://schemas.openxmlformats.org/spreadsheetml/2006/main" count="850" uniqueCount="106">
  <si>
    <t>Вход в систему</t>
  </si>
  <si>
    <t>Выход из системы</t>
  </si>
  <si>
    <t>Итого</t>
  </si>
  <si>
    <t>login</t>
  </si>
  <si>
    <t>logout</t>
  </si>
  <si>
    <t>Transaction Name</t>
  </si>
  <si>
    <t>Pass</t>
  </si>
  <si>
    <t>Fail</t>
  </si>
  <si>
    <t>Stop</t>
  </si>
  <si>
    <t>Поиск максимума 3 ступень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</si>
  <si>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</si>
  <si>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</si>
  <si>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</si>
  <si>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</si>
  <si>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</si>
  <si>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</si>
  <si>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</si>
  <si>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</si>
  <si>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</si>
  <si>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</si>
  <si>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</si>
  <si>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</si>
  <si>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</si>
  <si>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</si>
  <si>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</si>
  <si>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</si>
  <si>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</si>
  <si>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</si>
  <si>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</si>
  <si>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</si>
  <si>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</si>
  <si>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</si>
  <si>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</si>
  <si>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</si>
  <si>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</si>
  <si>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</si>
  <si>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</si>
  <si>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</si>
  <si>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</si>
  <si>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</si>
  <si>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</si>
  <si>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</si>
  <si>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</si>
  <si>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</si>
  <si>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</si>
  <si>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</si>
  <si>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</si>
  <si>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open_search_page</t>
  </si>
  <si>
    <t>open_main_page</t>
  </si>
  <si>
    <t>No Data</t>
  </si>
  <si>
    <t>Профиль для 9 пользователей</t>
  </si>
  <si>
    <t>Расчетная интенсивность запросов по профилю</t>
  </si>
  <si>
    <t>Результаты отладочного теста</t>
  </si>
  <si>
    <t>Поиск максимума 5 ступень</t>
  </si>
  <si>
    <t>Результаты поиска максимума - ступень 5</t>
  </si>
  <si>
    <t>Результаты поиска максимума - ступень 1</t>
  </si>
  <si>
    <t>Результаты поиска максимума - ступень 2</t>
  </si>
  <si>
    <t>Результаты поиска максимума - ступень 3</t>
  </si>
  <si>
    <t>Результаты поиска максимума - ступень 4</t>
  </si>
  <si>
    <t>Поиск максимума 1 ступень</t>
  </si>
  <si>
    <t>Поиск максимума 2 ступень</t>
  </si>
  <si>
    <t>Поиск максимума 4 ступень</t>
  </si>
  <si>
    <t>Главная страница</t>
  </si>
  <si>
    <t>select_item_for_feedback</t>
  </si>
  <si>
    <t>send_feedback</t>
  </si>
  <si>
    <t>Отправить отзыв</t>
  </si>
  <si>
    <t>open_registration_page</t>
  </si>
  <si>
    <t xml:space="preserve">Страница регистрации </t>
  </si>
  <si>
    <t>uc_01_send_feedback</t>
  </si>
  <si>
    <t>register</t>
  </si>
  <si>
    <t>uc_02_register_user</t>
  </si>
  <si>
    <t>open_item_page</t>
  </si>
  <si>
    <t>uc_03_search</t>
  </si>
  <si>
    <t>search_request</t>
  </si>
  <si>
    <t>add_to_card</t>
  </si>
  <si>
    <t>open_card</t>
  </si>
  <si>
    <t>fill_details_for_purchase</t>
  </si>
  <si>
    <t>pay</t>
  </si>
  <si>
    <t>uc_05_buy_items</t>
  </si>
  <si>
    <t>uc_04_add_to_card</t>
  </si>
  <si>
    <t>remove_item</t>
  </si>
  <si>
    <t>Регистрация</t>
  </si>
  <si>
    <t>Страница поиска</t>
  </si>
  <si>
    <t xml:space="preserve">Карточка продукта </t>
  </si>
  <si>
    <t>Поиск по ключевому слову</t>
  </si>
  <si>
    <t>Добавить в корзину</t>
  </si>
  <si>
    <t>Открыть корзину</t>
  </si>
  <si>
    <t>Оплата</t>
  </si>
  <si>
    <t>Удалить из корзины</t>
  </si>
  <si>
    <t xml:space="preserve">Детали оплаты </t>
  </si>
  <si>
    <t>Выбор элемента для отзыва</t>
  </si>
  <si>
    <t>Регистрация пользователя</t>
  </si>
  <si>
    <t>Поиск</t>
  </si>
  <si>
    <t>Покупка</t>
  </si>
  <si>
    <t>Добавление в корзину</t>
  </si>
  <si>
    <t>Удаление из корзины</t>
  </si>
  <si>
    <t>Отправить отзыв на товар</t>
  </si>
  <si>
    <t>Итоги</t>
  </si>
  <si>
    <t>Сумма по полю Итоги</t>
  </si>
  <si>
    <t>Прогноз</t>
  </si>
  <si>
    <t>uc_06_remove_item</t>
  </si>
  <si>
    <t>00000000-0000-0000-0000-000000000000</t>
  </si>
  <si>
    <t>% Fail</t>
  </si>
  <si>
    <t>2 СТУПЕНЬ - СТУПЕНЬ МАКСИМУМА</t>
  </si>
  <si>
    <t>Результаты теста надежности</t>
  </si>
  <si>
    <t>Тест надежности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</si>
</sst>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0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26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9" fontId="27" fillId="0" borderId="0" applyFont="0" applyFill="0" applyBorder="0" applyAlignment="0" applyProtection="0"/>
    <xf numFmtId="0" fontId="3" fillId="0" borderId="0"/>
    <xf numFmtId="0" fontId="31" fillId="4" borderId="0" applyNumberFormat="0" applyBorder="0" applyAlignment="0" applyProtection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6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6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6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6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6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6" fillId="33" borderId="0" applyNumberFormat="0" applyBorder="0" applyAlignment="0" applyProtection="0"/>
    <xf numFmtId="0" fontId="2" fillId="0" borderId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4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7" borderId="1" xfId="0" applyFill="1" applyBorder="1"/>
    <xf numFmtId="9" fontId="0" fillId="0" borderId="1" xfId="44" applyFont="1" applyBorder="1"/>
    <xf numFmtId="9" fontId="0" fillId="38" borderId="1" xfId="44" applyFont="1" applyFill="1" applyBorder="1"/>
    <xf numFmtId="0" fontId="8" fillId="0" borderId="1" xfId="0" applyFont="1" applyBorder="1" applyAlignment="1">
      <alignment vertical="center" wrapText="1"/>
    </xf>
    <xf numFmtId="0" fontId="0" fillId="40" borderId="1" xfId="0" applyFill="1" applyBorder="1"/>
    <xf numFmtId="0" fontId="0" fillId="0" borderId="0" xfId="0" applyAlignment="1">
      <alignment horizontal="center"/>
    </xf>
    <xf numFmtId="0" fontId="8" fillId="39" borderId="13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0" fillId="0" borderId="15" xfId="0" applyBorder="1"/>
    <xf numFmtId="0" fontId="8" fillId="0" borderId="0" xfId="0" applyFont="1" applyAlignment="1">
      <alignment vertical="center" wrapText="1"/>
    </xf>
    <xf numFmtId="1" fontId="0" fillId="36" borderId="1" xfId="0" applyNumberFormat="1" applyFill="1" applyBorder="1"/>
    <xf numFmtId="0" fontId="0" fillId="39" borderId="1" xfId="0" applyFill="1" applyBorder="1"/>
    <xf numFmtId="1" fontId="0" fillId="37" borderId="1" xfId="0" applyNumberFormat="1" applyFill="1" applyBorder="1"/>
    <xf numFmtId="1" fontId="0" fillId="0" borderId="1" xfId="0" applyNumberFormat="1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9" fontId="0" fillId="0" borderId="1" xfId="0" applyNumberFormat="1" applyBorder="1"/>
    <xf numFmtId="0" fontId="0" fillId="0" borderId="19" xfId="0" applyBorder="1"/>
    <xf numFmtId="9" fontId="0" fillId="0" borderId="20" xfId="0" applyNumberFormat="1" applyBorder="1"/>
    <xf numFmtId="0" fontId="8" fillId="39" borderId="16" xfId="0" applyFont="1" applyFill="1" applyBorder="1" applyAlignment="1">
      <alignment vertical="center" wrapText="1"/>
    </xf>
    <xf numFmtId="0" fontId="6" fillId="39" borderId="23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0" borderId="1" xfId="0" applyBorder="1"/>
    <xf numFmtId="2" fontId="32" fillId="35" borderId="1" xfId="0" applyNumberFormat="1" applyFont="1" applyFill="1" applyBorder="1"/>
    <xf numFmtId="0" fontId="0" fillId="43" borderId="1" xfId="0" applyFill="1" applyBorder="1"/>
    <xf numFmtId="1" fontId="0" fillId="43" borderId="1" xfId="0" applyNumberFormat="1" applyFill="1" applyBorder="1"/>
    <xf numFmtId="2" fontId="0" fillId="43" borderId="1" xfId="0" applyNumberFormat="1" applyFill="1" applyBorder="1"/>
    <xf numFmtId="0" fontId="0" fillId="44" borderId="1" xfId="0" applyFill="1" applyBorder="1"/>
    <xf numFmtId="1" fontId="0" fillId="44" borderId="1" xfId="0" applyNumberFormat="1" applyFill="1" applyBorder="1"/>
    <xf numFmtId="2" fontId="0" fillId="44" borderId="1" xfId="0" applyNumberFormat="1" applyFill="1" applyBorder="1"/>
    <xf numFmtId="2" fontId="0" fillId="40" borderId="1" xfId="0" applyNumberFormat="1" applyFill="1" applyBorder="1"/>
    <xf numFmtId="1" fontId="0" fillId="40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9" fontId="0" fillId="5" borderId="1" xfId="0" applyNumberFormat="1" applyFill="1" applyBorder="1"/>
    <xf numFmtId="2" fontId="32" fillId="5" borderId="1" xfId="0" applyNumberFormat="1" applyFont="1" applyFill="1" applyBorder="1"/>
    <xf numFmtId="0" fontId="28" fillId="5" borderId="1" xfId="0" applyFont="1" applyFill="1" applyBorder="1"/>
    <xf numFmtId="1" fontId="28" fillId="5" borderId="1" xfId="0" applyNumberFormat="1" applyFont="1" applyFill="1" applyBorder="1"/>
    <xf numFmtId="0" fontId="28" fillId="0" borderId="1" xfId="0" applyFont="1" applyBorder="1"/>
    <xf numFmtId="0" fontId="0" fillId="35" borderId="1" xfId="0" applyFill="1" applyBorder="1"/>
    <xf numFmtId="1" fontId="28" fillId="0" borderId="1" xfId="0" applyNumberFormat="1" applyFont="1" applyBorder="1"/>
    <xf numFmtId="0" fontId="0" fillId="0" borderId="11" xfId="0" applyBorder="1"/>
    <xf numFmtId="0" fontId="32" fillId="0" borderId="19" xfId="0" applyFont="1" applyBorder="1"/>
    <xf numFmtId="0" fontId="28" fillId="0" borderId="19" xfId="0" applyFont="1" applyBorder="1"/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5" borderId="13" xfId="0" applyFill="1" applyBorder="1"/>
    <xf numFmtId="0" fontId="0" fillId="5" borderId="24" xfId="0" applyFill="1" applyBorder="1"/>
    <xf numFmtId="0" fontId="0" fillId="0" borderId="14" xfId="0" applyBorder="1"/>
    <xf numFmtId="0" fontId="0" fillId="0" borderId="20" xfId="0" applyBorder="1"/>
    <xf numFmtId="0" fontId="32" fillId="0" borderId="20" xfId="0" applyFont="1" applyBorder="1"/>
    <xf numFmtId="0" fontId="0" fillId="0" borderId="25" xfId="0" applyBorder="1"/>
    <xf numFmtId="0" fontId="6" fillId="45" borderId="16" xfId="0" applyFont="1" applyFill="1" applyBorder="1" applyAlignment="1">
      <alignment horizontal="center" vertical="center" wrapText="1"/>
    </xf>
    <xf numFmtId="0" fontId="35" fillId="0" borderId="0" xfId="0" applyFont="1"/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12" fillId="0" borderId="0" xfId="4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0" borderId="0" xfId="42"/>
    <xf numFmtId="10" fontId="13" fillId="0" borderId="0" xfId="0" applyNumberFormat="1" applyFont="1" applyAlignment="1">
      <alignment horizontal="left" vertical="top"/>
    </xf>
    <xf numFmtId="0" fontId="0" fillId="5" borderId="11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20" xfId="0" applyFill="1" applyBorder="1"/>
    <xf numFmtId="9" fontId="0" fillId="5" borderId="20" xfId="0" applyNumberFormat="1" applyFill="1" applyBorder="1"/>
    <xf numFmtId="0" fontId="0" fillId="5" borderId="25" xfId="0" applyFill="1" applyBorder="1"/>
    <xf numFmtId="0" fontId="0" fillId="4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2" borderId="1" xfId="44" applyFont="1" applyFill="1" applyBorder="1" applyAlignment="1">
      <alignment horizontal="center"/>
    </xf>
    <xf numFmtId="9" fontId="0" fillId="48" borderId="1" xfId="44" applyFont="1" applyFill="1" applyBorder="1" applyAlignment="1">
      <alignment horizontal="center"/>
    </xf>
    <xf numFmtId="2" fontId="0" fillId="0" borderId="0" xfId="0" applyNumberFormat="1"/>
    <xf numFmtId="0" fontId="0" fillId="49" borderId="1" xfId="0" applyFill="1" applyBorder="1"/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2" fillId="0" borderId="1" xfId="0" applyFont="1" applyBorder="1"/>
    <xf numFmtId="0" fontId="32" fillId="40" borderId="1" xfId="0" applyFont="1" applyFill="1" applyBorder="1"/>
    <xf numFmtId="0" fontId="0" fillId="42" borderId="1" xfId="0" applyFill="1" applyBorder="1"/>
    <xf numFmtId="0" fontId="0" fillId="40" borderId="13" xfId="0" applyFill="1" applyBorder="1"/>
    <xf numFmtId="0" fontId="32" fillId="40" borderId="0" xfId="0" applyFont="1" applyFill="1"/>
    <xf numFmtId="0" fontId="0" fillId="40" borderId="27" xfId="0" applyFill="1" applyBorder="1"/>
    <xf numFmtId="0" fontId="0" fillId="40" borderId="28" xfId="0" applyFill="1" applyBorder="1"/>
    <xf numFmtId="2" fontId="0" fillId="40" borderId="28" xfId="0" applyNumberFormat="1" applyFill="1" applyBorder="1"/>
    <xf numFmtId="1" fontId="0" fillId="40" borderId="28" xfId="0" applyNumberFormat="1" applyFill="1" applyBorder="1"/>
    <xf numFmtId="0" fontId="32" fillId="42" borderId="1" xfId="0" applyFont="1" applyFill="1" applyBorder="1"/>
    <xf numFmtId="2" fontId="0" fillId="42" borderId="1" xfId="0" applyNumberFormat="1" applyFill="1" applyBorder="1"/>
    <xf numFmtId="1" fontId="0" fillId="42" borderId="1" xfId="0" applyNumberFormat="1" applyFill="1" applyBorder="1"/>
    <xf numFmtId="0" fontId="32" fillId="43" borderId="1" xfId="0" applyFont="1" applyFill="1" applyBorder="1"/>
    <xf numFmtId="0" fontId="37" fillId="0" borderId="1" xfId="0" applyFont="1" applyBorder="1"/>
    <xf numFmtId="0" fontId="32" fillId="5" borderId="1" xfId="0" applyFont="1" applyFill="1" applyBorder="1"/>
    <xf numFmtId="0" fontId="32" fillId="48" borderId="1" xfId="0" applyFont="1" applyFill="1" applyBorder="1"/>
    <xf numFmtId="0" fontId="0" fillId="48" borderId="1" xfId="0" applyFill="1" applyBorder="1"/>
    <xf numFmtId="2" fontId="0" fillId="48" borderId="1" xfId="0" applyNumberFormat="1" applyFill="1" applyBorder="1"/>
    <xf numFmtId="1" fontId="0" fillId="48" borderId="1" xfId="0" applyNumberFormat="1" applyFill="1" applyBorder="1"/>
    <xf numFmtId="0" fontId="0" fillId="46" borderId="1" xfId="0" applyFill="1" applyBorder="1"/>
    <xf numFmtId="0" fontId="32" fillId="46" borderId="1" xfId="0" applyFont="1" applyFill="1" applyBorder="1"/>
    <xf numFmtId="2" fontId="0" fillId="46" borderId="1" xfId="0" applyNumberFormat="1" applyFill="1" applyBorder="1"/>
    <xf numFmtId="1" fontId="0" fillId="46" borderId="1" xfId="0" applyNumberFormat="1" applyFill="1" applyBorder="1"/>
    <xf numFmtId="0" fontId="1" fillId="49" borderId="1" xfId="80" applyFill="1" applyBorder="1"/>
    <xf numFmtId="0" fontId="32" fillId="5" borderId="20" xfId="0" applyFont="1" applyFill="1" applyBorder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48" borderId="1" xfId="80" applyFill="1" applyBorder="1"/>
    <xf numFmtId="0" fontId="28" fillId="5" borderId="19" xfId="0" applyFont="1" applyFill="1" applyBorder="1"/>
    <xf numFmtId="0" fontId="1" fillId="42" borderId="1" xfId="80" applyFill="1" applyBorder="1"/>
    <xf numFmtId="0" fontId="1" fillId="0" borderId="1" xfId="80" applyBorder="1"/>
    <xf numFmtId="0" fontId="0" fillId="5" borderId="0" xfId="0" applyFill="1"/>
    <xf numFmtId="2" fontId="0" fillId="0" borderId="0" xfId="0" applyNumberFormat="1" applyAlignment="1">
      <alignment horizontal="center"/>
    </xf>
    <xf numFmtId="0" fontId="32" fillId="5" borderId="19" xfId="0" applyFont="1" applyFill="1" applyBorder="1"/>
    <xf numFmtId="10" fontId="0" fillId="42" borderId="1" xfId="0" applyNumberFormat="1" applyFill="1" applyBorder="1"/>
    <xf numFmtId="10" fontId="0" fillId="48" borderId="1" xfId="0" applyNumberFormat="1" applyFill="1" applyBorder="1"/>
    <xf numFmtId="10" fontId="0" fillId="44" borderId="0" xfId="0" applyNumberFormat="1" applyFill="1"/>
    <xf numFmtId="10" fontId="0" fillId="0" borderId="0" xfId="0" applyNumberFormat="1"/>
    <xf numFmtId="0" fontId="36" fillId="0" borderId="1" xfId="0" applyFont="1" applyBorder="1"/>
    <xf numFmtId="0" fontId="38" fillId="0" borderId="1" xfId="0" applyFont="1" applyBorder="1"/>
    <xf numFmtId="0" fontId="36" fillId="0" borderId="1" xfId="0" applyFont="1" applyBorder="1" applyAlignment="1">
      <alignment horizontal="left"/>
    </xf>
    <xf numFmtId="1" fontId="36" fillId="5" borderId="1" xfId="0" applyNumberFormat="1" applyFont="1" applyFill="1" applyBorder="1" applyAlignment="1">
      <alignment horizontal="center"/>
    </xf>
    <xf numFmtId="9" fontId="36" fillId="42" borderId="1" xfId="44" applyFont="1" applyFill="1" applyBorder="1" applyAlignment="1">
      <alignment horizontal="center"/>
    </xf>
    <xf numFmtId="0" fontId="36" fillId="49" borderId="1" xfId="0" applyFont="1" applyFill="1" applyBorder="1"/>
    <xf numFmtId="1" fontId="36" fillId="0" borderId="1" xfId="0" applyNumberFormat="1" applyFont="1" applyBorder="1" applyAlignment="1">
      <alignment horizontal="center"/>
    </xf>
    <xf numFmtId="10" fontId="36" fillId="0" borderId="1" xfId="0" applyNumberFormat="1" applyFont="1" applyBorder="1" applyAlignment="1">
      <alignment horizontal="center"/>
    </xf>
    <xf numFmtId="1" fontId="36" fillId="0" borderId="1" xfId="80" applyNumberFormat="1" applyFont="1" applyBorder="1"/>
    <xf numFmtId="1" fontId="36" fillId="0" borderId="1" xfId="0" applyNumberFormat="1" applyFont="1" applyBorder="1" applyAlignment="1">
      <alignment horizontal="center" vertical="top"/>
    </xf>
    <xf numFmtId="9" fontId="36" fillId="48" borderId="1" xfId="44" applyFont="1" applyFill="1" applyBorder="1" applyAlignment="1">
      <alignment horizontal="center"/>
    </xf>
    <xf numFmtId="0" fontId="36" fillId="40" borderId="29" xfId="0" applyFont="1" applyFill="1" applyBorder="1" applyAlignment="1">
      <alignment vertical="center" wrapText="1"/>
    </xf>
    <xf numFmtId="0" fontId="36" fillId="0" borderId="0" xfId="0" applyFont="1"/>
    <xf numFmtId="1" fontId="36" fillId="0" borderId="0" xfId="0" applyNumberFormat="1" applyFont="1" applyAlignment="1">
      <alignment horizontal="center"/>
    </xf>
    <xf numFmtId="10" fontId="36" fillId="0" borderId="0" xfId="0" applyNumberFormat="1" applyFont="1" applyAlignment="1">
      <alignment horizontal="center"/>
    </xf>
    <xf numFmtId="9" fontId="0" fillId="5" borderId="1" xfId="44" applyFont="1" applyFill="1" applyBorder="1" applyAlignment="1">
      <alignment horizontal="center"/>
    </xf>
    <xf numFmtId="10" fontId="0" fillId="49" borderId="0" xfId="0" applyNumberFormat="1" applyFill="1"/>
    <xf numFmtId="0" fontId="0" fillId="49" borderId="0" xfId="0" applyFill="1"/>
    <xf numFmtId="0" fontId="0" fillId="41" borderId="11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47" borderId="26" xfId="0" applyFill="1" applyBorder="1" applyAlignment="1">
      <alignment horizontal="center"/>
    </xf>
    <xf numFmtId="0" fontId="0" fillId="49" borderId="26" xfId="0" applyFill="1" applyBorder="1" applyAlignment="1">
      <alignment horizontal="center"/>
    </xf>
    <xf numFmtId="0" fontId="0" fillId="44" borderId="26" xfId="0" applyFill="1" applyBorder="1" applyAlignment="1">
      <alignment horizontal="center"/>
    </xf>
  </cellXfs>
  <cellStyles count="10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DA1237B7-B7E9-40AC-B3A9-FC4A05364C4E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DBAC92C5-48C3-4B3A-BEC5-C14F8DC851A5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534A21C5-2334-4D88-B5A7-E14389A23523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876F814E-7316-402D-912C-A80CE1D75BF4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46BA868C-48D0-40BE-9591-A8B6B4BCC584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05C62F33-E93F-473C-BDD0-AC83462C3DB4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4020BD87-8AFB-4498-9ED4-B6157ACD7AFE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DC2BE59B-2B65-4014-AA96-8631216E43A9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14B775EF-CC90-466C-BB4C-D41952AE46DD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CF7FC8F0-6C9F-4E61-89E8-D974C9F2309A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80DD9E0D-C8F5-488F-989C-D0B5BE3BA2EA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38C70FFE-FC60-45CC-AC89-D57B8B0E7BDF}"/>
    <cellStyle name="60% — акцент1" xfId="21" builtinId="32" customBuiltin="1"/>
    <cellStyle name="60% — акцент1 2" xfId="50" xr:uid="{00000000-0005-0000-0000-000025000000}"/>
    <cellStyle name="60% — акцент1 3" xfId="84" xr:uid="{B8D26BF7-0E7C-4DC0-B152-7CF036B4D14E}"/>
    <cellStyle name="60% — акцент2" xfId="25" builtinId="36" customBuiltin="1"/>
    <cellStyle name="60% — акцент2 2" xfId="53" xr:uid="{00000000-0005-0000-0000-000027000000}"/>
    <cellStyle name="60% — акцент2 3" xfId="87" xr:uid="{E0355439-0EB7-4307-9F3D-40F332507758}"/>
    <cellStyle name="60% — акцент3" xfId="29" builtinId="40" customBuiltin="1"/>
    <cellStyle name="60% — акцент3 2" xfId="56" xr:uid="{00000000-0005-0000-0000-000029000000}"/>
    <cellStyle name="60% — акцент3 3" xfId="90" xr:uid="{A2BAFB31-3EDB-41DF-9385-CAB8D9F2CC6F}"/>
    <cellStyle name="60% — акцент4" xfId="33" builtinId="44" customBuiltin="1"/>
    <cellStyle name="60% — акцент4 2" xfId="59" xr:uid="{00000000-0005-0000-0000-00002B000000}"/>
    <cellStyle name="60% — акцент4 3" xfId="93" xr:uid="{CCD96D6A-B225-4045-B1DD-CA3DB32CF932}"/>
    <cellStyle name="60% — акцент5" xfId="37" builtinId="48" customBuiltin="1"/>
    <cellStyle name="60% — акцент5 2" xfId="62" xr:uid="{00000000-0005-0000-0000-00002D000000}"/>
    <cellStyle name="60% — акцент5 3" xfId="96" xr:uid="{9C02F8B6-8B49-4493-9AFC-0E6360F7EB85}"/>
    <cellStyle name="60% — акцент6" xfId="41" builtinId="52" customBuiltin="1"/>
    <cellStyle name="60% — акцент6 2" xfId="65" xr:uid="{00000000-0005-0000-0000-00002F000000}"/>
    <cellStyle name="60% — акцент6 3" xfId="99" xr:uid="{61B8441B-962B-4384-B150-F74E3A89267A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3FE20247-1C3A-4E5E-8126-1CA7235E2777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6F8047E6-EECC-4730-9A3F-F51E61CBB1EB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WEI" refreshedDate="45372.852056134259" createdVersion="8" refreshedVersion="8" minRefreshableVersion="3" recordCount="38" xr:uid="{7F623A56-61D5-4670-A89F-3A47FBFB8734}">
  <cacheSource type="worksheet">
    <worksheetSource ref="A1:H39" sheet="Автоматизированный расчет"/>
  </cacheSource>
  <cacheFields count="8">
    <cacheField name="Script name" numFmtId="0">
      <sharedItems/>
    </cacheField>
    <cacheField name="transaction rq" numFmtId="0">
      <sharedItems count="15">
        <s v="Главная страница"/>
        <s v="Выбор элемента для отзыва"/>
        <s v="Отправить отзыв на товар"/>
        <s v="Страница регистрации "/>
        <s v="Регистрация"/>
        <s v="Вход в систему"/>
        <s v="Выход из системы"/>
        <s v="Поиск по ключевому слову"/>
        <s v="Страница поиска"/>
        <s v="Карточка продукта "/>
        <s v="Добавить в корзину"/>
        <s v="Открыть корзину"/>
        <s v="Детали оплаты "/>
        <s v="Оплата"/>
        <s v="Удалить из корзины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5" maxValue="110"/>
    </cacheField>
    <cacheField name="одним пользователем в минуту" numFmtId="2">
      <sharedItems containsSemiMixedTypes="0" containsString="0" containsNumber="1" minValue="0" maxValue="1.3333333333333333"/>
    </cacheField>
    <cacheField name="Длительность ступени" numFmtId="0">
      <sharedItems containsSemiMixedTypes="0" containsString="0" containsNumber="1" containsInteger="1" minValue="20" maxValue="21"/>
    </cacheField>
    <cacheField name="Итоги" numFmtId="1">
      <sharedItems containsSemiMixedTypes="0" containsString="0" containsNumber="1" minValue="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Отправить отзыв"/>
    <x v="0"/>
    <n v="1"/>
    <n v="1"/>
    <n v="48"/>
    <n v="1.25"/>
    <n v="20"/>
    <n v="25"/>
  </r>
  <r>
    <s v="Отправить отзыв"/>
    <x v="1"/>
    <n v="1"/>
    <n v="1"/>
    <n v="48"/>
    <n v="1.25"/>
    <n v="20"/>
    <n v="25"/>
  </r>
  <r>
    <s v="Отправить отзыв"/>
    <x v="2"/>
    <n v="1"/>
    <n v="1"/>
    <n v="48"/>
    <n v="1.25"/>
    <n v="20"/>
    <n v="25"/>
  </r>
  <r>
    <s v="Регистрация пользователя"/>
    <x v="0"/>
    <n v="1"/>
    <n v="1"/>
    <n v="90"/>
    <n v="0.66666666666666663"/>
    <n v="20"/>
    <n v="13.333333333333332"/>
  </r>
  <r>
    <s v="Регистрация пользователя"/>
    <x v="3"/>
    <n v="1"/>
    <n v="1"/>
    <n v="90"/>
    <n v="0.66666666666666663"/>
    <n v="20"/>
    <n v="13.333333333333332"/>
  </r>
  <r>
    <s v="Регистрация пользователя"/>
    <x v="4"/>
    <n v="1"/>
    <n v="1"/>
    <n v="90"/>
    <n v="0.66666666666666663"/>
    <n v="20"/>
    <n v="13.333333333333332"/>
  </r>
  <r>
    <s v="Регистрация пользователя"/>
    <x v="5"/>
    <n v="1"/>
    <n v="1"/>
    <n v="90"/>
    <n v="0.66666666666666663"/>
    <n v="20"/>
    <n v="13.333333333333332"/>
  </r>
  <r>
    <s v="Регистрация пользователя"/>
    <x v="6"/>
    <n v="0"/>
    <n v="1"/>
    <n v="90"/>
    <n v="0"/>
    <n v="20"/>
    <n v="0"/>
  </r>
  <r>
    <s v="Поиск"/>
    <x v="0"/>
    <n v="1"/>
    <n v="3"/>
    <n v="45"/>
    <n v="1.3333333333333333"/>
    <n v="20"/>
    <n v="80"/>
  </r>
  <r>
    <s v="Поиск"/>
    <x v="7"/>
    <n v="1"/>
    <n v="3"/>
    <n v="45"/>
    <n v="1.3333333333333333"/>
    <n v="20"/>
    <n v="80"/>
  </r>
  <r>
    <s v="Поиск"/>
    <x v="8"/>
    <n v="1"/>
    <n v="3"/>
    <n v="45"/>
    <n v="1.3333333333333333"/>
    <n v="20"/>
    <n v="80"/>
  </r>
  <r>
    <s v="Поиск"/>
    <x v="9"/>
    <n v="1"/>
    <n v="3"/>
    <n v="45"/>
    <n v="1.3333333333333333"/>
    <n v="20"/>
    <n v="80"/>
  </r>
  <r>
    <s v="Добавление в корзину"/>
    <x v="0"/>
    <n v="1"/>
    <n v="2"/>
    <n v="80"/>
    <n v="0.75"/>
    <n v="20"/>
    <n v="30"/>
  </r>
  <r>
    <s v="Добавление в корзину"/>
    <x v="5"/>
    <n v="1"/>
    <n v="2"/>
    <n v="80"/>
    <n v="0.75"/>
    <n v="20"/>
    <n v="30"/>
  </r>
  <r>
    <s v="Добавление в корзину"/>
    <x v="7"/>
    <n v="1"/>
    <n v="2"/>
    <n v="80"/>
    <n v="0.75"/>
    <n v="20"/>
    <n v="30"/>
  </r>
  <r>
    <s v="Добавление в корзину"/>
    <x v="8"/>
    <n v="1"/>
    <n v="2"/>
    <n v="80"/>
    <n v="0.75"/>
    <n v="20"/>
    <n v="30"/>
  </r>
  <r>
    <s v="Добавление в корзину"/>
    <x v="9"/>
    <n v="1"/>
    <n v="2"/>
    <n v="80"/>
    <n v="0.75"/>
    <n v="20"/>
    <n v="30"/>
  </r>
  <r>
    <s v="Добавление в корзину"/>
    <x v="10"/>
    <n v="1"/>
    <n v="2"/>
    <n v="80"/>
    <n v="0.75"/>
    <n v="20"/>
    <n v="30"/>
  </r>
  <r>
    <s v="Добавление в корзину"/>
    <x v="6"/>
    <n v="1"/>
    <n v="2"/>
    <n v="80"/>
    <n v="0.75"/>
    <n v="20"/>
    <n v="30"/>
  </r>
  <r>
    <s v="Покупка"/>
    <x v="0"/>
    <n v="1"/>
    <n v="2"/>
    <n v="110"/>
    <n v="0.54545454545454541"/>
    <n v="20"/>
    <n v="21.818181818181817"/>
  </r>
  <r>
    <s v="Покупка"/>
    <x v="5"/>
    <n v="1"/>
    <n v="2"/>
    <n v="110"/>
    <n v="0.54545454545454541"/>
    <n v="20"/>
    <n v="21.818181818181817"/>
  </r>
  <r>
    <s v="Покупка"/>
    <x v="7"/>
    <n v="1"/>
    <n v="2"/>
    <n v="110"/>
    <n v="0.54545454545454541"/>
    <n v="20"/>
    <n v="21.818181818181817"/>
  </r>
  <r>
    <s v="Покупка"/>
    <x v="8"/>
    <n v="1"/>
    <n v="2"/>
    <n v="110"/>
    <n v="0.54545454545454541"/>
    <n v="20"/>
    <n v="21.818181818181817"/>
  </r>
  <r>
    <s v="Покупка"/>
    <x v="9"/>
    <n v="1"/>
    <n v="2"/>
    <n v="110"/>
    <n v="0.54545454545454541"/>
    <n v="20"/>
    <n v="21.818181818181817"/>
  </r>
  <r>
    <s v="Покупка"/>
    <x v="10"/>
    <n v="1"/>
    <n v="2"/>
    <n v="110"/>
    <n v="0.54545454545454541"/>
    <n v="20"/>
    <n v="21.818181818181817"/>
  </r>
  <r>
    <s v="Покупка"/>
    <x v="11"/>
    <n v="1"/>
    <n v="2"/>
    <n v="110"/>
    <n v="0.54545454545454541"/>
    <n v="20"/>
    <n v="21.818181818181817"/>
  </r>
  <r>
    <s v="Покупка"/>
    <x v="12"/>
    <n v="1"/>
    <n v="2"/>
    <n v="110"/>
    <n v="0.54545454545454541"/>
    <n v="20"/>
    <n v="21.818181818181817"/>
  </r>
  <r>
    <s v="Покупка"/>
    <x v="13"/>
    <n v="1"/>
    <n v="2"/>
    <n v="110"/>
    <n v="0.54545454545454541"/>
    <n v="20"/>
    <n v="21.818181818181817"/>
  </r>
  <r>
    <s v="Покупка"/>
    <x v="6"/>
    <n v="0"/>
    <n v="2"/>
    <n v="110"/>
    <n v="0"/>
    <n v="20"/>
    <n v="0"/>
  </r>
  <r>
    <s v="Удаление из корзины"/>
    <x v="0"/>
    <n v="1"/>
    <n v="1"/>
    <n v="100"/>
    <n v="0.6"/>
    <n v="21"/>
    <n v="12.6"/>
  </r>
  <r>
    <s v="Удаление из корзины"/>
    <x v="5"/>
    <n v="1"/>
    <n v="1"/>
    <n v="100"/>
    <n v="0.6"/>
    <n v="21"/>
    <n v="12.6"/>
  </r>
  <r>
    <s v="Удаление из корзины"/>
    <x v="7"/>
    <n v="1"/>
    <n v="1"/>
    <n v="100"/>
    <n v="0.6"/>
    <n v="21"/>
    <n v="12.6"/>
  </r>
  <r>
    <s v="Удаление из корзины"/>
    <x v="8"/>
    <n v="1"/>
    <n v="1"/>
    <n v="100"/>
    <n v="0.6"/>
    <n v="21"/>
    <n v="12.6"/>
  </r>
  <r>
    <s v="Удаление из корзины"/>
    <x v="9"/>
    <n v="1"/>
    <n v="1"/>
    <n v="100"/>
    <n v="0.6"/>
    <n v="21"/>
    <n v="12.6"/>
  </r>
  <r>
    <s v="Удаление из корзины"/>
    <x v="10"/>
    <n v="1"/>
    <n v="1"/>
    <n v="100"/>
    <n v="0.6"/>
    <n v="21"/>
    <n v="12.6"/>
  </r>
  <r>
    <s v="Удаление из корзины"/>
    <x v="11"/>
    <n v="1"/>
    <n v="1"/>
    <n v="100"/>
    <n v="0.6"/>
    <n v="21"/>
    <n v="12.6"/>
  </r>
  <r>
    <s v="Удаление из корзины"/>
    <x v="14"/>
    <n v="1"/>
    <n v="1"/>
    <n v="100"/>
    <n v="0.6"/>
    <n v="21"/>
    <n v="12.6"/>
  </r>
  <r>
    <s v="Удаление из корзины"/>
    <x v="6"/>
    <n v="1"/>
    <n v="1"/>
    <n v="100"/>
    <n v="0.6"/>
    <n v="21"/>
    <n v="12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77168-7DE5-4907-B4BC-185DE5BCAE4A}" name="Сводная таблица7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I1:J17" firstHeaderRow="1" firstDataRow="1" firstDataCol="1"/>
  <pivotFields count="8">
    <pivotField showAll="0"/>
    <pivotField axis="axisRow" showAll="0">
      <items count="16">
        <item x="5"/>
        <item x="1"/>
        <item x="6"/>
        <item x="0"/>
        <item x="12"/>
        <item x="10"/>
        <item x="9"/>
        <item x="13"/>
        <item x="11"/>
        <item x="2"/>
        <item x="7"/>
        <item x="4"/>
        <item x="8"/>
        <item x="3"/>
        <item x="1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Сумма по полю Итоги" fld="7" baseField="0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topLeftCell="A39" zoomScale="65" zoomScaleNormal="70" workbookViewId="0">
      <selection activeCell="G61" sqref="G61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27.77734375" bestFit="1" customWidth="1"/>
    <col min="10" max="10" width="21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customWidth="1"/>
    <col min="17" max="17" width="26" customWidth="1"/>
    <col min="18" max="18" width="10.5546875" customWidth="1"/>
    <col min="19" max="19" width="34.109375" bestFit="1" customWidth="1"/>
    <col min="20" max="20" width="53.6640625" bestFit="1" customWidth="1"/>
    <col min="23" max="23" width="21.88671875" customWidth="1"/>
  </cols>
  <sheetData>
    <row r="1" spans="1:23" x14ac:dyDescent="0.3">
      <c r="A1" s="28" t="s">
        <v>10</v>
      </c>
      <c r="B1" s="28" t="s">
        <v>11</v>
      </c>
      <c r="C1" s="28" t="s">
        <v>12</v>
      </c>
      <c r="D1" s="28" t="s">
        <v>16</v>
      </c>
      <c r="E1" s="28" t="s">
        <v>24</v>
      </c>
      <c r="F1" s="28" t="s">
        <v>25</v>
      </c>
      <c r="G1" s="28" t="s">
        <v>26</v>
      </c>
      <c r="H1" s="28" t="s">
        <v>97</v>
      </c>
      <c r="I1" s="1" t="s">
        <v>13</v>
      </c>
      <c r="J1" t="s">
        <v>98</v>
      </c>
      <c r="M1" s="47" t="s">
        <v>15</v>
      </c>
      <c r="N1" s="22" t="s">
        <v>17</v>
      </c>
      <c r="O1" s="22" t="s">
        <v>18</v>
      </c>
      <c r="P1" s="22" t="s">
        <v>44</v>
      </c>
      <c r="Q1" s="22" t="s">
        <v>19</v>
      </c>
      <c r="R1" s="22" t="s">
        <v>16</v>
      </c>
      <c r="S1" s="22" t="s">
        <v>22</v>
      </c>
      <c r="T1" s="48" t="s">
        <v>46</v>
      </c>
      <c r="U1" s="49" t="s">
        <v>20</v>
      </c>
      <c r="V1" s="49" t="s">
        <v>21</v>
      </c>
      <c r="W1" s="50" t="s">
        <v>23</v>
      </c>
    </row>
    <row r="2" spans="1:23" x14ac:dyDescent="0.3">
      <c r="A2" s="87" t="s">
        <v>65</v>
      </c>
      <c r="B2" s="85" t="s">
        <v>62</v>
      </c>
      <c r="C2" s="8">
        <v>1</v>
      </c>
      <c r="D2" s="8">
        <f>VLOOKUP(A2,$M$1:$X$8,6,FALSE)</f>
        <v>1</v>
      </c>
      <c r="E2" s="8">
        <f>VLOOKUP(A2,$M$1:$X$8,5,FALSE)</f>
        <v>48</v>
      </c>
      <c r="F2" s="36">
        <f>60/E2*C2</f>
        <v>1.25</v>
      </c>
      <c r="G2" s="8">
        <f>VLOOKUP(A2,$M$1:$X$8,9,FALSE)</f>
        <v>20</v>
      </c>
      <c r="H2" s="37">
        <f>D2*F2*G2</f>
        <v>25</v>
      </c>
      <c r="I2" s="2" t="s">
        <v>0</v>
      </c>
      <c r="J2" s="3">
        <v>77.751515151515136</v>
      </c>
      <c r="M2" s="51" t="s">
        <v>65</v>
      </c>
      <c r="N2" s="4">
        <v>14</v>
      </c>
      <c r="O2" s="16">
        <v>10</v>
      </c>
      <c r="P2" s="17">
        <f>N2+O2</f>
        <v>24</v>
      </c>
      <c r="Q2" s="39">
        <v>48</v>
      </c>
      <c r="R2" s="45">
        <v>1</v>
      </c>
      <c r="S2" s="21">
        <f t="shared" ref="S2:S6" si="0">R2/W$2</f>
        <v>0.1</v>
      </c>
      <c r="T2" s="29">
        <f>60/(Q2)</f>
        <v>1.25</v>
      </c>
      <c r="U2" s="44">
        <v>20</v>
      </c>
      <c r="V2" s="46">
        <f t="shared" ref="V2:V7" si="1">ROUND(R2*T2*U2,0)</f>
        <v>25</v>
      </c>
      <c r="W2" s="52">
        <f>SUM(R2:R7)</f>
        <v>10</v>
      </c>
    </row>
    <row r="3" spans="1:23" x14ac:dyDescent="0.3">
      <c r="A3" s="87" t="s">
        <v>65</v>
      </c>
      <c r="B3" s="85" t="s">
        <v>90</v>
      </c>
      <c r="C3" s="8">
        <v>1</v>
      </c>
      <c r="D3" s="8">
        <f>VLOOKUP(A3,$M$1:$X$8,6,FALSE)</f>
        <v>1</v>
      </c>
      <c r="E3" s="8">
        <f>VLOOKUP(A3,$M$1:$X$8,5,FALSE)</f>
        <v>48</v>
      </c>
      <c r="F3" s="36">
        <f>60/E3*C3</f>
        <v>1.25</v>
      </c>
      <c r="G3" s="8">
        <f t="shared" ref="G3:G29" si="2">VLOOKUP(A3,$M$1:$X$8,9,FALSE)</f>
        <v>20</v>
      </c>
      <c r="H3" s="37">
        <f>D3*F3*G3</f>
        <v>25</v>
      </c>
      <c r="I3" s="2" t="s">
        <v>90</v>
      </c>
      <c r="J3" s="3">
        <v>25</v>
      </c>
      <c r="M3" s="53" t="s">
        <v>91</v>
      </c>
      <c r="N3" s="4">
        <v>10</v>
      </c>
      <c r="O3" s="16">
        <v>25</v>
      </c>
      <c r="P3" s="17">
        <f t="shared" ref="P3:P6" si="3">N3+O3</f>
        <v>35</v>
      </c>
      <c r="Q3" s="39">
        <v>90</v>
      </c>
      <c r="R3" s="45">
        <v>1</v>
      </c>
      <c r="S3" s="21">
        <f t="shared" si="0"/>
        <v>0.1</v>
      </c>
      <c r="T3" s="29">
        <f t="shared" ref="T3:T5" si="4">60/(Q3)</f>
        <v>0.66666666666666663</v>
      </c>
      <c r="U3" s="44">
        <v>20</v>
      </c>
      <c r="V3" s="46">
        <f t="shared" si="1"/>
        <v>13</v>
      </c>
      <c r="W3" s="52"/>
    </row>
    <row r="4" spans="1:23" x14ac:dyDescent="0.3">
      <c r="A4" s="89" t="s">
        <v>65</v>
      </c>
      <c r="B4" s="88" t="s">
        <v>96</v>
      </c>
      <c r="C4" s="90">
        <v>1</v>
      </c>
      <c r="D4" s="90">
        <f>VLOOKUP(A4,$M$1:$X$8,6,FALSE)</f>
        <v>1</v>
      </c>
      <c r="E4" s="90">
        <f>VLOOKUP(A4,$M$1:$X$8,5,FALSE)</f>
        <v>48</v>
      </c>
      <c r="F4" s="91">
        <f>60/E4*C4</f>
        <v>1.25</v>
      </c>
      <c r="G4" s="90">
        <f t="shared" ref="G4" si="5">VLOOKUP(A4,$M$1:$X$8,9,FALSE)</f>
        <v>20</v>
      </c>
      <c r="H4" s="92">
        <f>D4*F4*G4</f>
        <v>25</v>
      </c>
      <c r="I4" s="2" t="s">
        <v>1</v>
      </c>
      <c r="J4" s="3">
        <v>42.6</v>
      </c>
      <c r="M4" s="53" t="s">
        <v>92</v>
      </c>
      <c r="N4" s="4">
        <v>10</v>
      </c>
      <c r="O4" s="16">
        <v>15</v>
      </c>
      <c r="P4" s="17">
        <f t="shared" si="3"/>
        <v>25</v>
      </c>
      <c r="Q4" s="39">
        <f>45</f>
        <v>45</v>
      </c>
      <c r="R4" s="45">
        <v>3</v>
      </c>
      <c r="S4" s="21">
        <f t="shared" si="0"/>
        <v>0.3</v>
      </c>
      <c r="T4" s="29">
        <f t="shared" si="4"/>
        <v>1.3333333333333333</v>
      </c>
      <c r="U4" s="44">
        <v>20</v>
      </c>
      <c r="V4" s="46">
        <f t="shared" si="1"/>
        <v>80</v>
      </c>
      <c r="W4" s="52"/>
    </row>
    <row r="5" spans="1:23" x14ac:dyDescent="0.3">
      <c r="A5" s="86" t="s">
        <v>91</v>
      </c>
      <c r="B5" s="93" t="s">
        <v>62</v>
      </c>
      <c r="C5" s="86">
        <v>1</v>
      </c>
      <c r="D5" s="86">
        <f t="shared" ref="D5:D6" si="6">VLOOKUP(A5,$M$1:$X$8,6,FALSE)</f>
        <v>1</v>
      </c>
      <c r="E5" s="86">
        <f t="shared" ref="E5:E6" si="7">VLOOKUP(A5,$M$1:$X$8,5,FALSE)</f>
        <v>90</v>
      </c>
      <c r="F5" s="94">
        <f>60/E5*C5</f>
        <v>0.66666666666666663</v>
      </c>
      <c r="G5" s="86">
        <f t="shared" ref="G5:G6" si="8">VLOOKUP(A5,$M$1:$X$8,9,FALSE)</f>
        <v>20</v>
      </c>
      <c r="H5" s="95">
        <f>D5*F5*G5</f>
        <v>13.333333333333332</v>
      </c>
      <c r="I5" s="2" t="s">
        <v>62</v>
      </c>
      <c r="J5" s="3">
        <v>182.75151515151512</v>
      </c>
      <c r="M5" s="53" t="s">
        <v>94</v>
      </c>
      <c r="N5" s="4">
        <v>17</v>
      </c>
      <c r="O5" s="16">
        <v>30</v>
      </c>
      <c r="P5" s="17">
        <f t="shared" si="3"/>
        <v>47</v>
      </c>
      <c r="Q5" s="39">
        <f>80</f>
        <v>80</v>
      </c>
      <c r="R5" s="45">
        <v>2</v>
      </c>
      <c r="S5" s="21">
        <f t="shared" si="0"/>
        <v>0.2</v>
      </c>
      <c r="T5" s="29">
        <f t="shared" si="4"/>
        <v>0.75</v>
      </c>
      <c r="U5" s="44">
        <v>20</v>
      </c>
      <c r="V5" s="46">
        <f t="shared" si="1"/>
        <v>30</v>
      </c>
      <c r="W5" s="52"/>
    </row>
    <row r="6" spans="1:23" x14ac:dyDescent="0.3">
      <c r="A6" s="86" t="s">
        <v>91</v>
      </c>
      <c r="B6" s="93" t="s">
        <v>67</v>
      </c>
      <c r="C6" s="86">
        <v>1</v>
      </c>
      <c r="D6" s="86">
        <f t="shared" si="6"/>
        <v>1</v>
      </c>
      <c r="E6" s="86">
        <f t="shared" si="7"/>
        <v>90</v>
      </c>
      <c r="F6" s="94">
        <f t="shared" ref="F6" si="9">60/E6*C6</f>
        <v>0.66666666666666663</v>
      </c>
      <c r="G6" s="86">
        <f t="shared" si="8"/>
        <v>20</v>
      </c>
      <c r="H6" s="95">
        <f>D6*F6*G6</f>
        <v>13.333333333333332</v>
      </c>
      <c r="I6" s="2" t="s">
        <v>89</v>
      </c>
      <c r="J6" s="3">
        <v>21.818181818181817</v>
      </c>
      <c r="M6" s="53" t="s">
        <v>93</v>
      </c>
      <c r="N6" s="4">
        <v>23</v>
      </c>
      <c r="O6" s="16">
        <v>40</v>
      </c>
      <c r="P6" s="17">
        <f t="shared" si="3"/>
        <v>63</v>
      </c>
      <c r="Q6" s="39">
        <f>110</f>
        <v>110</v>
      </c>
      <c r="R6" s="45">
        <v>2</v>
      </c>
      <c r="S6" s="21">
        <f t="shared" si="0"/>
        <v>0.2</v>
      </c>
      <c r="T6" s="29">
        <f>60/(Q6)</f>
        <v>0.54545454545454541</v>
      </c>
      <c r="U6" s="44">
        <v>20</v>
      </c>
      <c r="V6" s="46">
        <f t="shared" si="1"/>
        <v>22</v>
      </c>
      <c r="W6" s="52"/>
    </row>
    <row r="7" spans="1:23" x14ac:dyDescent="0.3">
      <c r="A7" s="86" t="s">
        <v>91</v>
      </c>
      <c r="B7" s="93" t="s">
        <v>81</v>
      </c>
      <c r="C7" s="86">
        <v>1</v>
      </c>
      <c r="D7" s="86">
        <f t="shared" ref="D7:D8" si="10">VLOOKUP(A7,$M$1:$X$8,6,FALSE)</f>
        <v>1</v>
      </c>
      <c r="E7" s="86">
        <f t="shared" ref="E7:E8" si="11">VLOOKUP(A7,$M$1:$X$8,5,FALSE)</f>
        <v>90</v>
      </c>
      <c r="F7" s="94">
        <f t="shared" ref="F7:F8" si="12">60/E7*C7</f>
        <v>0.66666666666666663</v>
      </c>
      <c r="G7" s="86">
        <f t="shared" ref="G7:G8" si="13">VLOOKUP(A7,$M$1:$X$8,9,FALSE)</f>
        <v>20</v>
      </c>
      <c r="H7" s="95">
        <f t="shared" ref="H7:H8" si="14">D7*F7*G7</f>
        <v>13.333333333333332</v>
      </c>
      <c r="I7" s="2" t="s">
        <v>85</v>
      </c>
      <c r="J7" s="3">
        <v>64.418181818181807</v>
      </c>
      <c r="M7" s="53" t="s">
        <v>95</v>
      </c>
      <c r="N7" s="4">
        <v>19</v>
      </c>
      <c r="O7" s="16">
        <v>40</v>
      </c>
      <c r="P7" s="17">
        <f t="shared" ref="P7" si="15">N7+O7</f>
        <v>59</v>
      </c>
      <c r="Q7" s="39">
        <f>100</f>
        <v>100</v>
      </c>
      <c r="R7" s="45">
        <v>1</v>
      </c>
      <c r="S7" s="21">
        <f t="shared" ref="S7" si="16">R7/W$2</f>
        <v>0.1</v>
      </c>
      <c r="T7" s="29">
        <f t="shared" ref="T7" si="17">60/(Q7)</f>
        <v>0.6</v>
      </c>
      <c r="U7" s="44">
        <v>21</v>
      </c>
      <c r="V7" s="46">
        <f t="shared" si="1"/>
        <v>13</v>
      </c>
      <c r="W7" s="52"/>
    </row>
    <row r="8" spans="1:23" ht="15" thickBot="1" x14ac:dyDescent="0.35">
      <c r="A8" s="86" t="s">
        <v>91</v>
      </c>
      <c r="B8" s="93" t="s">
        <v>0</v>
      </c>
      <c r="C8" s="86">
        <v>1</v>
      </c>
      <c r="D8" s="86">
        <f t="shared" si="10"/>
        <v>1</v>
      </c>
      <c r="E8" s="86">
        <f t="shared" si="11"/>
        <v>90</v>
      </c>
      <c r="F8" s="94">
        <f t="shared" si="12"/>
        <v>0.66666666666666663</v>
      </c>
      <c r="G8" s="86">
        <f t="shared" si="13"/>
        <v>20</v>
      </c>
      <c r="H8" s="95">
        <f t="shared" si="14"/>
        <v>13.333333333333332</v>
      </c>
      <c r="I8" s="2" t="s">
        <v>83</v>
      </c>
      <c r="J8" s="3">
        <v>144.41818181818181</v>
      </c>
      <c r="M8" s="55"/>
      <c r="N8" s="56"/>
      <c r="O8" s="56"/>
      <c r="P8" s="56"/>
      <c r="Q8" s="56"/>
      <c r="R8" s="56"/>
      <c r="S8" s="23">
        <f>SUM(S2:S7)</f>
        <v>0.99999999999999989</v>
      </c>
      <c r="T8" s="57"/>
      <c r="U8" s="56"/>
      <c r="V8" s="56"/>
      <c r="W8" s="58"/>
    </row>
    <row r="9" spans="1:23" x14ac:dyDescent="0.3">
      <c r="A9" s="86" t="s">
        <v>91</v>
      </c>
      <c r="B9" s="93" t="s">
        <v>1</v>
      </c>
      <c r="C9" s="86">
        <v>0</v>
      </c>
      <c r="D9" s="86">
        <f t="shared" ref="D9" si="18">VLOOKUP(A9,$M$1:$X$8,6,FALSE)</f>
        <v>1</v>
      </c>
      <c r="E9" s="86">
        <f t="shared" ref="E9" si="19">VLOOKUP(A9,$M$1:$X$8,5,FALSE)</f>
        <v>90</v>
      </c>
      <c r="F9" s="94">
        <f t="shared" ref="F9" si="20">60/E9*C9</f>
        <v>0</v>
      </c>
      <c r="G9" s="86">
        <f t="shared" ref="G9" si="21">VLOOKUP(A9,$M$1:$X$8,9,FALSE)</f>
        <v>20</v>
      </c>
      <c r="H9" s="95">
        <f t="shared" ref="H9" si="22">D9*F9*G9</f>
        <v>0</v>
      </c>
      <c r="I9" s="2" t="s">
        <v>87</v>
      </c>
      <c r="J9" s="3">
        <v>21.818181818181817</v>
      </c>
    </row>
    <row r="10" spans="1:23" x14ac:dyDescent="0.3">
      <c r="A10" s="30" t="s">
        <v>92</v>
      </c>
      <c r="B10" s="96" t="s">
        <v>62</v>
      </c>
      <c r="C10" s="30">
        <v>1</v>
      </c>
      <c r="D10" s="30">
        <f t="shared" ref="D10:D29" si="23">VLOOKUP(A10,$M$1:$X$8,6,FALSE)</f>
        <v>3</v>
      </c>
      <c r="E10" s="31">
        <f t="shared" ref="E10:E29" si="24">VLOOKUP(A10,$M$1:$X$8,5,FALSE)</f>
        <v>45</v>
      </c>
      <c r="F10" s="32">
        <f t="shared" ref="F10:F29" si="25">60/E10*C10</f>
        <v>1.3333333333333333</v>
      </c>
      <c r="G10" s="30">
        <f t="shared" si="2"/>
        <v>20</v>
      </c>
      <c r="H10" s="31">
        <f t="shared" ref="H10:H14" si="26">D10*F10*G10</f>
        <v>80</v>
      </c>
      <c r="I10" s="2" t="s">
        <v>86</v>
      </c>
      <c r="J10" s="3">
        <v>34.418181818181814</v>
      </c>
    </row>
    <row r="11" spans="1:23" x14ac:dyDescent="0.3">
      <c r="A11" s="30" t="s">
        <v>92</v>
      </c>
      <c r="B11" s="96" t="s">
        <v>84</v>
      </c>
      <c r="C11" s="30">
        <v>1</v>
      </c>
      <c r="D11" s="30">
        <f t="shared" si="23"/>
        <v>3</v>
      </c>
      <c r="E11" s="31">
        <f t="shared" si="24"/>
        <v>45</v>
      </c>
      <c r="F11" s="32">
        <f t="shared" si="25"/>
        <v>1.3333333333333333</v>
      </c>
      <c r="G11" s="30">
        <f t="shared" si="2"/>
        <v>20</v>
      </c>
      <c r="H11" s="31">
        <f t="shared" si="26"/>
        <v>80</v>
      </c>
      <c r="I11" s="2" t="s">
        <v>96</v>
      </c>
      <c r="J11" s="3">
        <v>25</v>
      </c>
    </row>
    <row r="12" spans="1:23" x14ac:dyDescent="0.3">
      <c r="A12" s="30" t="s">
        <v>92</v>
      </c>
      <c r="B12" s="96" t="s">
        <v>82</v>
      </c>
      <c r="C12" s="30">
        <v>1</v>
      </c>
      <c r="D12" s="30">
        <f t="shared" ref="D12:D13" si="27">VLOOKUP(A12,$M$1:$X$8,6,FALSE)</f>
        <v>3</v>
      </c>
      <c r="E12" s="31">
        <f t="shared" ref="E12:E13" si="28">VLOOKUP(A12,$M$1:$X$8,5,FALSE)</f>
        <v>45</v>
      </c>
      <c r="F12" s="32">
        <f t="shared" ref="F12:F13" si="29">60/E12*C12</f>
        <v>1.3333333333333333</v>
      </c>
      <c r="G12" s="30">
        <f t="shared" ref="G12:G13" si="30">VLOOKUP(A12,$M$1:$X$8,9,FALSE)</f>
        <v>20</v>
      </c>
      <c r="H12" s="31">
        <f t="shared" ref="H12:H13" si="31">D12*F12*G12</f>
        <v>80</v>
      </c>
      <c r="I12" s="2" t="s">
        <v>84</v>
      </c>
      <c r="J12" s="3">
        <v>144.41818181818181</v>
      </c>
    </row>
    <row r="13" spans="1:23" x14ac:dyDescent="0.3">
      <c r="A13" s="30" t="s">
        <v>92</v>
      </c>
      <c r="B13" s="96" t="s">
        <v>83</v>
      </c>
      <c r="C13" s="30">
        <v>1</v>
      </c>
      <c r="D13" s="30">
        <f t="shared" si="27"/>
        <v>3</v>
      </c>
      <c r="E13" s="31">
        <f t="shared" si="28"/>
        <v>45</v>
      </c>
      <c r="F13" s="32">
        <f t="shared" si="29"/>
        <v>1.3333333333333333</v>
      </c>
      <c r="G13" s="30">
        <f t="shared" si="30"/>
        <v>20</v>
      </c>
      <c r="H13" s="31">
        <f t="shared" si="31"/>
        <v>80</v>
      </c>
      <c r="I13" s="2" t="s">
        <v>81</v>
      </c>
      <c r="J13" s="3">
        <v>13.333333333333332</v>
      </c>
    </row>
    <row r="14" spans="1:23" x14ac:dyDescent="0.3">
      <c r="A14" s="38" t="s">
        <v>94</v>
      </c>
      <c r="B14" s="98" t="s">
        <v>62</v>
      </c>
      <c r="C14" s="33">
        <v>1</v>
      </c>
      <c r="D14" s="33">
        <f t="shared" si="23"/>
        <v>2</v>
      </c>
      <c r="E14" s="34">
        <f t="shared" si="24"/>
        <v>80</v>
      </c>
      <c r="F14" s="35">
        <f t="shared" si="25"/>
        <v>0.75</v>
      </c>
      <c r="G14" s="33">
        <f t="shared" si="2"/>
        <v>20</v>
      </c>
      <c r="H14" s="34">
        <f t="shared" si="26"/>
        <v>30</v>
      </c>
      <c r="I14" s="2" t="s">
        <v>82</v>
      </c>
      <c r="J14" s="3">
        <v>144.41818181818181</v>
      </c>
    </row>
    <row r="15" spans="1:23" x14ac:dyDescent="0.3">
      <c r="A15" s="38" t="s">
        <v>94</v>
      </c>
      <c r="B15" s="98" t="s">
        <v>0</v>
      </c>
      <c r="C15" s="33">
        <v>1</v>
      </c>
      <c r="D15" s="33">
        <f t="shared" ref="D15:D16" si="32">VLOOKUP(A15,$M$1:$X$8,6,FALSE)</f>
        <v>2</v>
      </c>
      <c r="E15" s="34">
        <f t="shared" ref="E15:E16" si="33">VLOOKUP(A15,$M$1:$X$8,5,FALSE)</f>
        <v>80</v>
      </c>
      <c r="F15" s="35">
        <f t="shared" ref="F15:F16" si="34">60/E15*C15</f>
        <v>0.75</v>
      </c>
      <c r="G15" s="33">
        <f t="shared" ref="G15:G16" si="35">VLOOKUP(A15,$M$1:$X$8,9,FALSE)</f>
        <v>20</v>
      </c>
      <c r="H15" s="34">
        <f t="shared" ref="H15:H16" si="36">D15*F15*G15</f>
        <v>30</v>
      </c>
      <c r="I15" s="2" t="s">
        <v>67</v>
      </c>
      <c r="J15" s="3">
        <v>13.333333333333332</v>
      </c>
    </row>
    <row r="16" spans="1:23" x14ac:dyDescent="0.3">
      <c r="A16" s="38" t="s">
        <v>94</v>
      </c>
      <c r="B16" s="98" t="s">
        <v>84</v>
      </c>
      <c r="C16" s="33">
        <v>1</v>
      </c>
      <c r="D16" s="33">
        <f t="shared" si="32"/>
        <v>2</v>
      </c>
      <c r="E16" s="34">
        <f t="shared" si="33"/>
        <v>80</v>
      </c>
      <c r="F16" s="35">
        <f t="shared" si="34"/>
        <v>0.75</v>
      </c>
      <c r="G16" s="33">
        <f t="shared" si="35"/>
        <v>20</v>
      </c>
      <c r="H16" s="34">
        <f t="shared" si="36"/>
        <v>30</v>
      </c>
      <c r="I16" s="2" t="s">
        <v>88</v>
      </c>
      <c r="J16" s="3">
        <v>12.6</v>
      </c>
    </row>
    <row r="17" spans="1:10" x14ac:dyDescent="0.3">
      <c r="A17" s="38" t="s">
        <v>94</v>
      </c>
      <c r="B17" s="98" t="s">
        <v>82</v>
      </c>
      <c r="C17" s="33">
        <v>1</v>
      </c>
      <c r="D17" s="33">
        <f t="shared" ref="D17:D20" si="37">VLOOKUP(A17,$M$1:$X$8,6,FALSE)</f>
        <v>2</v>
      </c>
      <c r="E17" s="34">
        <f t="shared" ref="E17:E20" si="38">VLOOKUP(A17,$M$1:$X$8,5,FALSE)</f>
        <v>80</v>
      </c>
      <c r="F17" s="35">
        <f t="shared" ref="F17:F20" si="39">60/E17*C17</f>
        <v>0.75</v>
      </c>
      <c r="G17" s="33">
        <f t="shared" ref="G17:G20" si="40">VLOOKUP(A17,$M$1:$X$8,9,FALSE)</f>
        <v>20</v>
      </c>
      <c r="H17" s="34">
        <f t="shared" ref="H17:H20" si="41">D17*F17*G17</f>
        <v>30</v>
      </c>
      <c r="I17" s="2" t="s">
        <v>14</v>
      </c>
      <c r="J17" s="3">
        <v>968.09696969696961</v>
      </c>
    </row>
    <row r="18" spans="1:10" x14ac:dyDescent="0.3">
      <c r="A18" s="38" t="s">
        <v>94</v>
      </c>
      <c r="B18" s="98" t="s">
        <v>83</v>
      </c>
      <c r="C18" s="33">
        <v>1</v>
      </c>
      <c r="D18" s="33">
        <f t="shared" si="37"/>
        <v>2</v>
      </c>
      <c r="E18" s="34">
        <f t="shared" si="38"/>
        <v>80</v>
      </c>
      <c r="F18" s="35">
        <f t="shared" si="39"/>
        <v>0.75</v>
      </c>
      <c r="G18" s="33">
        <f t="shared" si="40"/>
        <v>20</v>
      </c>
      <c r="H18" s="34">
        <f t="shared" si="41"/>
        <v>30</v>
      </c>
    </row>
    <row r="19" spans="1:10" x14ac:dyDescent="0.3">
      <c r="A19" s="38" t="s">
        <v>94</v>
      </c>
      <c r="B19" s="98" t="s">
        <v>85</v>
      </c>
      <c r="C19" s="33">
        <v>1</v>
      </c>
      <c r="D19" s="33">
        <f t="shared" si="37"/>
        <v>2</v>
      </c>
      <c r="E19" s="34">
        <f t="shared" si="38"/>
        <v>80</v>
      </c>
      <c r="F19" s="35">
        <f t="shared" si="39"/>
        <v>0.75</v>
      </c>
      <c r="G19" s="33">
        <f t="shared" si="40"/>
        <v>20</v>
      </c>
      <c r="H19" s="34">
        <f t="shared" si="41"/>
        <v>30</v>
      </c>
    </row>
    <row r="20" spans="1:10" x14ac:dyDescent="0.3">
      <c r="A20" s="38" t="s">
        <v>94</v>
      </c>
      <c r="B20" s="98" t="s">
        <v>1</v>
      </c>
      <c r="C20" s="33">
        <v>1</v>
      </c>
      <c r="D20" s="33">
        <f t="shared" si="37"/>
        <v>2</v>
      </c>
      <c r="E20" s="34">
        <f t="shared" si="38"/>
        <v>80</v>
      </c>
      <c r="F20" s="35">
        <f t="shared" si="39"/>
        <v>0.75</v>
      </c>
      <c r="G20" s="33">
        <f t="shared" si="40"/>
        <v>20</v>
      </c>
      <c r="H20" s="34">
        <f t="shared" si="41"/>
        <v>30</v>
      </c>
    </row>
    <row r="21" spans="1:10" x14ac:dyDescent="0.3">
      <c r="A21" s="100" t="s">
        <v>93</v>
      </c>
      <c r="B21" s="99" t="s">
        <v>62</v>
      </c>
      <c r="C21" s="100">
        <v>1</v>
      </c>
      <c r="D21" s="100">
        <f t="shared" si="23"/>
        <v>2</v>
      </c>
      <c r="E21" s="100">
        <f t="shared" si="24"/>
        <v>110</v>
      </c>
      <c r="F21" s="101">
        <f t="shared" si="25"/>
        <v>0.54545454545454541</v>
      </c>
      <c r="G21" s="100">
        <f t="shared" si="2"/>
        <v>20</v>
      </c>
      <c r="H21" s="102">
        <f t="shared" ref="H21:H29" si="42">D21*F21*G21</f>
        <v>21.818181818181817</v>
      </c>
    </row>
    <row r="22" spans="1:10" x14ac:dyDescent="0.3">
      <c r="A22" s="100" t="s">
        <v>93</v>
      </c>
      <c r="B22" s="99" t="s">
        <v>0</v>
      </c>
      <c r="C22" s="100">
        <v>1</v>
      </c>
      <c r="D22" s="100">
        <f t="shared" si="23"/>
        <v>2</v>
      </c>
      <c r="E22" s="100">
        <f t="shared" si="24"/>
        <v>110</v>
      </c>
      <c r="F22" s="101">
        <f t="shared" si="25"/>
        <v>0.54545454545454541</v>
      </c>
      <c r="G22" s="100">
        <f t="shared" si="2"/>
        <v>20</v>
      </c>
      <c r="H22" s="102">
        <f t="shared" si="42"/>
        <v>21.818181818181817</v>
      </c>
    </row>
    <row r="23" spans="1:10" x14ac:dyDescent="0.3">
      <c r="A23" s="100" t="s">
        <v>93</v>
      </c>
      <c r="B23" s="99" t="s">
        <v>84</v>
      </c>
      <c r="C23" s="100">
        <v>1</v>
      </c>
      <c r="D23" s="100">
        <f t="shared" si="23"/>
        <v>2</v>
      </c>
      <c r="E23" s="100">
        <f t="shared" si="24"/>
        <v>110</v>
      </c>
      <c r="F23" s="101">
        <f t="shared" si="25"/>
        <v>0.54545454545454541</v>
      </c>
      <c r="G23" s="100">
        <f t="shared" si="2"/>
        <v>20</v>
      </c>
      <c r="H23" s="102">
        <f t="shared" si="42"/>
        <v>21.818181818181817</v>
      </c>
    </row>
    <row r="24" spans="1:10" x14ac:dyDescent="0.3">
      <c r="A24" s="100" t="s">
        <v>93</v>
      </c>
      <c r="B24" s="99" t="s">
        <v>82</v>
      </c>
      <c r="C24" s="100">
        <v>1</v>
      </c>
      <c r="D24" s="100">
        <f t="shared" ref="D24" si="43">VLOOKUP(A24,$M$1:$X$8,6,FALSE)</f>
        <v>2</v>
      </c>
      <c r="E24" s="100">
        <f t="shared" ref="E24" si="44">VLOOKUP(A24,$M$1:$X$8,5,FALSE)</f>
        <v>110</v>
      </c>
      <c r="F24" s="101">
        <f t="shared" ref="F24" si="45">60/E24*C24</f>
        <v>0.54545454545454541</v>
      </c>
      <c r="G24" s="100">
        <f t="shared" ref="G24" si="46">VLOOKUP(A24,$M$1:$X$8,9,FALSE)</f>
        <v>20</v>
      </c>
      <c r="H24" s="102">
        <f t="shared" ref="H24" si="47">D24*F24*G24</f>
        <v>21.818181818181817</v>
      </c>
    </row>
    <row r="25" spans="1:10" x14ac:dyDescent="0.3">
      <c r="A25" s="100" t="s">
        <v>93</v>
      </c>
      <c r="B25" s="99" t="s">
        <v>83</v>
      </c>
      <c r="C25" s="100">
        <v>1</v>
      </c>
      <c r="D25" s="100">
        <f t="shared" si="23"/>
        <v>2</v>
      </c>
      <c r="E25" s="100">
        <f t="shared" si="24"/>
        <v>110</v>
      </c>
      <c r="F25" s="101">
        <f t="shared" si="25"/>
        <v>0.54545454545454541</v>
      </c>
      <c r="G25" s="100">
        <f t="shared" si="2"/>
        <v>20</v>
      </c>
      <c r="H25" s="102">
        <f t="shared" si="42"/>
        <v>21.818181818181817</v>
      </c>
    </row>
    <row r="26" spans="1:10" x14ac:dyDescent="0.3">
      <c r="A26" s="100" t="s">
        <v>93</v>
      </c>
      <c r="B26" s="99" t="s">
        <v>85</v>
      </c>
      <c r="C26" s="100">
        <v>1</v>
      </c>
      <c r="D26" s="100">
        <f>VLOOKUP(A26,$M$1:$X$8,6,FALSE)</f>
        <v>2</v>
      </c>
      <c r="E26" s="100">
        <f t="shared" si="24"/>
        <v>110</v>
      </c>
      <c r="F26" s="101">
        <f t="shared" si="25"/>
        <v>0.54545454545454541</v>
      </c>
      <c r="G26" s="100">
        <f t="shared" si="2"/>
        <v>20</v>
      </c>
      <c r="H26" s="102">
        <f t="shared" si="42"/>
        <v>21.818181818181817</v>
      </c>
    </row>
    <row r="27" spans="1:10" x14ac:dyDescent="0.3">
      <c r="A27" s="100" t="s">
        <v>93</v>
      </c>
      <c r="B27" s="99" t="s">
        <v>86</v>
      </c>
      <c r="C27" s="100">
        <v>1</v>
      </c>
      <c r="D27" s="100">
        <f t="shared" si="23"/>
        <v>2</v>
      </c>
      <c r="E27" s="100">
        <f t="shared" si="24"/>
        <v>110</v>
      </c>
      <c r="F27" s="101">
        <f t="shared" si="25"/>
        <v>0.54545454545454541</v>
      </c>
      <c r="G27" s="100">
        <f t="shared" si="2"/>
        <v>20</v>
      </c>
      <c r="H27" s="102">
        <f t="shared" si="42"/>
        <v>21.818181818181817</v>
      </c>
    </row>
    <row r="28" spans="1:10" x14ac:dyDescent="0.3">
      <c r="A28" s="100" t="s">
        <v>93</v>
      </c>
      <c r="B28" s="99" t="s">
        <v>89</v>
      </c>
      <c r="C28" s="100">
        <v>1</v>
      </c>
      <c r="D28" s="100">
        <f t="shared" si="23"/>
        <v>2</v>
      </c>
      <c r="E28" s="100">
        <f t="shared" si="24"/>
        <v>110</v>
      </c>
      <c r="F28" s="101">
        <f t="shared" si="25"/>
        <v>0.54545454545454541</v>
      </c>
      <c r="G28" s="100">
        <f t="shared" si="2"/>
        <v>20</v>
      </c>
      <c r="H28" s="102">
        <f t="shared" si="42"/>
        <v>21.818181818181817</v>
      </c>
    </row>
    <row r="29" spans="1:10" x14ac:dyDescent="0.3">
      <c r="A29" s="100" t="s">
        <v>93</v>
      </c>
      <c r="B29" s="99" t="s">
        <v>87</v>
      </c>
      <c r="C29" s="100">
        <v>1</v>
      </c>
      <c r="D29" s="100">
        <f t="shared" si="23"/>
        <v>2</v>
      </c>
      <c r="E29" s="100">
        <f t="shared" si="24"/>
        <v>110</v>
      </c>
      <c r="F29" s="101">
        <f t="shared" si="25"/>
        <v>0.54545454545454541</v>
      </c>
      <c r="G29" s="100">
        <f t="shared" si="2"/>
        <v>20</v>
      </c>
      <c r="H29" s="102">
        <f t="shared" si="42"/>
        <v>21.818181818181817</v>
      </c>
    </row>
    <row r="30" spans="1:10" x14ac:dyDescent="0.3">
      <c r="A30" s="100" t="s">
        <v>93</v>
      </c>
      <c r="B30" s="99" t="s">
        <v>1</v>
      </c>
      <c r="C30" s="100">
        <v>0</v>
      </c>
      <c r="D30" s="100">
        <f t="shared" ref="D30" si="48">VLOOKUP(A30,$M$1:$X$8,6,FALSE)</f>
        <v>2</v>
      </c>
      <c r="E30" s="100">
        <f t="shared" ref="E30" si="49">VLOOKUP(A30,$M$1:$X$8,5,FALSE)</f>
        <v>110</v>
      </c>
      <c r="F30" s="101">
        <f t="shared" ref="F30" si="50">60/E30*C30</f>
        <v>0</v>
      </c>
      <c r="G30" s="100">
        <f t="shared" ref="G30" si="51">VLOOKUP(A30,$M$1:$X$8,9,FALSE)</f>
        <v>20</v>
      </c>
      <c r="H30" s="102">
        <f t="shared" ref="H30" si="52">D30*F30*G30</f>
        <v>0</v>
      </c>
    </row>
    <row r="31" spans="1:10" x14ac:dyDescent="0.3">
      <c r="A31" s="103" t="s">
        <v>95</v>
      </c>
      <c r="B31" s="104" t="s">
        <v>62</v>
      </c>
      <c r="C31" s="103">
        <v>1</v>
      </c>
      <c r="D31" s="103">
        <f t="shared" ref="D31:D32" si="53">VLOOKUP(A31,$M$1:$X$8,6,FALSE)</f>
        <v>1</v>
      </c>
      <c r="E31" s="103">
        <f t="shared" ref="E31:E32" si="54">VLOOKUP(A31,$M$1:$X$8,5,FALSE)</f>
        <v>100</v>
      </c>
      <c r="F31" s="105">
        <f t="shared" ref="F31:F32" si="55">60/E31*C31</f>
        <v>0.6</v>
      </c>
      <c r="G31" s="103">
        <f t="shared" ref="G31:G32" si="56">VLOOKUP(A31,$M$1:$X$8,9,FALSE)</f>
        <v>21</v>
      </c>
      <c r="H31" s="106">
        <f t="shared" ref="H31:H32" si="57">D31*F31*G31</f>
        <v>12.6</v>
      </c>
    </row>
    <row r="32" spans="1:10" x14ac:dyDescent="0.3">
      <c r="A32" s="103" t="s">
        <v>95</v>
      </c>
      <c r="B32" s="104" t="s">
        <v>0</v>
      </c>
      <c r="C32" s="103">
        <v>1</v>
      </c>
      <c r="D32" s="103">
        <f t="shared" si="53"/>
        <v>1</v>
      </c>
      <c r="E32" s="103">
        <f t="shared" si="54"/>
        <v>100</v>
      </c>
      <c r="F32" s="105">
        <f t="shared" si="55"/>
        <v>0.6</v>
      </c>
      <c r="G32" s="103">
        <f t="shared" si="56"/>
        <v>21</v>
      </c>
      <c r="H32" s="106">
        <f t="shared" si="57"/>
        <v>12.6</v>
      </c>
    </row>
    <row r="33" spans="1:9" x14ac:dyDescent="0.3">
      <c r="A33" s="103" t="s">
        <v>95</v>
      </c>
      <c r="B33" s="104" t="s">
        <v>84</v>
      </c>
      <c r="C33" s="103">
        <v>1</v>
      </c>
      <c r="D33" s="103">
        <f t="shared" ref="D33:D39" si="58">VLOOKUP(A33,$M$1:$X$8,6,FALSE)</f>
        <v>1</v>
      </c>
      <c r="E33" s="103">
        <f t="shared" ref="E33:E39" si="59">VLOOKUP(A33,$M$1:$X$8,5,FALSE)</f>
        <v>100</v>
      </c>
      <c r="F33" s="105">
        <f t="shared" ref="F33:F39" si="60">60/E33*C33</f>
        <v>0.6</v>
      </c>
      <c r="G33" s="103">
        <f t="shared" ref="G33:G39" si="61">VLOOKUP(A33,$M$1:$X$8,9,FALSE)</f>
        <v>21</v>
      </c>
      <c r="H33" s="106">
        <f t="shared" ref="H33:H39" si="62">D33*F33*G33</f>
        <v>12.6</v>
      </c>
    </row>
    <row r="34" spans="1:9" x14ac:dyDescent="0.3">
      <c r="A34" s="103" t="s">
        <v>95</v>
      </c>
      <c r="B34" s="104" t="s">
        <v>82</v>
      </c>
      <c r="C34" s="103">
        <v>1</v>
      </c>
      <c r="D34" s="103">
        <f t="shared" si="58"/>
        <v>1</v>
      </c>
      <c r="E34" s="103">
        <f t="shared" si="59"/>
        <v>100</v>
      </c>
      <c r="F34" s="105">
        <f t="shared" si="60"/>
        <v>0.6</v>
      </c>
      <c r="G34" s="103">
        <f t="shared" si="61"/>
        <v>21</v>
      </c>
      <c r="H34" s="106">
        <f t="shared" si="62"/>
        <v>12.6</v>
      </c>
    </row>
    <row r="35" spans="1:9" x14ac:dyDescent="0.3">
      <c r="A35" s="103" t="s">
        <v>95</v>
      </c>
      <c r="B35" s="104" t="s">
        <v>83</v>
      </c>
      <c r="C35" s="103">
        <v>1</v>
      </c>
      <c r="D35" s="103">
        <f t="shared" si="58"/>
        <v>1</v>
      </c>
      <c r="E35" s="103">
        <f t="shared" si="59"/>
        <v>100</v>
      </c>
      <c r="F35" s="105">
        <f t="shared" si="60"/>
        <v>0.6</v>
      </c>
      <c r="G35" s="103">
        <f t="shared" si="61"/>
        <v>21</v>
      </c>
      <c r="H35" s="106">
        <f t="shared" si="62"/>
        <v>12.6</v>
      </c>
    </row>
    <row r="36" spans="1:9" x14ac:dyDescent="0.3">
      <c r="A36" s="103" t="s">
        <v>95</v>
      </c>
      <c r="B36" s="104" t="s">
        <v>85</v>
      </c>
      <c r="C36" s="103">
        <v>1</v>
      </c>
      <c r="D36" s="103">
        <f t="shared" si="58"/>
        <v>1</v>
      </c>
      <c r="E36" s="103">
        <f t="shared" si="59"/>
        <v>100</v>
      </c>
      <c r="F36" s="105">
        <f t="shared" si="60"/>
        <v>0.6</v>
      </c>
      <c r="G36" s="103">
        <f t="shared" si="61"/>
        <v>21</v>
      </c>
      <c r="H36" s="106">
        <f t="shared" si="62"/>
        <v>12.6</v>
      </c>
    </row>
    <row r="37" spans="1:9" x14ac:dyDescent="0.3">
      <c r="A37" s="103" t="s">
        <v>95</v>
      </c>
      <c r="B37" s="104" t="s">
        <v>86</v>
      </c>
      <c r="C37" s="103">
        <v>1</v>
      </c>
      <c r="D37" s="103">
        <f t="shared" si="58"/>
        <v>1</v>
      </c>
      <c r="E37" s="103">
        <f t="shared" si="59"/>
        <v>100</v>
      </c>
      <c r="F37" s="105">
        <f t="shared" si="60"/>
        <v>0.6</v>
      </c>
      <c r="G37" s="103">
        <f t="shared" si="61"/>
        <v>21</v>
      </c>
      <c r="H37" s="106">
        <f t="shared" si="62"/>
        <v>12.6</v>
      </c>
    </row>
    <row r="38" spans="1:9" x14ac:dyDescent="0.3">
      <c r="A38" s="103" t="s">
        <v>95</v>
      </c>
      <c r="B38" s="104" t="s">
        <v>88</v>
      </c>
      <c r="C38" s="103">
        <v>1</v>
      </c>
      <c r="D38" s="103">
        <f t="shared" si="58"/>
        <v>1</v>
      </c>
      <c r="E38" s="103">
        <f t="shared" si="59"/>
        <v>100</v>
      </c>
      <c r="F38" s="105">
        <f t="shared" si="60"/>
        <v>0.6</v>
      </c>
      <c r="G38" s="103">
        <f t="shared" si="61"/>
        <v>21</v>
      </c>
      <c r="H38" s="106">
        <f t="shared" si="62"/>
        <v>12.6</v>
      </c>
    </row>
    <row r="39" spans="1:9" x14ac:dyDescent="0.3">
      <c r="A39" s="103" t="s">
        <v>95</v>
      </c>
      <c r="B39" s="104" t="s">
        <v>1</v>
      </c>
      <c r="C39" s="103">
        <v>1</v>
      </c>
      <c r="D39" s="103">
        <f t="shared" si="58"/>
        <v>1</v>
      </c>
      <c r="E39" s="103">
        <f t="shared" si="59"/>
        <v>100</v>
      </c>
      <c r="F39" s="105">
        <f t="shared" si="60"/>
        <v>0.6</v>
      </c>
      <c r="G39" s="103">
        <f t="shared" si="61"/>
        <v>21</v>
      </c>
      <c r="H39" s="106">
        <f t="shared" si="62"/>
        <v>12.6</v>
      </c>
    </row>
    <row r="42" spans="1:9" ht="15" thickBot="1" x14ac:dyDescent="0.35"/>
    <row r="43" spans="1:9" x14ac:dyDescent="0.3">
      <c r="A43" s="140" t="s">
        <v>99</v>
      </c>
      <c r="B43" s="141"/>
      <c r="C43" s="142" t="s">
        <v>45</v>
      </c>
      <c r="D43" s="143"/>
      <c r="F43" s="144" t="s">
        <v>52</v>
      </c>
      <c r="G43" s="144"/>
      <c r="H43" s="144"/>
      <c r="I43" s="144"/>
    </row>
    <row r="44" spans="1:9" ht="72" x14ac:dyDescent="0.35">
      <c r="A44" s="10" t="s">
        <v>34</v>
      </c>
      <c r="B44" s="24" t="s">
        <v>30</v>
      </c>
      <c r="C44" s="7" t="s">
        <v>28</v>
      </c>
      <c r="D44" s="7" t="s">
        <v>29</v>
      </c>
      <c r="E44" s="13"/>
      <c r="F44" s="27" t="s">
        <v>43</v>
      </c>
      <c r="G44" s="7" t="s">
        <v>27</v>
      </c>
      <c r="H44" s="7" t="s">
        <v>31</v>
      </c>
      <c r="I44" s="7" t="s">
        <v>32</v>
      </c>
    </row>
    <row r="45" spans="1:9" ht="18" x14ac:dyDescent="0.35">
      <c r="A45" s="97" t="s">
        <v>62</v>
      </c>
      <c r="B45" s="59">
        <v>555</v>
      </c>
      <c r="C45" s="17">
        <f>GETPIVOTDATA("Итоги",$I$1,"transaction rq",A45)*3</f>
        <v>548.25454545454534</v>
      </c>
      <c r="D45" s="5">
        <f>1-B45/C45</f>
        <v>-1.2303508655568285E-2</v>
      </c>
      <c r="E45" s="13"/>
      <c r="F45" s="28" t="str">
        <f>VLOOKUP(A45,Соответствие!A:B,2,FALSE)</f>
        <v>open_main_page</v>
      </c>
      <c r="G45" s="14">
        <f>C45/3</f>
        <v>182.75151515151512</v>
      </c>
      <c r="H45" s="8">
        <f>VLOOKUP(F45,SummaryReports!A:K,8,FALSE)</f>
        <v>201</v>
      </c>
      <c r="I45" s="6">
        <f t="shared" ref="I45:I59" si="63">1-G45/H45</f>
        <v>9.078848183325805E-2</v>
      </c>
    </row>
    <row r="46" spans="1:9" ht="18" x14ac:dyDescent="0.35">
      <c r="A46" s="97" t="s">
        <v>90</v>
      </c>
      <c r="B46" s="59">
        <v>76</v>
      </c>
      <c r="C46" s="17">
        <f t="shared" ref="C46:C59" si="64">GETPIVOTDATA("Итоги",$I$1,"transaction rq",A46)*3</f>
        <v>75</v>
      </c>
      <c r="D46" s="5">
        <f t="shared" ref="D46:D59" si="65">1-B46/C46</f>
        <v>-1.3333333333333419E-2</v>
      </c>
      <c r="E46" s="13"/>
      <c r="F46" s="28" t="str">
        <f>VLOOKUP(A46,Соответствие!A:B,2,FALSE)</f>
        <v>select_item_for_feedback</v>
      </c>
      <c r="G46" s="14">
        <f t="shared" ref="G46:G59" si="66">C46/3</f>
        <v>25</v>
      </c>
      <c r="H46" s="8">
        <f>VLOOKUP(F46,SummaryReports!A:K,8,FALSE)</f>
        <v>28</v>
      </c>
      <c r="I46" s="6">
        <f>1-G46/H46</f>
        <v>0.1071428571428571</v>
      </c>
    </row>
    <row r="47" spans="1:9" ht="18" x14ac:dyDescent="0.35">
      <c r="A47" s="97" t="s">
        <v>96</v>
      </c>
      <c r="B47" s="59">
        <v>72</v>
      </c>
      <c r="C47" s="17">
        <f t="shared" si="64"/>
        <v>75</v>
      </c>
      <c r="D47" s="5">
        <f t="shared" si="65"/>
        <v>4.0000000000000036E-2</v>
      </c>
      <c r="E47" s="13"/>
      <c r="F47" s="28" t="str">
        <f>VLOOKUP(A47,Соответствие!A:B,2,FALSE)</f>
        <v>send_feedback</v>
      </c>
      <c r="G47" s="14">
        <f t="shared" si="66"/>
        <v>25</v>
      </c>
      <c r="H47" s="8">
        <f>VLOOKUP(F47,SummaryReports!A:K,8,FALSE)</f>
        <v>28</v>
      </c>
      <c r="I47" s="6">
        <f>1-G47/H47</f>
        <v>0.1071428571428571</v>
      </c>
    </row>
    <row r="48" spans="1:9" ht="18" x14ac:dyDescent="0.35">
      <c r="A48" s="97" t="s">
        <v>67</v>
      </c>
      <c r="B48" s="59">
        <v>42</v>
      </c>
      <c r="C48" s="17">
        <f t="shared" si="64"/>
        <v>40</v>
      </c>
      <c r="D48" s="5">
        <f t="shared" si="65"/>
        <v>-5.0000000000000044E-2</v>
      </c>
      <c r="E48" s="13"/>
      <c r="F48" s="28" t="str">
        <f>VLOOKUP(A48,Соответствие!A:B,2,FALSE)</f>
        <v>open_registration_page</v>
      </c>
      <c r="G48" s="14">
        <f t="shared" si="66"/>
        <v>13.333333333333334</v>
      </c>
      <c r="H48" s="8">
        <f>VLOOKUP(F48,SummaryReports!A:K,8,FALSE)</f>
        <v>14</v>
      </c>
      <c r="I48" s="6">
        <f t="shared" si="63"/>
        <v>4.7619047619047561E-2</v>
      </c>
    </row>
    <row r="49" spans="1:9" ht="18" x14ac:dyDescent="0.35">
      <c r="A49" s="97" t="s">
        <v>81</v>
      </c>
      <c r="B49" s="59">
        <v>40</v>
      </c>
      <c r="C49" s="17">
        <f t="shared" si="64"/>
        <v>40</v>
      </c>
      <c r="D49" s="5">
        <f t="shared" si="65"/>
        <v>0</v>
      </c>
      <c r="E49" s="13"/>
      <c r="F49" s="28" t="str">
        <f>VLOOKUP(A49,Соответствие!A:B,2,FALSE)</f>
        <v>register</v>
      </c>
      <c r="G49" s="14">
        <f t="shared" si="66"/>
        <v>13.333333333333334</v>
      </c>
      <c r="H49" s="8">
        <f>VLOOKUP(F49,SummaryReports!A:K,8,FALSE)</f>
        <v>14</v>
      </c>
      <c r="I49" s="6">
        <f t="shared" si="63"/>
        <v>4.7619047619047561E-2</v>
      </c>
    </row>
    <row r="50" spans="1:9" ht="18" x14ac:dyDescent="0.35">
      <c r="A50" s="97" t="s">
        <v>0</v>
      </c>
      <c r="B50" s="59">
        <v>230</v>
      </c>
      <c r="C50" s="17">
        <f t="shared" si="64"/>
        <v>233.25454545454539</v>
      </c>
      <c r="D50" s="5">
        <f t="shared" si="65"/>
        <v>1.3952763270714486E-2</v>
      </c>
      <c r="E50" s="13"/>
      <c r="F50" s="28" t="str">
        <f>VLOOKUP(A50,Соответствие!A:B,2,FALSE)</f>
        <v>login</v>
      </c>
      <c r="G50" s="14">
        <f t="shared" ref="G50:G51" si="67">C50/3</f>
        <v>77.751515151515136</v>
      </c>
      <c r="H50" s="8">
        <f>VLOOKUP(F50,SummaryReports!A:K,8,FALSE)</f>
        <v>84</v>
      </c>
      <c r="I50" s="6">
        <f t="shared" ref="I50:I51" si="68">1-G50/H50</f>
        <v>7.4386724386724556E-2</v>
      </c>
    </row>
    <row r="51" spans="1:9" ht="18" x14ac:dyDescent="0.35">
      <c r="A51" s="97" t="s">
        <v>1</v>
      </c>
      <c r="B51" s="59">
        <v>121</v>
      </c>
      <c r="C51" s="17">
        <f t="shared" si="64"/>
        <v>127.80000000000001</v>
      </c>
      <c r="D51" s="5">
        <f t="shared" si="65"/>
        <v>5.3208137715180071E-2</v>
      </c>
      <c r="E51" s="13"/>
      <c r="F51" s="28" t="str">
        <f>VLOOKUP(A51,Соответствие!A:B,2,FALSE)</f>
        <v>logout</v>
      </c>
      <c r="G51" s="14">
        <f t="shared" si="67"/>
        <v>42.6</v>
      </c>
      <c r="H51" s="8">
        <f>VLOOKUP(F51,SummaryReports!A:K,8,FALSE)</f>
        <v>44</v>
      </c>
      <c r="I51" s="6">
        <f t="shared" si="68"/>
        <v>3.1818181818181746E-2</v>
      </c>
    </row>
    <row r="52" spans="1:9" ht="18" x14ac:dyDescent="0.35">
      <c r="A52" s="97" t="s">
        <v>84</v>
      </c>
      <c r="B52" s="59">
        <v>440</v>
      </c>
      <c r="C52" s="17">
        <f t="shared" si="64"/>
        <v>433.25454545454545</v>
      </c>
      <c r="D52" s="5">
        <f t="shared" si="65"/>
        <v>-1.5569264341768418E-2</v>
      </c>
      <c r="E52" s="13"/>
      <c r="F52" s="28" t="str">
        <f>VLOOKUP(A52,Соответствие!A:B,2,FALSE)</f>
        <v>search_request</v>
      </c>
      <c r="G52" s="14">
        <f t="shared" si="66"/>
        <v>144.41818181818181</v>
      </c>
      <c r="H52" s="8">
        <f>VLOOKUP(F52,SummaryReports!A:K,8,FALSE)</f>
        <v>158</v>
      </c>
      <c r="I52" s="6">
        <f t="shared" si="63"/>
        <v>8.596087456846957E-2</v>
      </c>
    </row>
    <row r="53" spans="1:9" ht="18" x14ac:dyDescent="0.35">
      <c r="A53" s="97" t="s">
        <v>82</v>
      </c>
      <c r="B53" s="59">
        <v>450</v>
      </c>
      <c r="C53" s="17">
        <f t="shared" si="64"/>
        <v>433.25454545454545</v>
      </c>
      <c r="D53" s="5">
        <f t="shared" si="65"/>
        <v>-3.8650383985899595E-2</v>
      </c>
      <c r="E53" s="13"/>
      <c r="F53" s="28" t="str">
        <f>VLOOKUP(A53,Соответствие!A:B,2,FALSE)</f>
        <v>open_search_page</v>
      </c>
      <c r="G53" s="14">
        <f t="shared" ref="G53" si="69">C53/3</f>
        <v>144.41818181818181</v>
      </c>
      <c r="H53" s="8">
        <f>VLOOKUP(F53,SummaryReports!A:K,8,FALSE)</f>
        <v>160</v>
      </c>
      <c r="I53" s="6">
        <f t="shared" ref="I53" si="70">1-G53/H53</f>
        <v>9.738636363636366E-2</v>
      </c>
    </row>
    <row r="54" spans="1:9" ht="18" x14ac:dyDescent="0.35">
      <c r="A54" s="97" t="s">
        <v>83</v>
      </c>
      <c r="B54" s="59">
        <v>437</v>
      </c>
      <c r="C54" s="17">
        <f t="shared" si="64"/>
        <v>433.25454545454545</v>
      </c>
      <c r="D54" s="5">
        <f t="shared" si="65"/>
        <v>-8.6449284485290434E-3</v>
      </c>
      <c r="E54" s="13"/>
      <c r="F54" s="28" t="str">
        <f>VLOOKUP(A54,Соответствие!A:B,2,FALSE)</f>
        <v>open_item_page</v>
      </c>
      <c r="G54" s="14">
        <f t="shared" si="66"/>
        <v>144.41818181818181</v>
      </c>
      <c r="H54" s="8">
        <f>VLOOKUP(F54,SummaryReports!A:K,8,FALSE)</f>
        <v>159</v>
      </c>
      <c r="I54" s="6">
        <f t="shared" si="63"/>
        <v>9.1709548313322009E-2</v>
      </c>
    </row>
    <row r="55" spans="1:9" ht="18" x14ac:dyDescent="0.35">
      <c r="A55" s="97" t="s">
        <v>85</v>
      </c>
      <c r="B55" s="59">
        <v>200</v>
      </c>
      <c r="C55" s="17">
        <f t="shared" si="64"/>
        <v>193.25454545454542</v>
      </c>
      <c r="D55" s="5">
        <f t="shared" si="65"/>
        <v>-3.4904506538715019E-2</v>
      </c>
      <c r="E55" s="13"/>
      <c r="F55" s="28" t="str">
        <f>VLOOKUP(A55,Соответствие!A:B,2,FALSE)</f>
        <v>add_to_card</v>
      </c>
      <c r="G55" s="14">
        <f t="shared" si="66"/>
        <v>64.418181818181807</v>
      </c>
      <c r="H55" s="8">
        <f>VLOOKUP(F55,SummaryReports!A:K,8,FALSE)</f>
        <v>70</v>
      </c>
      <c r="I55" s="6">
        <f t="shared" si="63"/>
        <v>7.9740259740259889E-2</v>
      </c>
    </row>
    <row r="56" spans="1:9" ht="18" x14ac:dyDescent="0.35">
      <c r="A56" s="97" t="s">
        <v>86</v>
      </c>
      <c r="B56" s="59">
        <v>105</v>
      </c>
      <c r="C56" s="17">
        <f t="shared" si="64"/>
        <v>103.25454545454545</v>
      </c>
      <c r="D56" s="5">
        <f t="shared" si="65"/>
        <v>-1.6904384574749187E-2</v>
      </c>
      <c r="E56" s="13"/>
      <c r="F56" s="28" t="str">
        <f>VLOOKUP(A56,Соответствие!A:B,2,FALSE)</f>
        <v>open_card</v>
      </c>
      <c r="G56" s="14">
        <f t="shared" si="66"/>
        <v>34.418181818181814</v>
      </c>
      <c r="H56" s="8">
        <f>VLOOKUP(F56,SummaryReports!A:K,8,FALSE)</f>
        <v>38</v>
      </c>
      <c r="I56" s="6">
        <f t="shared" si="63"/>
        <v>9.4258373205741708E-2</v>
      </c>
    </row>
    <row r="57" spans="1:9" ht="18" x14ac:dyDescent="0.35">
      <c r="A57" s="97" t="s">
        <v>89</v>
      </c>
      <c r="B57" s="59">
        <v>67</v>
      </c>
      <c r="C57" s="17">
        <f t="shared" si="64"/>
        <v>65.454545454545453</v>
      </c>
      <c r="D57" s="5">
        <f t="shared" si="65"/>
        <v>-2.3611111111111027E-2</v>
      </c>
      <c r="E57" s="13"/>
      <c r="F57" s="28" t="str">
        <f>VLOOKUP(A57,Соответствие!A:B,2,FALSE)</f>
        <v>fill_details_for_purchase</v>
      </c>
      <c r="G57" s="14">
        <f t="shared" si="66"/>
        <v>21.818181818181817</v>
      </c>
      <c r="H57" s="8">
        <f>VLOOKUP(F57,SummaryReports!A:K,8,FALSE)</f>
        <v>24</v>
      </c>
      <c r="I57" s="6">
        <f>1-G57/H57</f>
        <v>9.0909090909090939E-2</v>
      </c>
    </row>
    <row r="58" spans="1:9" ht="18" x14ac:dyDescent="0.35">
      <c r="A58" s="97" t="s">
        <v>87</v>
      </c>
      <c r="B58" s="59">
        <v>66</v>
      </c>
      <c r="C58" s="17">
        <f t="shared" si="64"/>
        <v>65.454545454545453</v>
      </c>
      <c r="D58" s="5">
        <f t="shared" si="65"/>
        <v>-8.3333333333333037E-3</v>
      </c>
      <c r="E58" s="13"/>
      <c r="F58" s="28" t="str">
        <f>VLOOKUP(A58,Соответствие!A:B,2,FALSE)</f>
        <v>pay</v>
      </c>
      <c r="G58" s="14">
        <f t="shared" si="66"/>
        <v>21.818181818181817</v>
      </c>
      <c r="H58" s="8">
        <f>VLOOKUP(F58,SummaryReports!A:K,8,FALSE)</f>
        <v>24</v>
      </c>
      <c r="I58" s="6">
        <f>1-G58/H58</f>
        <v>9.0909090909090939E-2</v>
      </c>
    </row>
    <row r="59" spans="1:9" ht="18" x14ac:dyDescent="0.35">
      <c r="A59" s="97" t="s">
        <v>88</v>
      </c>
      <c r="B59" s="59">
        <v>39</v>
      </c>
      <c r="C59" s="17">
        <f t="shared" si="64"/>
        <v>37.799999999999997</v>
      </c>
      <c r="D59" s="5">
        <f t="shared" si="65"/>
        <v>-3.1746031746031855E-2</v>
      </c>
      <c r="E59" s="13"/>
      <c r="F59" s="28" t="str">
        <f>VLOOKUP(A59,Соответствие!A:B,2,FALSE)</f>
        <v>remove_item</v>
      </c>
      <c r="G59" s="14">
        <f t="shared" si="66"/>
        <v>12.6</v>
      </c>
      <c r="H59" s="8">
        <f>VLOOKUP(F59,SummaryReports!A:K,8,FALSE)</f>
        <v>12</v>
      </c>
      <c r="I59" s="6">
        <f t="shared" si="63"/>
        <v>-5.0000000000000044E-2</v>
      </c>
    </row>
    <row r="60" spans="1:9" ht="18.600000000000001" thickBot="1" x14ac:dyDescent="0.35">
      <c r="A60" s="11" t="s">
        <v>2</v>
      </c>
      <c r="B60" s="25">
        <f>SUM(B45:B59)</f>
        <v>2940</v>
      </c>
      <c r="C60" s="26">
        <f>SUM(C45:C59)</f>
        <v>2904.2909090909088</v>
      </c>
      <c r="D60" s="5">
        <f t="shared" ref="D60" si="71">1-B60/C60</f>
        <v>-1.2295287223919482E-2</v>
      </c>
    </row>
    <row r="61" spans="1:9" ht="15" thickBot="1" x14ac:dyDescent="0.35">
      <c r="I61" s="9"/>
    </row>
    <row r="62" spans="1:9" x14ac:dyDescent="0.3">
      <c r="A62" s="18"/>
      <c r="B62" s="19"/>
      <c r="C62" s="20" t="s">
        <v>33</v>
      </c>
      <c r="D62" s="20"/>
      <c r="E62" s="20"/>
      <c r="F62" s="20"/>
      <c r="G62" s="20"/>
      <c r="H62" s="20"/>
      <c r="I62" s="12"/>
    </row>
  </sheetData>
  <mergeCells count="3">
    <mergeCell ref="A43:B43"/>
    <mergeCell ref="C43:D43"/>
    <mergeCell ref="F43:I4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24" sqref="B24"/>
    </sheetView>
  </sheetViews>
  <sheetFormatPr defaultRowHeight="14.4" x14ac:dyDescent="0.3"/>
  <cols>
    <col min="1" max="1" width="47.44140625" bestFit="1" customWidth="1"/>
    <col min="2" max="2" width="27.6640625" customWidth="1"/>
    <col min="5" max="5" width="8.88671875" customWidth="1"/>
  </cols>
  <sheetData>
    <row r="1" spans="1:2" x14ac:dyDescent="0.3">
      <c r="A1" s="15" t="s">
        <v>35</v>
      </c>
      <c r="B1" s="15" t="s">
        <v>36</v>
      </c>
    </row>
    <row r="2" spans="1:2" x14ac:dyDescent="0.3">
      <c r="A2" s="28" t="str">
        <f>'Автоматизированный расчет'!A45</f>
        <v>Главная страница</v>
      </c>
      <c r="B2" s="84" t="s">
        <v>48</v>
      </c>
    </row>
    <row r="3" spans="1:2" x14ac:dyDescent="0.3">
      <c r="A3" s="28" t="str">
        <f>'Автоматизированный расчет'!A46</f>
        <v>Выбор элемента для отзыва</v>
      </c>
      <c r="B3" s="84" t="s">
        <v>63</v>
      </c>
    </row>
    <row r="4" spans="1:2" x14ac:dyDescent="0.3">
      <c r="A4" s="28" t="str">
        <f>'Автоматизированный расчет'!A47</f>
        <v>Отправить отзыв на товар</v>
      </c>
      <c r="B4" s="84" t="s">
        <v>64</v>
      </c>
    </row>
    <row r="5" spans="1:2" x14ac:dyDescent="0.3">
      <c r="A5" s="28" t="str">
        <f>'Автоматизированный расчет'!A48</f>
        <v xml:space="preserve">Страница регистрации </v>
      </c>
      <c r="B5" s="84" t="s">
        <v>66</v>
      </c>
    </row>
    <row r="6" spans="1:2" x14ac:dyDescent="0.3">
      <c r="A6" s="28" t="str">
        <f>'Автоматизированный расчет'!A49</f>
        <v>Регистрация</v>
      </c>
      <c r="B6" s="84" t="s">
        <v>69</v>
      </c>
    </row>
    <row r="7" spans="1:2" x14ac:dyDescent="0.3">
      <c r="A7" s="28" t="str">
        <f>'Автоматизированный расчет'!A50</f>
        <v>Вход в систему</v>
      </c>
      <c r="B7" s="84" t="s">
        <v>3</v>
      </c>
    </row>
    <row r="8" spans="1:2" x14ac:dyDescent="0.3">
      <c r="A8" s="28" t="str">
        <f>'Автоматизированный расчет'!A51</f>
        <v>Выход из системы</v>
      </c>
      <c r="B8" s="84" t="s">
        <v>4</v>
      </c>
    </row>
    <row r="9" spans="1:2" x14ac:dyDescent="0.3">
      <c r="A9" s="28" t="str">
        <f>'Автоматизированный расчет'!A52</f>
        <v>Поиск по ключевому слову</v>
      </c>
      <c r="B9" s="84" t="s">
        <v>73</v>
      </c>
    </row>
    <row r="10" spans="1:2" x14ac:dyDescent="0.3">
      <c r="A10" s="28" t="str">
        <f>'Автоматизированный расчет'!A53</f>
        <v>Страница поиска</v>
      </c>
      <c r="B10" s="84" t="s">
        <v>47</v>
      </c>
    </row>
    <row r="11" spans="1:2" x14ac:dyDescent="0.3">
      <c r="A11" s="28" t="str">
        <f>'Автоматизированный расчет'!A54</f>
        <v xml:space="preserve">Карточка продукта </v>
      </c>
      <c r="B11" s="84" t="s">
        <v>71</v>
      </c>
    </row>
    <row r="12" spans="1:2" x14ac:dyDescent="0.3">
      <c r="A12" s="28" t="str">
        <f>'Автоматизированный расчет'!A55</f>
        <v>Добавить в корзину</v>
      </c>
      <c r="B12" s="84" t="s">
        <v>74</v>
      </c>
    </row>
    <row r="13" spans="1:2" x14ac:dyDescent="0.3">
      <c r="A13" s="28" t="str">
        <f>'Автоматизированный расчет'!A56</f>
        <v>Открыть корзину</v>
      </c>
      <c r="B13" s="84" t="s">
        <v>75</v>
      </c>
    </row>
    <row r="14" spans="1:2" x14ac:dyDescent="0.3">
      <c r="A14" s="28" t="str">
        <f>'Автоматизированный расчет'!A57</f>
        <v xml:space="preserve">Детали оплаты </v>
      </c>
      <c r="B14" s="84" t="s">
        <v>76</v>
      </c>
    </row>
    <row r="15" spans="1:2" x14ac:dyDescent="0.3">
      <c r="A15" s="28" t="str">
        <f>'Автоматизированный расчет'!A58</f>
        <v>Оплата</v>
      </c>
      <c r="B15" s="84" t="s">
        <v>77</v>
      </c>
    </row>
    <row r="16" spans="1:2" x14ac:dyDescent="0.3">
      <c r="A16" s="28" t="str">
        <f>'Автоматизированный расчет'!A59</f>
        <v>Удалить из корзины</v>
      </c>
      <c r="B16" s="84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7789-0A11-4EB6-8536-854DD3744EA5}">
  <dimension ref="C9:U72"/>
  <sheetViews>
    <sheetView topLeftCell="A57" zoomScale="69" zoomScaleNormal="85" workbookViewId="0">
      <selection activeCell="K69" sqref="K69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29.109375" customWidth="1"/>
    <col min="12" max="12" width="6" bestFit="1" customWidth="1"/>
    <col min="13" max="13" width="4.109375" customWidth="1"/>
    <col min="14" max="14" width="5" bestFit="1" customWidth="1"/>
    <col min="15" max="15" width="14.109375" bestFit="1" customWidth="1"/>
    <col min="16" max="16" width="19.44140625" bestFit="1" customWidth="1"/>
    <col min="21" max="21" width="29" customWidth="1"/>
  </cols>
  <sheetData>
    <row r="9" spans="5:21" x14ac:dyDescent="0.3">
      <c r="E9" s="145" t="s">
        <v>50</v>
      </c>
      <c r="F9" s="145"/>
      <c r="G9" s="145"/>
      <c r="H9" s="145"/>
      <c r="I9" s="145"/>
    </row>
    <row r="11" spans="5:21" ht="15" thickBot="1" x14ac:dyDescent="0.35"/>
    <row r="12" spans="5:21" ht="62.4" x14ac:dyDescent="0.3">
      <c r="E12" s="28"/>
      <c r="F12" s="61" t="s">
        <v>43</v>
      </c>
      <c r="G12" s="62" t="s">
        <v>51</v>
      </c>
      <c r="H12" s="62" t="s">
        <v>31</v>
      </c>
      <c r="I12" s="62" t="s">
        <v>32</v>
      </c>
      <c r="K12" s="69" t="s">
        <v>15</v>
      </c>
      <c r="L12" s="70" t="s">
        <v>17</v>
      </c>
      <c r="M12" s="70" t="s">
        <v>18</v>
      </c>
      <c r="N12" s="70" t="s">
        <v>44</v>
      </c>
      <c r="O12" s="70" t="s">
        <v>19</v>
      </c>
      <c r="P12" s="70" t="s">
        <v>16</v>
      </c>
      <c r="Q12" s="70" t="s">
        <v>22</v>
      </c>
      <c r="R12" s="117" t="s">
        <v>46</v>
      </c>
      <c r="S12" s="112" t="s">
        <v>20</v>
      </c>
      <c r="T12" s="112" t="s">
        <v>21</v>
      </c>
      <c r="U12" s="71" t="s">
        <v>23</v>
      </c>
    </row>
    <row r="13" spans="5:21" ht="15.6" x14ac:dyDescent="0.3">
      <c r="E13" s="123" t="s">
        <v>62</v>
      </c>
      <c r="F13" s="124" t="str">
        <f>VLOOKUP(E13,Соответствие!$A$2:$B$16,2,0)</f>
        <v>open_main_page</v>
      </c>
      <c r="G13" s="63">
        <v>183</v>
      </c>
      <c r="H13" s="77">
        <f>VLOOKUP(F13,SummaryReports!$A$3:$K$23,8,0)</f>
        <v>201</v>
      </c>
      <c r="I13" s="137">
        <f t="shared" ref="I13:I27" si="0">1-G13/H13</f>
        <v>8.9552238805970186E-2</v>
      </c>
      <c r="K13" s="53" t="s">
        <v>65</v>
      </c>
      <c r="L13" s="38">
        <v>14</v>
      </c>
      <c r="M13" s="39">
        <v>10</v>
      </c>
      <c r="N13" s="39">
        <f>L13+M13</f>
        <v>24</v>
      </c>
      <c r="O13" s="39">
        <v>48</v>
      </c>
      <c r="P13" s="38">
        <v>1</v>
      </c>
      <c r="Q13" s="40">
        <f>P13/$U$13</f>
        <v>0.1</v>
      </c>
      <c r="R13" s="41">
        <f>60/(O13)</f>
        <v>1.25</v>
      </c>
      <c r="S13" s="42">
        <v>20</v>
      </c>
      <c r="T13" s="43">
        <f t="shared" ref="T13:T18" si="1">ROUND(P13*R13*S13,0)</f>
        <v>25</v>
      </c>
      <c r="U13" s="54">
        <f>SUM(P13:P18)</f>
        <v>10</v>
      </c>
    </row>
    <row r="14" spans="5:21" ht="15.6" x14ac:dyDescent="0.3">
      <c r="E14" s="123" t="s">
        <v>90</v>
      </c>
      <c r="F14" s="124" t="str">
        <f>VLOOKUP(E14,Соответствие!$A$2:$B$16,2,0)</f>
        <v>select_item_for_feedback</v>
      </c>
      <c r="G14" s="63">
        <v>25</v>
      </c>
      <c r="H14" s="77">
        <f>VLOOKUP(F14,SummaryReports!$A$3:$K$23,8,0)</f>
        <v>28</v>
      </c>
      <c r="I14" s="137">
        <f t="shared" si="0"/>
        <v>0.1071428571428571</v>
      </c>
      <c r="K14" s="53" t="s">
        <v>91</v>
      </c>
      <c r="L14" s="38">
        <v>10</v>
      </c>
      <c r="M14" s="39">
        <v>25</v>
      </c>
      <c r="N14" s="39">
        <f t="shared" ref="N14:N18" si="2">L14+M14</f>
        <v>35</v>
      </c>
      <c r="O14" s="39">
        <v>90</v>
      </c>
      <c r="P14" s="38">
        <v>1</v>
      </c>
      <c r="Q14" s="40">
        <f t="shared" ref="Q14:Q18" si="3">P14/$U$13</f>
        <v>0.1</v>
      </c>
      <c r="R14" s="41">
        <f t="shared" ref="R14:R16" si="4">60/(O14)</f>
        <v>0.66666666666666663</v>
      </c>
      <c r="S14" s="42">
        <v>20</v>
      </c>
      <c r="T14" s="43">
        <f t="shared" si="1"/>
        <v>13</v>
      </c>
      <c r="U14" s="54"/>
    </row>
    <row r="15" spans="5:21" ht="15.6" x14ac:dyDescent="0.3">
      <c r="E15" s="123" t="s">
        <v>96</v>
      </c>
      <c r="F15" s="124" t="str">
        <f>VLOOKUP(E15,Соответствие!$A$2:$B$16,2,0)</f>
        <v>send_feedback</v>
      </c>
      <c r="G15" s="63">
        <v>25</v>
      </c>
      <c r="H15" s="77">
        <f>VLOOKUP(F15,SummaryReports!$A$3:$K$23,8,0)</f>
        <v>28</v>
      </c>
      <c r="I15" s="137">
        <f t="shared" si="0"/>
        <v>0.1071428571428571</v>
      </c>
      <c r="K15" s="53" t="s">
        <v>92</v>
      </c>
      <c r="L15" s="38">
        <v>10</v>
      </c>
      <c r="M15" s="39">
        <v>15</v>
      </c>
      <c r="N15" s="39">
        <f t="shared" si="2"/>
        <v>25</v>
      </c>
      <c r="O15" s="39">
        <f>45</f>
        <v>45</v>
      </c>
      <c r="P15" s="38">
        <v>3</v>
      </c>
      <c r="Q15" s="40">
        <f t="shared" si="3"/>
        <v>0.3</v>
      </c>
      <c r="R15" s="41">
        <f t="shared" si="4"/>
        <v>1.3333333333333333</v>
      </c>
      <c r="S15" s="42">
        <v>20</v>
      </c>
      <c r="T15" s="43">
        <f t="shared" si="1"/>
        <v>80</v>
      </c>
      <c r="U15" s="54"/>
    </row>
    <row r="16" spans="5:21" ht="15.6" x14ac:dyDescent="0.3">
      <c r="E16" s="123" t="s">
        <v>67</v>
      </c>
      <c r="F16" s="124" t="str">
        <f>VLOOKUP(E16,Соответствие!$A$2:$B$16,2,0)</f>
        <v>open_registration_page</v>
      </c>
      <c r="G16" s="63">
        <v>13</v>
      </c>
      <c r="H16" s="77">
        <f>VLOOKUP(F16,SummaryReports!$A$3:$K$23,8,0)</f>
        <v>14</v>
      </c>
      <c r="I16" s="137">
        <f t="shared" si="0"/>
        <v>7.1428571428571397E-2</v>
      </c>
      <c r="K16" s="53" t="s">
        <v>94</v>
      </c>
      <c r="L16" s="38">
        <v>17</v>
      </c>
      <c r="M16" s="39">
        <v>30</v>
      </c>
      <c r="N16" s="39">
        <f t="shared" si="2"/>
        <v>47</v>
      </c>
      <c r="O16" s="39">
        <f>80</f>
        <v>80</v>
      </c>
      <c r="P16" s="38">
        <v>2</v>
      </c>
      <c r="Q16" s="40">
        <f t="shared" si="3"/>
        <v>0.2</v>
      </c>
      <c r="R16" s="41">
        <f t="shared" si="4"/>
        <v>0.75</v>
      </c>
      <c r="S16" s="42">
        <v>20</v>
      </c>
      <c r="T16" s="43">
        <f t="shared" si="1"/>
        <v>30</v>
      </c>
      <c r="U16" s="54"/>
    </row>
    <row r="17" spans="5:21" ht="15.6" x14ac:dyDescent="0.3">
      <c r="E17" s="123" t="s">
        <v>81</v>
      </c>
      <c r="F17" s="124" t="str">
        <f>VLOOKUP(E17,Соответствие!$A$2:$B$16,2,0)</f>
        <v>register</v>
      </c>
      <c r="G17" s="63">
        <v>13</v>
      </c>
      <c r="H17" s="77">
        <f>VLOOKUP(F17,SummaryReports!$A$3:$K$23,8,0)</f>
        <v>14</v>
      </c>
      <c r="I17" s="137">
        <f t="shared" si="0"/>
        <v>7.1428571428571397E-2</v>
      </c>
      <c r="K17" s="53" t="s">
        <v>93</v>
      </c>
      <c r="L17" s="38">
        <v>23</v>
      </c>
      <c r="M17" s="39">
        <v>40</v>
      </c>
      <c r="N17" s="39">
        <f t="shared" si="2"/>
        <v>63</v>
      </c>
      <c r="O17" s="39">
        <f>110</f>
        <v>110</v>
      </c>
      <c r="P17" s="38">
        <v>2</v>
      </c>
      <c r="Q17" s="40">
        <f t="shared" si="3"/>
        <v>0.2</v>
      </c>
      <c r="R17" s="41">
        <f>60/(O17)</f>
        <v>0.54545454545454541</v>
      </c>
      <c r="S17" s="42">
        <v>20</v>
      </c>
      <c r="T17" s="43">
        <f t="shared" si="1"/>
        <v>22</v>
      </c>
      <c r="U17" s="54"/>
    </row>
    <row r="18" spans="5:21" ht="15.6" x14ac:dyDescent="0.3">
      <c r="E18" s="123" t="s">
        <v>0</v>
      </c>
      <c r="F18" s="124" t="str">
        <f>VLOOKUP(E18,Соответствие!$A$2:$B$16,2,0)</f>
        <v>login</v>
      </c>
      <c r="G18" s="63">
        <v>78</v>
      </c>
      <c r="H18" s="77">
        <f>VLOOKUP(F18,SummaryReports!$A$3:$K$23,8,0)</f>
        <v>84</v>
      </c>
      <c r="I18" s="137">
        <f t="shared" si="0"/>
        <v>7.1428571428571397E-2</v>
      </c>
      <c r="K18" s="53" t="s">
        <v>95</v>
      </c>
      <c r="L18" s="38">
        <v>19</v>
      </c>
      <c r="M18" s="39">
        <v>40</v>
      </c>
      <c r="N18" s="39">
        <f t="shared" si="2"/>
        <v>59</v>
      </c>
      <c r="O18" s="39">
        <f>100</f>
        <v>100</v>
      </c>
      <c r="P18" s="38">
        <v>1</v>
      </c>
      <c r="Q18" s="40">
        <f t="shared" si="3"/>
        <v>0.1</v>
      </c>
      <c r="R18" s="41">
        <f t="shared" ref="R18" si="5">60/(O18)</f>
        <v>0.6</v>
      </c>
      <c r="S18" s="42">
        <v>21</v>
      </c>
      <c r="T18" s="43">
        <f t="shared" si="1"/>
        <v>13</v>
      </c>
      <c r="U18" s="54"/>
    </row>
    <row r="19" spans="5:21" ht="16.2" thickBot="1" x14ac:dyDescent="0.35">
      <c r="E19" s="123" t="s">
        <v>1</v>
      </c>
      <c r="F19" s="124" t="str">
        <f>VLOOKUP(E19,Соответствие!$A$2:$B$16,2,0)</f>
        <v>logout</v>
      </c>
      <c r="G19" s="63">
        <v>43</v>
      </c>
      <c r="H19" s="77">
        <f>VLOOKUP(F19,SummaryReports!$A$3:$K$23,8,0)</f>
        <v>44</v>
      </c>
      <c r="I19" s="137">
        <f t="shared" si="0"/>
        <v>2.2727272727272707E-2</v>
      </c>
      <c r="K19" s="72"/>
      <c r="L19" s="73"/>
      <c r="M19" s="73"/>
      <c r="N19" s="73"/>
      <c r="O19" s="73"/>
      <c r="P19" s="73"/>
      <c r="Q19" s="74">
        <f>SUM(Q13:Q18)</f>
        <v>0.99999999999999989</v>
      </c>
      <c r="R19" s="108"/>
      <c r="S19" s="73"/>
      <c r="T19" s="73"/>
      <c r="U19" s="75"/>
    </row>
    <row r="20" spans="5:21" ht="15.6" x14ac:dyDescent="0.3">
      <c r="E20" s="123" t="s">
        <v>84</v>
      </c>
      <c r="F20" s="124" t="str">
        <f>VLOOKUP(E20,Соответствие!$A$2:$B$16,2,0)</f>
        <v>search_request</v>
      </c>
      <c r="G20" s="63">
        <v>144</v>
      </c>
      <c r="H20" s="77">
        <f>VLOOKUP(F20,SummaryReports!$A$3:$K$23,8,0)</f>
        <v>158</v>
      </c>
      <c r="I20" s="137">
        <f t="shared" si="0"/>
        <v>8.8607594936708889E-2</v>
      </c>
    </row>
    <row r="21" spans="5:21" ht="15.6" x14ac:dyDescent="0.3">
      <c r="E21" s="123" t="s">
        <v>82</v>
      </c>
      <c r="F21" s="124" t="str">
        <f>VLOOKUP(E21,Соответствие!$A$2:$B$16,2,0)</f>
        <v>open_search_page</v>
      </c>
      <c r="G21" s="63">
        <v>144</v>
      </c>
      <c r="H21" s="77">
        <f>VLOOKUP(F21,SummaryReports!$A$3:$K$23,8,0)</f>
        <v>160</v>
      </c>
      <c r="I21" s="137">
        <f t="shared" si="0"/>
        <v>9.9999999999999978E-2</v>
      </c>
    </row>
    <row r="22" spans="5:21" ht="15.6" x14ac:dyDescent="0.3">
      <c r="E22" s="123" t="s">
        <v>83</v>
      </c>
      <c r="F22" s="124" t="str">
        <f>VLOOKUP(E22,Соответствие!$A$2:$B$16,2,0)</f>
        <v>open_item_page</v>
      </c>
      <c r="G22" s="63">
        <v>144</v>
      </c>
      <c r="H22" s="77">
        <f>VLOOKUP(F22,SummaryReports!$A$3:$K$23,8,0)</f>
        <v>159</v>
      </c>
      <c r="I22" s="137">
        <f t="shared" si="0"/>
        <v>9.4339622641509413E-2</v>
      </c>
    </row>
    <row r="23" spans="5:21" ht="15.6" x14ac:dyDescent="0.3">
      <c r="E23" s="123" t="s">
        <v>85</v>
      </c>
      <c r="F23" s="124" t="str">
        <f>VLOOKUP(E23,Соответствие!$A$2:$B$16,2,0)</f>
        <v>add_to_card</v>
      </c>
      <c r="G23" s="63">
        <v>64</v>
      </c>
      <c r="H23" s="77">
        <f>VLOOKUP(F23,SummaryReports!$A$3:$K$23,8,0)</f>
        <v>70</v>
      </c>
      <c r="I23" s="137">
        <f t="shared" si="0"/>
        <v>8.5714285714285743E-2</v>
      </c>
    </row>
    <row r="24" spans="5:21" ht="15.6" x14ac:dyDescent="0.3">
      <c r="E24" s="123" t="s">
        <v>86</v>
      </c>
      <c r="F24" s="124" t="str">
        <f>VLOOKUP(E24,Соответствие!$A$2:$B$16,2,0)</f>
        <v>open_card</v>
      </c>
      <c r="G24" s="63">
        <v>34</v>
      </c>
      <c r="H24" s="77">
        <f>VLOOKUP(F24,SummaryReports!$A$3:$K$23,8,0)</f>
        <v>38</v>
      </c>
      <c r="I24" s="137">
        <f t="shared" si="0"/>
        <v>0.10526315789473684</v>
      </c>
    </row>
    <row r="25" spans="5:21" ht="15.6" x14ac:dyDescent="0.3">
      <c r="E25" s="123" t="s">
        <v>89</v>
      </c>
      <c r="F25" s="124" t="str">
        <f>VLOOKUP(E25,Соответствие!$A$2:$B$16,2,0)</f>
        <v>fill_details_for_purchase</v>
      </c>
      <c r="G25" s="63">
        <v>22</v>
      </c>
      <c r="H25" s="77">
        <f>VLOOKUP(F25,SummaryReports!$A$3:$K$23,8,0)</f>
        <v>24</v>
      </c>
      <c r="I25" s="137">
        <f t="shared" si="0"/>
        <v>8.333333333333337E-2</v>
      </c>
    </row>
    <row r="26" spans="5:21" ht="15.6" x14ac:dyDescent="0.3">
      <c r="E26" s="123" t="s">
        <v>87</v>
      </c>
      <c r="F26" s="124" t="str">
        <f>VLOOKUP(E26,Соответствие!$A$2:$B$16,2,0)</f>
        <v>pay</v>
      </c>
      <c r="G26" s="63">
        <v>22</v>
      </c>
      <c r="H26" s="77">
        <f>VLOOKUP(F26,SummaryReports!$A$3:$K$23,8,0)</f>
        <v>24</v>
      </c>
      <c r="I26" s="137">
        <f t="shared" si="0"/>
        <v>8.333333333333337E-2</v>
      </c>
    </row>
    <row r="27" spans="5:21" ht="15.6" x14ac:dyDescent="0.3">
      <c r="E27" s="123" t="s">
        <v>88</v>
      </c>
      <c r="F27" s="124" t="str">
        <f>VLOOKUP(E27,Соответствие!$A$2:$B$16,2,0)</f>
        <v>remove_item</v>
      </c>
      <c r="G27" s="63">
        <v>13</v>
      </c>
      <c r="H27" s="77">
        <f>VLOOKUP(F27,SummaryReports!$A$3:$K$23,8,0)</f>
        <v>12</v>
      </c>
      <c r="I27" s="137">
        <f t="shared" si="0"/>
        <v>-8.3333333333333259E-2</v>
      </c>
    </row>
    <row r="28" spans="5:21" x14ac:dyDescent="0.3">
      <c r="E28" s="81" t="s">
        <v>2</v>
      </c>
      <c r="F28" s="28"/>
      <c r="G28" s="82">
        <f>SUM(G13:G27)</f>
        <v>967</v>
      </c>
      <c r="H28" s="82">
        <f>SUM(H13:H27)</f>
        <v>1058</v>
      </c>
      <c r="I28" s="83">
        <f>1-G28/H28</f>
        <v>8.6011342155009496E-2</v>
      </c>
    </row>
    <row r="32" spans="5:21" x14ac:dyDescent="0.3">
      <c r="E32" s="145" t="s">
        <v>60</v>
      </c>
      <c r="F32" s="145"/>
      <c r="G32" s="145"/>
      <c r="H32" s="145"/>
      <c r="I32" s="145"/>
    </row>
    <row r="34" spans="5:9" ht="15.6" x14ac:dyDescent="0.3">
      <c r="E34" s="64"/>
      <c r="F34" s="65"/>
      <c r="G34" s="66"/>
      <c r="H34" s="67"/>
      <c r="I34" s="68"/>
    </row>
    <row r="35" spans="5:9" ht="62.4" x14ac:dyDescent="0.3">
      <c r="E35" s="122"/>
      <c r="F35" s="61" t="s">
        <v>43</v>
      </c>
      <c r="G35" s="62" t="s">
        <v>51</v>
      </c>
      <c r="H35" s="62" t="s">
        <v>31</v>
      </c>
      <c r="I35" s="62" t="s">
        <v>32</v>
      </c>
    </row>
    <row r="36" spans="5:9" ht="15.6" x14ac:dyDescent="0.3">
      <c r="E36" s="123" t="s">
        <v>62</v>
      </c>
      <c r="F36" s="124" t="str">
        <f>VLOOKUP(E36,Соответствие!$A$2:$B$16,2,0)</f>
        <v>open_main_page</v>
      </c>
      <c r="G36" s="125">
        <v>366</v>
      </c>
      <c r="H36" s="125">
        <f>VLOOKUP(F36,SummaryReports!$Q$28:$AA$48,8,0)</f>
        <v>365</v>
      </c>
      <c r="I36" s="126">
        <f t="shared" ref="I36:I50" si="6">1-G36/H36</f>
        <v>-2.73972602739736E-3</v>
      </c>
    </row>
    <row r="37" spans="5:9" ht="15.6" x14ac:dyDescent="0.3">
      <c r="E37" s="123" t="s">
        <v>90</v>
      </c>
      <c r="F37" s="124" t="str">
        <f>VLOOKUP(E37,Соответствие!$A$2:$B$16,2,0)</f>
        <v>select_item_for_feedback</v>
      </c>
      <c r="G37" s="125">
        <v>50</v>
      </c>
      <c r="H37" s="125">
        <f>VLOOKUP(F37,SummaryReports!$Q$28:$AA$48,8,0)</f>
        <v>50</v>
      </c>
      <c r="I37" s="126">
        <f t="shared" si="6"/>
        <v>0</v>
      </c>
    </row>
    <row r="38" spans="5:9" ht="15.6" x14ac:dyDescent="0.3">
      <c r="E38" s="123" t="s">
        <v>96</v>
      </c>
      <c r="F38" s="124" t="str">
        <f>VLOOKUP(E38,Соответствие!$A$2:$B$16,2,0)</f>
        <v>send_feedback</v>
      </c>
      <c r="G38" s="125">
        <v>50</v>
      </c>
      <c r="H38" s="125">
        <f>VLOOKUP(F38,SummaryReports!$Q$28:$AA$48,8,0)</f>
        <v>50</v>
      </c>
      <c r="I38" s="126">
        <f t="shared" si="6"/>
        <v>0</v>
      </c>
    </row>
    <row r="39" spans="5:9" ht="15.6" x14ac:dyDescent="0.3">
      <c r="E39" s="123" t="s">
        <v>67</v>
      </c>
      <c r="F39" s="124" t="str">
        <f>VLOOKUP(E39,Соответствие!$A$2:$B$16,2,0)</f>
        <v>open_registration_page</v>
      </c>
      <c r="G39" s="125">
        <v>26</v>
      </c>
      <c r="H39" s="125">
        <f>VLOOKUP(F39,SummaryReports!$Q$28:$AA$48,8,0)</f>
        <v>26</v>
      </c>
      <c r="I39" s="126">
        <f t="shared" si="6"/>
        <v>0</v>
      </c>
    </row>
    <row r="40" spans="5:9" ht="15.6" x14ac:dyDescent="0.3">
      <c r="E40" s="123" t="s">
        <v>81</v>
      </c>
      <c r="F40" s="124" t="str">
        <f>VLOOKUP(E40,Соответствие!$A$2:$B$16,2,0)</f>
        <v>register</v>
      </c>
      <c r="G40" s="125">
        <v>26</v>
      </c>
      <c r="H40" s="125">
        <f>VLOOKUP(F40,SummaryReports!$Q$28:$AA$48,8,0)</f>
        <v>26</v>
      </c>
      <c r="I40" s="126">
        <f t="shared" si="6"/>
        <v>0</v>
      </c>
    </row>
    <row r="41" spans="5:9" ht="15.6" x14ac:dyDescent="0.3">
      <c r="E41" s="123" t="s">
        <v>0</v>
      </c>
      <c r="F41" s="124" t="str">
        <f>VLOOKUP(E41,Соответствие!$A$2:$B$16,2,0)</f>
        <v>login</v>
      </c>
      <c r="G41" s="125">
        <v>156</v>
      </c>
      <c r="H41" s="125">
        <f>VLOOKUP(F41,SummaryReports!$Q$28:$AA$48,8,0)</f>
        <v>153</v>
      </c>
      <c r="I41" s="126">
        <f t="shared" si="6"/>
        <v>-1.9607843137254832E-2</v>
      </c>
    </row>
    <row r="42" spans="5:9" ht="15.6" x14ac:dyDescent="0.3">
      <c r="E42" s="123" t="s">
        <v>1</v>
      </c>
      <c r="F42" s="124" t="str">
        <f>VLOOKUP(E42,Соответствие!$A$2:$B$16,2,0)</f>
        <v>logout</v>
      </c>
      <c r="G42" s="125">
        <v>86</v>
      </c>
      <c r="H42" s="125">
        <f>VLOOKUP(F42,SummaryReports!$Q$28:$AA$48,8,0)</f>
        <v>80</v>
      </c>
      <c r="I42" s="126">
        <f t="shared" si="6"/>
        <v>-7.4999999999999956E-2</v>
      </c>
    </row>
    <row r="43" spans="5:9" ht="15.6" x14ac:dyDescent="0.3">
      <c r="E43" s="123" t="s">
        <v>84</v>
      </c>
      <c r="F43" s="124" t="str">
        <f>VLOOKUP(E43,Соответствие!$A$2:$B$16,2,0)</f>
        <v>search_request</v>
      </c>
      <c r="G43" s="125">
        <v>288</v>
      </c>
      <c r="H43" s="125">
        <f>VLOOKUP(F43,SummaryReports!$Q$28:$AA$48,8,0)</f>
        <v>288</v>
      </c>
      <c r="I43" s="126">
        <f t="shared" si="6"/>
        <v>0</v>
      </c>
    </row>
    <row r="44" spans="5:9" ht="15.6" x14ac:dyDescent="0.3">
      <c r="E44" s="123" t="s">
        <v>82</v>
      </c>
      <c r="F44" s="124" t="str">
        <f>VLOOKUP(E44,Соответствие!$A$2:$B$16,2,0)</f>
        <v>open_search_page</v>
      </c>
      <c r="G44" s="125">
        <v>288</v>
      </c>
      <c r="H44" s="125">
        <f>VLOOKUP(F44,SummaryReports!$Q$28:$AA$48,8,0)</f>
        <v>289</v>
      </c>
      <c r="I44" s="126">
        <f t="shared" si="6"/>
        <v>3.4602076124568004E-3</v>
      </c>
    </row>
    <row r="45" spans="5:9" ht="15.6" x14ac:dyDescent="0.3">
      <c r="E45" s="123" t="s">
        <v>83</v>
      </c>
      <c r="F45" s="124" t="str">
        <f>VLOOKUP(E45,Соответствие!$A$2:$B$16,2,0)</f>
        <v>open_item_page</v>
      </c>
      <c r="G45" s="125">
        <v>288</v>
      </c>
      <c r="H45" s="125">
        <f>VLOOKUP(F45,SummaryReports!$Q$28:$AA$48,8,0)</f>
        <v>289</v>
      </c>
      <c r="I45" s="126">
        <f t="shared" si="6"/>
        <v>3.4602076124568004E-3</v>
      </c>
    </row>
    <row r="46" spans="5:9" ht="15.6" x14ac:dyDescent="0.3">
      <c r="E46" s="123" t="s">
        <v>85</v>
      </c>
      <c r="F46" s="124" t="str">
        <f>VLOOKUP(E46,Соответствие!$A$2:$B$16,2,0)</f>
        <v>add_to_card</v>
      </c>
      <c r="G46" s="125">
        <v>128</v>
      </c>
      <c r="H46" s="125">
        <f>VLOOKUP(F46,SummaryReports!$Q$28:$AA$48,8,0)</f>
        <v>126</v>
      </c>
      <c r="I46" s="126">
        <f t="shared" si="6"/>
        <v>-1.5873015873015817E-2</v>
      </c>
    </row>
    <row r="47" spans="5:9" ht="15.6" x14ac:dyDescent="0.3">
      <c r="E47" s="123" t="s">
        <v>86</v>
      </c>
      <c r="F47" s="124" t="str">
        <f>VLOOKUP(E47,Соответствие!$A$2:$B$16,2,0)</f>
        <v>open_card</v>
      </c>
      <c r="G47" s="125">
        <v>68</v>
      </c>
      <c r="H47" s="125">
        <f>VLOOKUP(F47,SummaryReports!$Q$28:$AA$48,8,0)</f>
        <v>67</v>
      </c>
      <c r="I47" s="126">
        <f t="shared" si="6"/>
        <v>-1.4925373134328401E-2</v>
      </c>
    </row>
    <row r="48" spans="5:9" ht="15.6" x14ac:dyDescent="0.3">
      <c r="E48" s="123" t="s">
        <v>89</v>
      </c>
      <c r="F48" s="124" t="str">
        <f>VLOOKUP(E48,Соответствие!$A$2:$B$16,2,0)</f>
        <v>fill_details_for_purchase</v>
      </c>
      <c r="G48" s="125">
        <v>44</v>
      </c>
      <c r="H48" s="125">
        <f>VLOOKUP(F48,SummaryReports!$Q$28:$AA$48,8,0)</f>
        <v>43</v>
      </c>
      <c r="I48" s="126">
        <f t="shared" si="6"/>
        <v>-2.3255813953488413E-2</v>
      </c>
    </row>
    <row r="49" spans="5:9" ht="15.6" x14ac:dyDescent="0.3">
      <c r="E49" s="123" t="s">
        <v>87</v>
      </c>
      <c r="F49" s="124" t="str">
        <f>VLOOKUP(E49,Соответствие!$A$2:$B$16,2,0)</f>
        <v>pay</v>
      </c>
      <c r="G49" s="125">
        <v>44</v>
      </c>
      <c r="H49" s="125">
        <f>VLOOKUP(F49,SummaryReports!$Q$28:$AA$48,8,0)</f>
        <v>44</v>
      </c>
      <c r="I49" s="126">
        <f t="shared" si="6"/>
        <v>0</v>
      </c>
    </row>
    <row r="50" spans="5:9" ht="15.6" x14ac:dyDescent="0.3">
      <c r="E50" s="123" t="s">
        <v>88</v>
      </c>
      <c r="F50" s="124" t="str">
        <f>VLOOKUP(E50,Соответствие!$A$2:$B$16,2,0)</f>
        <v>remove_item</v>
      </c>
      <c r="G50" s="125">
        <v>26</v>
      </c>
      <c r="H50" s="125">
        <f>VLOOKUP(F50,SummaryReports!$Q$28:$AA$48,8,0)</f>
        <v>23</v>
      </c>
      <c r="I50" s="132">
        <f t="shared" si="6"/>
        <v>-0.13043478260869557</v>
      </c>
    </row>
    <row r="51" spans="5:9" ht="15.6" x14ac:dyDescent="0.3">
      <c r="E51" s="127" t="s">
        <v>2</v>
      </c>
      <c r="F51" s="122"/>
      <c r="G51" s="128">
        <f>SUM(G36:G50)</f>
        <v>1934</v>
      </c>
      <c r="H51" s="128">
        <f>SUM(H36:H49)</f>
        <v>1896</v>
      </c>
      <c r="I51" s="129">
        <f>1-G51/H51</f>
        <v>-2.0042194092827037E-2</v>
      </c>
    </row>
    <row r="52" spans="5:9" ht="15.6" x14ac:dyDescent="0.3">
      <c r="F52" s="134"/>
      <c r="G52" s="135"/>
      <c r="H52" s="135"/>
      <c r="I52" s="136"/>
    </row>
    <row r="53" spans="5:9" ht="15.6" x14ac:dyDescent="0.3">
      <c r="F53" s="134"/>
      <c r="G53" s="135"/>
      <c r="H53" s="135"/>
      <c r="I53" s="136"/>
    </row>
    <row r="54" spans="5:9" x14ac:dyDescent="0.3">
      <c r="E54" s="145" t="s">
        <v>105</v>
      </c>
      <c r="F54" s="145"/>
      <c r="G54" s="145"/>
      <c r="H54" s="145"/>
      <c r="I54" s="145"/>
    </row>
    <row r="56" spans="5:9" ht="62.4" x14ac:dyDescent="0.3">
      <c r="E56" s="28"/>
      <c r="F56" s="61" t="s">
        <v>43</v>
      </c>
      <c r="G56" s="62" t="s">
        <v>51</v>
      </c>
      <c r="H56" s="62" t="s">
        <v>31</v>
      </c>
      <c r="I56" s="62" t="s">
        <v>32</v>
      </c>
    </row>
    <row r="57" spans="5:9" ht="15.6" x14ac:dyDescent="0.3">
      <c r="E57" s="123" t="s">
        <v>62</v>
      </c>
      <c r="F57" s="124" t="str">
        <f>VLOOKUP(E57,Соответствие!$A$2:$B$16,2,0)</f>
        <v>open_main_page</v>
      </c>
      <c r="G57" s="63">
        <f>G36*4.5</f>
        <v>1647</v>
      </c>
      <c r="H57" s="63">
        <f>VLOOKUP(F57,SummaryReports!$A$53:$K$73,8,0)</f>
        <v>1639</v>
      </c>
      <c r="I57" s="78">
        <f t="shared" ref="I57:I71" si="7">1-G57/H57</f>
        <v>-4.8810250152531154E-3</v>
      </c>
    </row>
    <row r="58" spans="5:9" ht="15.6" x14ac:dyDescent="0.3">
      <c r="E58" s="123" t="s">
        <v>90</v>
      </c>
      <c r="F58" s="124" t="str">
        <f>VLOOKUP(E58,Соответствие!$A$2:$B$16,2,0)</f>
        <v>select_item_for_feedback</v>
      </c>
      <c r="G58" s="63">
        <f t="shared" ref="G58:G71" si="8">G37*4.5</f>
        <v>225</v>
      </c>
      <c r="H58" s="63">
        <f>VLOOKUP(F58,SummaryReports!$A$53:$K$73,8,0)</f>
        <v>226</v>
      </c>
      <c r="I58" s="78">
        <f t="shared" si="7"/>
        <v>4.4247787610619538E-3</v>
      </c>
    </row>
    <row r="59" spans="5:9" ht="15.6" x14ac:dyDescent="0.3">
      <c r="E59" s="123" t="s">
        <v>96</v>
      </c>
      <c r="F59" s="124" t="str">
        <f>VLOOKUP(E59,Соответствие!$A$2:$B$16,2,0)</f>
        <v>send_feedback</v>
      </c>
      <c r="G59" s="63">
        <f t="shared" si="8"/>
        <v>225</v>
      </c>
      <c r="H59" s="63">
        <f>VLOOKUP(F59,SummaryReports!$A$53:$K$73,8,0)</f>
        <v>226</v>
      </c>
      <c r="I59" s="78">
        <f t="shared" si="7"/>
        <v>4.4247787610619538E-3</v>
      </c>
    </row>
    <row r="60" spans="5:9" ht="15.6" x14ac:dyDescent="0.3">
      <c r="E60" s="123" t="s">
        <v>67</v>
      </c>
      <c r="F60" s="124" t="str">
        <f>VLOOKUP(E60,Соответствие!$A$2:$B$16,2,0)</f>
        <v>open_registration_page</v>
      </c>
      <c r="G60" s="63">
        <f t="shared" si="8"/>
        <v>117</v>
      </c>
      <c r="H60" s="63">
        <f>VLOOKUP(F60,SummaryReports!$A$53:$K$73,8,0)</f>
        <v>120</v>
      </c>
      <c r="I60" s="78">
        <f t="shared" si="7"/>
        <v>2.5000000000000022E-2</v>
      </c>
    </row>
    <row r="61" spans="5:9" ht="15.6" x14ac:dyDescent="0.3">
      <c r="E61" s="123" t="s">
        <v>81</v>
      </c>
      <c r="F61" s="124" t="str">
        <f>VLOOKUP(E61,Соответствие!$A$2:$B$16,2,0)</f>
        <v>register</v>
      </c>
      <c r="G61" s="63">
        <f t="shared" si="8"/>
        <v>117</v>
      </c>
      <c r="H61" s="63">
        <f>VLOOKUP(F61,SummaryReports!$A$53:$K$73,8,0)</f>
        <v>120</v>
      </c>
      <c r="I61" s="78">
        <f t="shared" si="7"/>
        <v>2.5000000000000022E-2</v>
      </c>
    </row>
    <row r="62" spans="5:9" ht="15.6" x14ac:dyDescent="0.3">
      <c r="E62" s="123" t="s">
        <v>0</v>
      </c>
      <c r="F62" s="124" t="str">
        <f>VLOOKUP(E62,Соответствие!$A$2:$B$16,2,0)</f>
        <v>login</v>
      </c>
      <c r="G62" s="63">
        <f t="shared" si="8"/>
        <v>702</v>
      </c>
      <c r="H62" s="63">
        <f>VLOOKUP(F62,SummaryReports!$A$53:$K$73,8,0)</f>
        <v>695</v>
      </c>
      <c r="I62" s="78">
        <f t="shared" si="7"/>
        <v>-1.0071942446043147E-2</v>
      </c>
    </row>
    <row r="63" spans="5:9" ht="15.6" x14ac:dyDescent="0.3">
      <c r="E63" s="123" t="s">
        <v>1</v>
      </c>
      <c r="F63" s="124" t="str">
        <f>VLOOKUP(E63,Соответствие!$A$2:$B$16,2,0)</f>
        <v>logout</v>
      </c>
      <c r="G63" s="63">
        <f t="shared" si="8"/>
        <v>387</v>
      </c>
      <c r="H63" s="63">
        <f>VLOOKUP(F63,SummaryReports!$A$53:$K$73,8,0)</f>
        <v>355</v>
      </c>
      <c r="I63" s="79">
        <f t="shared" si="7"/>
        <v>-9.0140845070422637E-2</v>
      </c>
    </row>
    <row r="64" spans="5:9" ht="15.6" x14ac:dyDescent="0.3">
      <c r="E64" s="123" t="s">
        <v>84</v>
      </c>
      <c r="F64" s="124" t="str">
        <f>VLOOKUP(E64,Соответствие!$A$2:$B$16,2,0)</f>
        <v>search_request</v>
      </c>
      <c r="G64" s="63">
        <f t="shared" si="8"/>
        <v>1296</v>
      </c>
      <c r="H64" s="63">
        <f>VLOOKUP(F64,SummaryReports!$A$53:$K$73,8,0)</f>
        <v>1295</v>
      </c>
      <c r="I64" s="78">
        <f t="shared" si="7"/>
        <v>-7.7220077220085948E-4</v>
      </c>
    </row>
    <row r="65" spans="5:9" ht="15.6" x14ac:dyDescent="0.3">
      <c r="E65" s="123" t="s">
        <v>82</v>
      </c>
      <c r="F65" s="124" t="str">
        <f>VLOOKUP(E65,Соответствие!$A$2:$B$16,2,0)</f>
        <v>open_search_page</v>
      </c>
      <c r="G65" s="63">
        <f t="shared" si="8"/>
        <v>1296</v>
      </c>
      <c r="H65" s="63">
        <f>VLOOKUP(F65,SummaryReports!$A$53:$K$73,8,0)</f>
        <v>1294</v>
      </c>
      <c r="I65" s="78">
        <f t="shared" si="7"/>
        <v>-1.5455950540959051E-3</v>
      </c>
    </row>
    <row r="66" spans="5:9" ht="15.6" x14ac:dyDescent="0.3">
      <c r="E66" s="123" t="s">
        <v>83</v>
      </c>
      <c r="F66" s="124" t="str">
        <f>VLOOKUP(E66,Соответствие!$A$2:$B$16,2,0)</f>
        <v>open_item_page</v>
      </c>
      <c r="G66" s="63">
        <f t="shared" si="8"/>
        <v>1296</v>
      </c>
      <c r="H66" s="63">
        <f>VLOOKUP(F66,SummaryReports!$A$53:$K$73,8,0)</f>
        <v>1294</v>
      </c>
      <c r="I66" s="78">
        <f t="shared" si="7"/>
        <v>-1.5455950540959051E-3</v>
      </c>
    </row>
    <row r="67" spans="5:9" ht="15.6" x14ac:dyDescent="0.3">
      <c r="E67" s="123" t="s">
        <v>85</v>
      </c>
      <c r="F67" s="124" t="str">
        <f>VLOOKUP(E67,Соответствие!$A$2:$B$16,2,0)</f>
        <v>add_to_card</v>
      </c>
      <c r="G67" s="63">
        <f t="shared" si="8"/>
        <v>576</v>
      </c>
      <c r="H67" s="63">
        <f>VLOOKUP(F67,SummaryReports!$A$53:$K$73,8,0)</f>
        <v>567</v>
      </c>
      <c r="I67" s="78">
        <f t="shared" si="7"/>
        <v>-1.5873015873015817E-2</v>
      </c>
    </row>
    <row r="68" spans="5:9" ht="15.6" x14ac:dyDescent="0.3">
      <c r="E68" s="123" t="s">
        <v>86</v>
      </c>
      <c r="F68" s="124" t="str">
        <f>VLOOKUP(E68,Соответствие!$A$2:$B$16,2,0)</f>
        <v>open_card</v>
      </c>
      <c r="G68" s="63">
        <f t="shared" si="8"/>
        <v>306</v>
      </c>
      <c r="H68" s="63">
        <f>VLOOKUP(F68,SummaryReports!$A$53:$K$73,8,0)</f>
        <v>294</v>
      </c>
      <c r="I68" s="78">
        <f t="shared" si="7"/>
        <v>-4.081632653061229E-2</v>
      </c>
    </row>
    <row r="69" spans="5:9" ht="15.6" x14ac:dyDescent="0.3">
      <c r="E69" s="123" t="s">
        <v>89</v>
      </c>
      <c r="F69" s="124" t="str">
        <f>VLOOKUP(E69,Соответствие!$A$2:$B$16,2,0)</f>
        <v>fill_details_for_purchase</v>
      </c>
      <c r="G69" s="63">
        <f t="shared" si="8"/>
        <v>198</v>
      </c>
      <c r="H69" s="63">
        <f>VLOOKUP(F69,SummaryReports!$A$53:$K$73,8,0)</f>
        <v>190</v>
      </c>
      <c r="I69" s="78">
        <f t="shared" si="7"/>
        <v>-4.2105263157894646E-2</v>
      </c>
    </row>
    <row r="70" spans="5:9" ht="15.6" x14ac:dyDescent="0.3">
      <c r="E70" s="123" t="s">
        <v>87</v>
      </c>
      <c r="F70" s="124" t="str">
        <f>VLOOKUP(E70,Соответствие!$A$2:$B$16,2,0)</f>
        <v>pay</v>
      </c>
      <c r="G70" s="63">
        <f t="shared" si="8"/>
        <v>198</v>
      </c>
      <c r="H70" s="63">
        <f>VLOOKUP(F70,SummaryReports!$A$53:$K$73,8,0)</f>
        <v>187</v>
      </c>
      <c r="I70" s="78">
        <f t="shared" si="7"/>
        <v>-5.8823529411764719E-2</v>
      </c>
    </row>
    <row r="71" spans="5:9" ht="15.6" x14ac:dyDescent="0.3">
      <c r="E71" s="123" t="s">
        <v>88</v>
      </c>
      <c r="F71" s="124" t="str">
        <f>VLOOKUP(E71,Соответствие!$A$2:$B$16,2,0)</f>
        <v>remove_item</v>
      </c>
      <c r="G71" s="63">
        <f t="shared" si="8"/>
        <v>117</v>
      </c>
      <c r="H71" s="63">
        <f>VLOOKUP(F71,SummaryReports!$A$53:$K$73,8,0)</f>
        <v>90</v>
      </c>
      <c r="I71" s="79">
        <f t="shared" si="7"/>
        <v>-0.30000000000000004</v>
      </c>
    </row>
    <row r="72" spans="5:9" ht="15.6" x14ac:dyDescent="0.3">
      <c r="E72" s="127" t="s">
        <v>2</v>
      </c>
      <c r="F72" s="122"/>
      <c r="G72" s="128">
        <f>SUM(G57:G71)</f>
        <v>8703</v>
      </c>
      <c r="H72" s="128">
        <f>SUM(H57:H70)</f>
        <v>8502</v>
      </c>
      <c r="I72" s="129">
        <f>1-G72/H72</f>
        <v>-2.3641496118560257E-2</v>
      </c>
    </row>
  </sheetData>
  <mergeCells count="3">
    <mergeCell ref="E9:I9"/>
    <mergeCell ref="E32:I32"/>
    <mergeCell ref="E54:I5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36A-DCF3-4492-AE3A-3EAA2EB5D1B0}">
  <dimension ref="C7:V114"/>
  <sheetViews>
    <sheetView zoomScale="68" zoomScaleNormal="85" workbookViewId="0">
      <selection activeCell="L22" sqref="L22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29.109375" customWidth="1"/>
    <col min="12" max="12" width="6" bestFit="1" customWidth="1"/>
    <col min="13" max="13" width="4.109375" customWidth="1"/>
    <col min="14" max="14" width="5" bestFit="1" customWidth="1"/>
    <col min="15" max="15" width="14.109375" bestFit="1" customWidth="1"/>
    <col min="16" max="16" width="19.44140625" bestFit="1" customWidth="1"/>
    <col min="21" max="21" width="34.33203125" customWidth="1"/>
  </cols>
  <sheetData>
    <row r="7" spans="5:21" x14ac:dyDescent="0.3">
      <c r="E7" s="145" t="s">
        <v>59</v>
      </c>
      <c r="F7" s="145"/>
      <c r="G7" s="145"/>
      <c r="H7" s="145"/>
      <c r="I7" s="145"/>
    </row>
    <row r="9" spans="5:21" ht="16.2" thickBot="1" x14ac:dyDescent="0.35">
      <c r="E9" s="64"/>
      <c r="F9" s="65"/>
      <c r="G9" s="66"/>
      <c r="H9" s="67"/>
      <c r="I9" s="68"/>
    </row>
    <row r="10" spans="5:21" ht="62.4" x14ac:dyDescent="0.3">
      <c r="E10" s="122"/>
      <c r="F10" s="61" t="s">
        <v>43</v>
      </c>
      <c r="G10" s="62" t="s">
        <v>51</v>
      </c>
      <c r="H10" s="62" t="s">
        <v>31</v>
      </c>
      <c r="I10" s="62" t="s">
        <v>32</v>
      </c>
      <c r="K10" s="69" t="s">
        <v>15</v>
      </c>
      <c r="L10" s="70" t="s">
        <v>17</v>
      </c>
      <c r="M10" s="70" t="s">
        <v>18</v>
      </c>
      <c r="N10" s="70" t="s">
        <v>44</v>
      </c>
      <c r="O10" s="70" t="s">
        <v>19</v>
      </c>
      <c r="P10" s="70" t="s">
        <v>16</v>
      </c>
      <c r="Q10" s="70" t="s">
        <v>22</v>
      </c>
      <c r="R10" s="117" t="s">
        <v>46</v>
      </c>
      <c r="S10" s="112" t="s">
        <v>20</v>
      </c>
      <c r="T10" s="112" t="s">
        <v>21</v>
      </c>
      <c r="U10" s="71" t="s">
        <v>23</v>
      </c>
    </row>
    <row r="11" spans="5:21" ht="15.6" x14ac:dyDescent="0.3">
      <c r="E11" s="123" t="s">
        <v>62</v>
      </c>
      <c r="F11" s="124" t="str">
        <f>VLOOKUP(E11,Соответствие!$A$2:$B$16,2,0)</f>
        <v>open_main_page</v>
      </c>
      <c r="G11" s="125">
        <v>183</v>
      </c>
      <c r="H11" s="130">
        <f>VLOOKUP(F11,SummaryReports!$Q$3:$AA$23,8,0)</f>
        <v>185</v>
      </c>
      <c r="I11" s="126">
        <f t="shared" ref="I11:I25" si="0">1-G11/H11</f>
        <v>1.0810810810810811E-2</v>
      </c>
      <c r="K11" s="53" t="s">
        <v>65</v>
      </c>
      <c r="L11" s="38">
        <v>14</v>
      </c>
      <c r="M11" s="39">
        <v>10</v>
      </c>
      <c r="N11" s="39">
        <f>L11+M11</f>
        <v>24</v>
      </c>
      <c r="O11" s="39">
        <v>48</v>
      </c>
      <c r="P11" s="38">
        <v>1</v>
      </c>
      <c r="Q11" s="40">
        <f>P11/$U$11</f>
        <v>0.1</v>
      </c>
      <c r="R11" s="41">
        <f>60/(O11)</f>
        <v>1.25</v>
      </c>
      <c r="S11" s="42">
        <v>20</v>
      </c>
      <c r="T11" s="43">
        <f t="shared" ref="T11:T16" si="1">ROUND(P11*R11*S11,0)</f>
        <v>25</v>
      </c>
      <c r="U11" s="54">
        <f>SUM(P11:P16)</f>
        <v>10</v>
      </c>
    </row>
    <row r="12" spans="5:21" ht="15.6" x14ac:dyDescent="0.3">
      <c r="E12" s="123" t="s">
        <v>90</v>
      </c>
      <c r="F12" s="124" t="str">
        <f>VLOOKUP(E12,Соответствие!$A$2:$B$16,2,0)</f>
        <v>select_item_for_feedback</v>
      </c>
      <c r="G12" s="125">
        <v>25</v>
      </c>
      <c r="H12" s="130">
        <f>VLOOKUP(F12,SummaryReports!$Q$3:$AA$23,8,0)</f>
        <v>25</v>
      </c>
      <c r="I12" s="126">
        <f t="shared" si="0"/>
        <v>0</v>
      </c>
      <c r="K12" s="53" t="s">
        <v>91</v>
      </c>
      <c r="L12" s="38">
        <v>10</v>
      </c>
      <c r="M12" s="39">
        <v>25</v>
      </c>
      <c r="N12" s="39">
        <f t="shared" ref="N12:N16" si="2">L12+M12</f>
        <v>35</v>
      </c>
      <c r="O12" s="39">
        <v>90</v>
      </c>
      <c r="P12" s="38">
        <v>1</v>
      </c>
      <c r="Q12" s="40">
        <f t="shared" ref="Q12:Q16" si="3">P12/$U$11</f>
        <v>0.1</v>
      </c>
      <c r="R12" s="41">
        <f t="shared" ref="R12:R14" si="4">60/(O12)</f>
        <v>0.66666666666666663</v>
      </c>
      <c r="S12" s="42">
        <v>20</v>
      </c>
      <c r="T12" s="43">
        <f t="shared" si="1"/>
        <v>13</v>
      </c>
      <c r="U12" s="54"/>
    </row>
    <row r="13" spans="5:21" ht="15.6" x14ac:dyDescent="0.3">
      <c r="E13" s="123" t="s">
        <v>96</v>
      </c>
      <c r="F13" s="124" t="str">
        <f>VLOOKUP(E13,Соответствие!$A$2:$B$16,2,0)</f>
        <v>send_feedback</v>
      </c>
      <c r="G13" s="125">
        <v>25</v>
      </c>
      <c r="H13" s="130">
        <f>VLOOKUP(F13,SummaryReports!$Q$3:$AA$23,8,0)</f>
        <v>25</v>
      </c>
      <c r="I13" s="126">
        <f t="shared" si="0"/>
        <v>0</v>
      </c>
      <c r="K13" s="53" t="s">
        <v>92</v>
      </c>
      <c r="L13" s="38">
        <v>10</v>
      </c>
      <c r="M13" s="39">
        <v>15</v>
      </c>
      <c r="N13" s="39">
        <f t="shared" si="2"/>
        <v>25</v>
      </c>
      <c r="O13" s="39">
        <f>45</f>
        <v>45</v>
      </c>
      <c r="P13" s="38">
        <v>3</v>
      </c>
      <c r="Q13" s="40">
        <f t="shared" si="3"/>
        <v>0.3</v>
      </c>
      <c r="R13" s="41">
        <f t="shared" si="4"/>
        <v>1.3333333333333333</v>
      </c>
      <c r="S13" s="42">
        <v>20</v>
      </c>
      <c r="T13" s="43">
        <f t="shared" si="1"/>
        <v>80</v>
      </c>
      <c r="U13" s="54"/>
    </row>
    <row r="14" spans="5:21" ht="15.6" x14ac:dyDescent="0.3">
      <c r="E14" s="123" t="s">
        <v>67</v>
      </c>
      <c r="F14" s="124" t="str">
        <f>VLOOKUP(E14,Соответствие!$A$2:$B$16,2,0)</f>
        <v>open_registration_page</v>
      </c>
      <c r="G14" s="125">
        <v>13</v>
      </c>
      <c r="H14" s="130">
        <f>VLOOKUP(F14,SummaryReports!$Q$3:$AA$23,8,0)</f>
        <v>14</v>
      </c>
      <c r="I14" s="126">
        <f t="shared" si="0"/>
        <v>7.1428571428571397E-2</v>
      </c>
      <c r="K14" s="53" t="s">
        <v>94</v>
      </c>
      <c r="L14" s="38">
        <v>17</v>
      </c>
      <c r="M14" s="39">
        <v>30</v>
      </c>
      <c r="N14" s="39">
        <f t="shared" si="2"/>
        <v>47</v>
      </c>
      <c r="O14" s="39">
        <f>80</f>
        <v>80</v>
      </c>
      <c r="P14" s="38">
        <v>2</v>
      </c>
      <c r="Q14" s="40">
        <f t="shared" si="3"/>
        <v>0.2</v>
      </c>
      <c r="R14" s="41">
        <f t="shared" si="4"/>
        <v>0.75</v>
      </c>
      <c r="S14" s="42">
        <v>20</v>
      </c>
      <c r="T14" s="43">
        <f t="shared" si="1"/>
        <v>30</v>
      </c>
      <c r="U14" s="54"/>
    </row>
    <row r="15" spans="5:21" ht="15.6" x14ac:dyDescent="0.3">
      <c r="E15" s="123" t="s">
        <v>81</v>
      </c>
      <c r="F15" s="124" t="str">
        <f>VLOOKUP(E15,Соответствие!$A$2:$B$16,2,0)</f>
        <v>register</v>
      </c>
      <c r="G15" s="125">
        <v>13</v>
      </c>
      <c r="H15" s="130">
        <f>VLOOKUP(F15,SummaryReports!$Q$3:$AA$23,8,0)</f>
        <v>14</v>
      </c>
      <c r="I15" s="126">
        <f t="shared" si="0"/>
        <v>7.1428571428571397E-2</v>
      </c>
      <c r="K15" s="53" t="s">
        <v>93</v>
      </c>
      <c r="L15" s="38">
        <v>23</v>
      </c>
      <c r="M15" s="39">
        <v>40</v>
      </c>
      <c r="N15" s="39">
        <f t="shared" si="2"/>
        <v>63</v>
      </c>
      <c r="O15" s="39">
        <f>110</f>
        <v>110</v>
      </c>
      <c r="P15" s="38">
        <v>2</v>
      </c>
      <c r="Q15" s="40">
        <f t="shared" si="3"/>
        <v>0.2</v>
      </c>
      <c r="R15" s="41">
        <f>60/(O15)</f>
        <v>0.54545454545454541</v>
      </c>
      <c r="S15" s="42">
        <v>20</v>
      </c>
      <c r="T15" s="43">
        <f t="shared" si="1"/>
        <v>22</v>
      </c>
      <c r="U15" s="54"/>
    </row>
    <row r="16" spans="5:21" ht="15.6" x14ac:dyDescent="0.3">
      <c r="E16" s="123" t="s">
        <v>0</v>
      </c>
      <c r="F16" s="124" t="str">
        <f>VLOOKUP(E16,Соответствие!$A$2:$B$16,2,0)</f>
        <v>login</v>
      </c>
      <c r="G16" s="125">
        <v>78</v>
      </c>
      <c r="H16" s="130">
        <f>VLOOKUP(F16,SummaryReports!$Q$3:$AA$23,8,0)</f>
        <v>78</v>
      </c>
      <c r="I16" s="126">
        <f t="shared" si="0"/>
        <v>0</v>
      </c>
      <c r="K16" s="53" t="s">
        <v>95</v>
      </c>
      <c r="L16" s="38">
        <v>19</v>
      </c>
      <c r="M16" s="39">
        <v>40</v>
      </c>
      <c r="N16" s="39">
        <f t="shared" si="2"/>
        <v>59</v>
      </c>
      <c r="O16" s="39">
        <f>100</f>
        <v>100</v>
      </c>
      <c r="P16" s="38">
        <v>1</v>
      </c>
      <c r="Q16" s="40">
        <f t="shared" si="3"/>
        <v>0.1</v>
      </c>
      <c r="R16" s="41">
        <f t="shared" ref="R16" si="5">60/(O16)</f>
        <v>0.6</v>
      </c>
      <c r="S16" s="42">
        <v>21</v>
      </c>
      <c r="T16" s="43">
        <f t="shared" si="1"/>
        <v>13</v>
      </c>
      <c r="U16" s="54"/>
    </row>
    <row r="17" spans="5:22" ht="16.2" thickBot="1" x14ac:dyDescent="0.35">
      <c r="E17" s="123" t="s">
        <v>1</v>
      </c>
      <c r="F17" s="124" t="str">
        <f>VLOOKUP(E17,Соответствие!$A$2:$B$16,2,0)</f>
        <v>logout</v>
      </c>
      <c r="G17" s="125">
        <v>43</v>
      </c>
      <c r="H17" s="130">
        <f>VLOOKUP(F17,SummaryReports!$Q$3:$AA$23,8,0)</f>
        <v>37</v>
      </c>
      <c r="I17" s="132">
        <f t="shared" si="0"/>
        <v>-0.16216216216216206</v>
      </c>
      <c r="K17" s="72"/>
      <c r="L17" s="73"/>
      <c r="M17" s="73"/>
      <c r="N17" s="73"/>
      <c r="O17" s="73"/>
      <c r="P17" s="73"/>
      <c r="Q17" s="74">
        <f>SUM(Q11:Q16)</f>
        <v>0.99999999999999989</v>
      </c>
      <c r="R17" s="108"/>
      <c r="S17" s="73"/>
      <c r="T17" s="73"/>
      <c r="U17" s="75"/>
      <c r="V17" s="115"/>
    </row>
    <row r="18" spans="5:22" ht="15.6" x14ac:dyDescent="0.3">
      <c r="E18" s="123" t="s">
        <v>84</v>
      </c>
      <c r="F18" s="124" t="str">
        <f>VLOOKUP(E18,Соответствие!$A$2:$B$16,2,0)</f>
        <v>search_request</v>
      </c>
      <c r="G18" s="125">
        <v>144</v>
      </c>
      <c r="H18" s="130">
        <f>VLOOKUP(F18,SummaryReports!$Q$3:$AA$23,8,0)</f>
        <v>144</v>
      </c>
      <c r="I18" s="126">
        <f t="shared" si="0"/>
        <v>0</v>
      </c>
    </row>
    <row r="19" spans="5:22" ht="15.6" x14ac:dyDescent="0.3">
      <c r="E19" s="123" t="s">
        <v>82</v>
      </c>
      <c r="F19" s="124" t="str">
        <f>VLOOKUP(E19,Соответствие!$A$2:$B$16,2,0)</f>
        <v>open_search_page</v>
      </c>
      <c r="G19" s="125">
        <v>144</v>
      </c>
      <c r="H19" s="130">
        <f>VLOOKUP(F19,SummaryReports!$Q$3:$AA$23,8,0)</f>
        <v>143</v>
      </c>
      <c r="I19" s="126">
        <f t="shared" si="0"/>
        <v>-6.9930069930070893E-3</v>
      </c>
    </row>
    <row r="20" spans="5:22" ht="15.6" x14ac:dyDescent="0.3">
      <c r="E20" s="123" t="s">
        <v>83</v>
      </c>
      <c r="F20" s="124" t="str">
        <f>VLOOKUP(E20,Соответствие!$A$2:$B$16,2,0)</f>
        <v>open_item_page</v>
      </c>
      <c r="G20" s="125">
        <v>144</v>
      </c>
      <c r="H20" s="130">
        <f>VLOOKUP(F20,SummaryReports!$Q$3:$AA$23,8,0)</f>
        <v>144</v>
      </c>
      <c r="I20" s="126">
        <f t="shared" si="0"/>
        <v>0</v>
      </c>
    </row>
    <row r="21" spans="5:22" ht="15.6" x14ac:dyDescent="0.3">
      <c r="E21" s="123" t="s">
        <v>85</v>
      </c>
      <c r="F21" s="124" t="str">
        <f>VLOOKUP(E21,Соответствие!$A$2:$B$16,2,0)</f>
        <v>add_to_card</v>
      </c>
      <c r="G21" s="125">
        <v>64</v>
      </c>
      <c r="H21" s="130">
        <f>VLOOKUP(F21,SummaryReports!$Q$3:$AA$23,8,0)</f>
        <v>61</v>
      </c>
      <c r="I21" s="126">
        <f t="shared" si="0"/>
        <v>-4.9180327868852514E-2</v>
      </c>
    </row>
    <row r="22" spans="5:22" ht="15.6" x14ac:dyDescent="0.3">
      <c r="E22" s="123" t="s">
        <v>86</v>
      </c>
      <c r="F22" s="124" t="str">
        <f>VLOOKUP(E22,Соответствие!$A$2:$B$16,2,0)</f>
        <v>open_card</v>
      </c>
      <c r="G22" s="125">
        <v>34</v>
      </c>
      <c r="H22" s="130">
        <f>VLOOKUP(F22,SummaryReports!$Q$3:$AA$23,8,0)</f>
        <v>33</v>
      </c>
      <c r="I22" s="126">
        <f t="shared" si="0"/>
        <v>-3.0303030303030276E-2</v>
      </c>
    </row>
    <row r="23" spans="5:22" ht="15.6" x14ac:dyDescent="0.3">
      <c r="E23" s="123" t="s">
        <v>89</v>
      </c>
      <c r="F23" s="124" t="str">
        <f>VLOOKUP(E23,Соответствие!$A$2:$B$16,2,0)</f>
        <v>fill_details_for_purchase</v>
      </c>
      <c r="G23" s="128">
        <v>22</v>
      </c>
      <c r="H23" s="130">
        <f>VLOOKUP(F23,SummaryReports!$Q$3:$AA$23,8,0)</f>
        <v>21</v>
      </c>
      <c r="I23" s="126">
        <f t="shared" si="0"/>
        <v>-4.7619047619047672E-2</v>
      </c>
    </row>
    <row r="24" spans="5:22" ht="15.6" x14ac:dyDescent="0.3">
      <c r="E24" s="123" t="s">
        <v>87</v>
      </c>
      <c r="F24" s="124" t="str">
        <f>VLOOKUP(E24,Соответствие!$A$2:$B$16,2,0)</f>
        <v>pay</v>
      </c>
      <c r="G24" s="131">
        <v>22</v>
      </c>
      <c r="H24" s="130">
        <f>VLOOKUP(F24,SummaryReports!$Q$3:$AA$23,8,0)</f>
        <v>21</v>
      </c>
      <c r="I24" s="126">
        <f t="shared" si="0"/>
        <v>-4.7619047619047672E-2</v>
      </c>
    </row>
    <row r="25" spans="5:22" ht="15.6" x14ac:dyDescent="0.3">
      <c r="E25" s="123" t="s">
        <v>88</v>
      </c>
      <c r="F25" s="124" t="str">
        <f>VLOOKUP(E25,Соответствие!$A$2:$B$16,2,0)</f>
        <v>remove_item</v>
      </c>
      <c r="G25" s="131">
        <v>13</v>
      </c>
      <c r="H25" s="130">
        <f>VLOOKUP(F25,SummaryReports!$Q$3:$AA$23,8,0)</f>
        <v>13</v>
      </c>
      <c r="I25" s="126">
        <f t="shared" si="0"/>
        <v>0</v>
      </c>
    </row>
    <row r="26" spans="5:22" ht="15.6" x14ac:dyDescent="0.3">
      <c r="E26" s="127" t="s">
        <v>2</v>
      </c>
      <c r="F26" s="122"/>
      <c r="G26" s="128">
        <f>SUM(G11:G25)</f>
        <v>967</v>
      </c>
      <c r="H26" s="128">
        <f>SUM(H11:H24)</f>
        <v>945</v>
      </c>
      <c r="I26" s="129">
        <f>1-G26/H26</f>
        <v>-2.3280423280423346E-2</v>
      </c>
    </row>
    <row r="29" spans="5:22" x14ac:dyDescent="0.3">
      <c r="E29" s="145" t="s">
        <v>60</v>
      </c>
      <c r="F29" s="145"/>
      <c r="G29" s="145"/>
      <c r="H29" s="145"/>
      <c r="I29" s="145"/>
    </row>
    <row r="31" spans="5:22" ht="16.2" thickBot="1" x14ac:dyDescent="0.35">
      <c r="E31" s="64"/>
      <c r="F31" s="65"/>
      <c r="G31" s="66"/>
      <c r="H31" s="67"/>
      <c r="I31" s="68"/>
    </row>
    <row r="32" spans="5:22" ht="63" thickBot="1" x14ac:dyDescent="0.35">
      <c r="E32" s="122"/>
      <c r="F32" s="61" t="s">
        <v>43</v>
      </c>
      <c r="G32" s="62" t="s">
        <v>51</v>
      </c>
      <c r="H32" s="62" t="s">
        <v>31</v>
      </c>
      <c r="I32" s="62" t="s">
        <v>32</v>
      </c>
      <c r="K32" s="133" t="s">
        <v>103</v>
      </c>
    </row>
    <row r="33" spans="5:9" ht="15.6" x14ac:dyDescent="0.3">
      <c r="E33" s="123" t="s">
        <v>62</v>
      </c>
      <c r="F33" s="124" t="str">
        <f>VLOOKUP(E33,Соответствие!$A$2:$B$16,2,0)</f>
        <v>open_main_page</v>
      </c>
      <c r="G33" s="125">
        <f>G11*2</f>
        <v>366</v>
      </c>
      <c r="H33" s="125">
        <f>VLOOKUP(F33,SummaryReports!$Q$28:$AA$48,8,0)</f>
        <v>365</v>
      </c>
      <c r="I33" s="126">
        <f t="shared" ref="I33:I47" si="6">1-G33/H33</f>
        <v>-2.73972602739736E-3</v>
      </c>
    </row>
    <row r="34" spans="5:9" ht="15.6" x14ac:dyDescent="0.3">
      <c r="E34" s="123" t="s">
        <v>90</v>
      </c>
      <c r="F34" s="124" t="str">
        <f>VLOOKUP(E34,Соответствие!$A$2:$B$16,2,0)</f>
        <v>select_item_for_feedback</v>
      </c>
      <c r="G34" s="125">
        <f t="shared" ref="G34:G47" si="7">G12*2</f>
        <v>50</v>
      </c>
      <c r="H34" s="125">
        <f>VLOOKUP(F34,SummaryReports!$Q$28:$AA$48,8,0)</f>
        <v>50</v>
      </c>
      <c r="I34" s="126">
        <f t="shared" si="6"/>
        <v>0</v>
      </c>
    </row>
    <row r="35" spans="5:9" ht="15.6" x14ac:dyDescent="0.3">
      <c r="E35" s="123" t="s">
        <v>96</v>
      </c>
      <c r="F35" s="124" t="str">
        <f>VLOOKUP(E35,Соответствие!$A$2:$B$16,2,0)</f>
        <v>send_feedback</v>
      </c>
      <c r="G35" s="125">
        <f t="shared" si="7"/>
        <v>50</v>
      </c>
      <c r="H35" s="125">
        <f>VLOOKUP(F35,SummaryReports!$Q$28:$AA$48,8,0)</f>
        <v>50</v>
      </c>
      <c r="I35" s="126">
        <f t="shared" si="6"/>
        <v>0</v>
      </c>
    </row>
    <row r="36" spans="5:9" ht="15.6" x14ac:dyDescent="0.3">
      <c r="E36" s="123" t="s">
        <v>67</v>
      </c>
      <c r="F36" s="124" t="str">
        <f>VLOOKUP(E36,Соответствие!$A$2:$B$16,2,0)</f>
        <v>open_registration_page</v>
      </c>
      <c r="G36" s="125">
        <f t="shared" si="7"/>
        <v>26</v>
      </c>
      <c r="H36" s="125">
        <f>VLOOKUP(F36,SummaryReports!$Q$28:$AA$48,8,0)</f>
        <v>26</v>
      </c>
      <c r="I36" s="126">
        <f t="shared" si="6"/>
        <v>0</v>
      </c>
    </row>
    <row r="37" spans="5:9" ht="15.6" x14ac:dyDescent="0.3">
      <c r="E37" s="123" t="s">
        <v>81</v>
      </c>
      <c r="F37" s="124" t="str">
        <f>VLOOKUP(E37,Соответствие!$A$2:$B$16,2,0)</f>
        <v>register</v>
      </c>
      <c r="G37" s="125">
        <f t="shared" si="7"/>
        <v>26</v>
      </c>
      <c r="H37" s="125">
        <f>VLOOKUP(F37,SummaryReports!$Q$28:$AA$48,8,0)</f>
        <v>26</v>
      </c>
      <c r="I37" s="126">
        <f t="shared" si="6"/>
        <v>0</v>
      </c>
    </row>
    <row r="38" spans="5:9" ht="15.6" x14ac:dyDescent="0.3">
      <c r="E38" s="123" t="s">
        <v>0</v>
      </c>
      <c r="F38" s="124" t="str">
        <f>VLOOKUP(E38,Соответствие!$A$2:$B$16,2,0)</f>
        <v>login</v>
      </c>
      <c r="G38" s="125">
        <f t="shared" si="7"/>
        <v>156</v>
      </c>
      <c r="H38" s="125">
        <f>VLOOKUP(F38,SummaryReports!$Q$28:$AA$48,8,0)</f>
        <v>153</v>
      </c>
      <c r="I38" s="126">
        <f t="shared" si="6"/>
        <v>-1.9607843137254832E-2</v>
      </c>
    </row>
    <row r="39" spans="5:9" ht="15.6" x14ac:dyDescent="0.3">
      <c r="E39" s="123" t="s">
        <v>1</v>
      </c>
      <c r="F39" s="124" t="str">
        <f>VLOOKUP(E39,Соответствие!$A$2:$B$16,2,0)</f>
        <v>logout</v>
      </c>
      <c r="G39" s="125">
        <f t="shared" si="7"/>
        <v>86</v>
      </c>
      <c r="H39" s="125">
        <f>VLOOKUP(F39,SummaryReports!$Q$28:$AA$48,8,0)</f>
        <v>80</v>
      </c>
      <c r="I39" s="126">
        <f t="shared" si="6"/>
        <v>-7.4999999999999956E-2</v>
      </c>
    </row>
    <row r="40" spans="5:9" ht="15.6" x14ac:dyDescent="0.3">
      <c r="E40" s="123" t="s">
        <v>84</v>
      </c>
      <c r="F40" s="124" t="str">
        <f>VLOOKUP(E40,Соответствие!$A$2:$B$16,2,0)</f>
        <v>search_request</v>
      </c>
      <c r="G40" s="125">
        <f t="shared" si="7"/>
        <v>288</v>
      </c>
      <c r="H40" s="125">
        <f>VLOOKUP(F40,SummaryReports!$Q$28:$AA$48,8,0)</f>
        <v>288</v>
      </c>
      <c r="I40" s="126">
        <f t="shared" si="6"/>
        <v>0</v>
      </c>
    </row>
    <row r="41" spans="5:9" ht="15.6" x14ac:dyDescent="0.3">
      <c r="E41" s="123" t="s">
        <v>82</v>
      </c>
      <c r="F41" s="124" t="str">
        <f>VLOOKUP(E41,Соответствие!$A$2:$B$16,2,0)</f>
        <v>open_search_page</v>
      </c>
      <c r="G41" s="125">
        <f t="shared" si="7"/>
        <v>288</v>
      </c>
      <c r="H41" s="125">
        <f>VLOOKUP(F41,SummaryReports!$Q$28:$AA$48,8,0)</f>
        <v>289</v>
      </c>
      <c r="I41" s="126">
        <f t="shared" si="6"/>
        <v>3.4602076124568004E-3</v>
      </c>
    </row>
    <row r="42" spans="5:9" ht="15.6" x14ac:dyDescent="0.3">
      <c r="E42" s="123" t="s">
        <v>83</v>
      </c>
      <c r="F42" s="124" t="str">
        <f>VLOOKUP(E42,Соответствие!$A$2:$B$16,2,0)</f>
        <v>open_item_page</v>
      </c>
      <c r="G42" s="125">
        <f t="shared" si="7"/>
        <v>288</v>
      </c>
      <c r="H42" s="125">
        <f>VLOOKUP(F42,SummaryReports!$Q$28:$AA$48,8,0)</f>
        <v>289</v>
      </c>
      <c r="I42" s="126">
        <f t="shared" si="6"/>
        <v>3.4602076124568004E-3</v>
      </c>
    </row>
    <row r="43" spans="5:9" ht="15.6" x14ac:dyDescent="0.3">
      <c r="E43" s="123" t="s">
        <v>85</v>
      </c>
      <c r="F43" s="124" t="str">
        <f>VLOOKUP(E43,Соответствие!$A$2:$B$16,2,0)</f>
        <v>add_to_card</v>
      </c>
      <c r="G43" s="125">
        <f t="shared" si="7"/>
        <v>128</v>
      </c>
      <c r="H43" s="125">
        <f>VLOOKUP(F43,SummaryReports!$Q$28:$AA$48,8,0)</f>
        <v>126</v>
      </c>
      <c r="I43" s="126">
        <f t="shared" si="6"/>
        <v>-1.5873015873015817E-2</v>
      </c>
    </row>
    <row r="44" spans="5:9" ht="15.6" x14ac:dyDescent="0.3">
      <c r="E44" s="123" t="s">
        <v>86</v>
      </c>
      <c r="F44" s="124" t="str">
        <f>VLOOKUP(E44,Соответствие!$A$2:$B$16,2,0)</f>
        <v>open_card</v>
      </c>
      <c r="G44" s="125">
        <f t="shared" si="7"/>
        <v>68</v>
      </c>
      <c r="H44" s="125">
        <f>VLOOKUP(F44,SummaryReports!$Q$28:$AA$48,8,0)</f>
        <v>67</v>
      </c>
      <c r="I44" s="126">
        <f t="shared" si="6"/>
        <v>-1.4925373134328401E-2</v>
      </c>
    </row>
    <row r="45" spans="5:9" ht="15.6" x14ac:dyDescent="0.3">
      <c r="E45" s="123" t="s">
        <v>89</v>
      </c>
      <c r="F45" s="124" t="str">
        <f>VLOOKUP(E45,Соответствие!$A$2:$B$16,2,0)</f>
        <v>fill_details_for_purchase</v>
      </c>
      <c r="G45" s="125">
        <f t="shared" si="7"/>
        <v>44</v>
      </c>
      <c r="H45" s="125">
        <f>VLOOKUP(F45,SummaryReports!$Q$28:$AA$48,8,0)</f>
        <v>43</v>
      </c>
      <c r="I45" s="126">
        <f t="shared" si="6"/>
        <v>-2.3255813953488413E-2</v>
      </c>
    </row>
    <row r="46" spans="5:9" ht="15.6" x14ac:dyDescent="0.3">
      <c r="E46" s="123" t="s">
        <v>87</v>
      </c>
      <c r="F46" s="124" t="str">
        <f>VLOOKUP(E46,Соответствие!$A$2:$B$16,2,0)</f>
        <v>pay</v>
      </c>
      <c r="G46" s="125">
        <f t="shared" si="7"/>
        <v>44</v>
      </c>
      <c r="H46" s="125">
        <f>VLOOKUP(F46,SummaryReports!$Q$28:$AA$48,8,0)</f>
        <v>44</v>
      </c>
      <c r="I46" s="126">
        <f t="shared" si="6"/>
        <v>0</v>
      </c>
    </row>
    <row r="47" spans="5:9" ht="15.6" x14ac:dyDescent="0.3">
      <c r="E47" s="123" t="s">
        <v>88</v>
      </c>
      <c r="F47" s="124" t="str">
        <f>VLOOKUP(E47,Соответствие!$A$2:$B$16,2,0)</f>
        <v>remove_item</v>
      </c>
      <c r="G47" s="125">
        <f t="shared" si="7"/>
        <v>26</v>
      </c>
      <c r="H47" s="125">
        <f>VLOOKUP(F47,SummaryReports!$Q$28:$AA$48,8,0)</f>
        <v>23</v>
      </c>
      <c r="I47" s="132">
        <f t="shared" si="6"/>
        <v>-0.13043478260869557</v>
      </c>
    </row>
    <row r="48" spans="5:9" ht="15.6" x14ac:dyDescent="0.3">
      <c r="E48" s="127" t="s">
        <v>2</v>
      </c>
      <c r="F48" s="122"/>
      <c r="G48" s="128">
        <f>SUM(G33:G47)</f>
        <v>1934</v>
      </c>
      <c r="H48" s="128">
        <f>SUM(H33:H46)</f>
        <v>1896</v>
      </c>
      <c r="I48" s="129">
        <f>1-G48/H48</f>
        <v>-2.0042194092827037E-2</v>
      </c>
    </row>
    <row r="49" spans="5:9" x14ac:dyDescent="0.3">
      <c r="G49" s="110"/>
      <c r="H49" s="110"/>
      <c r="I49" s="109"/>
    </row>
    <row r="51" spans="5:9" x14ac:dyDescent="0.3">
      <c r="E51" s="145" t="s">
        <v>9</v>
      </c>
      <c r="F51" s="145"/>
      <c r="G51" s="145"/>
      <c r="H51" s="145"/>
      <c r="I51" s="145"/>
    </row>
    <row r="53" spans="5:9" ht="15.6" x14ac:dyDescent="0.3">
      <c r="E53" s="64"/>
      <c r="F53" s="65"/>
      <c r="G53" s="66"/>
      <c r="H53" s="67"/>
      <c r="I53" s="68"/>
    </row>
    <row r="54" spans="5:9" ht="62.4" x14ac:dyDescent="0.3">
      <c r="E54" s="122"/>
      <c r="F54" s="61" t="s">
        <v>43</v>
      </c>
      <c r="G54" s="62" t="s">
        <v>51</v>
      </c>
      <c r="H54" s="62" t="s">
        <v>31</v>
      </c>
      <c r="I54" s="62" t="s">
        <v>32</v>
      </c>
    </row>
    <row r="55" spans="5:9" ht="15.6" x14ac:dyDescent="0.3">
      <c r="E55" s="123" t="s">
        <v>62</v>
      </c>
      <c r="F55" s="124" t="str">
        <f>VLOOKUP(E55,Соответствие!$A$2:$B$16,2,0)</f>
        <v>open_main_page</v>
      </c>
      <c r="G55" s="125">
        <f>G11*3</f>
        <v>549</v>
      </c>
      <c r="H55" s="125">
        <f>VLOOKUP(F55,SummaryReports!$Q$53:$AA$73,8,0)</f>
        <v>547</v>
      </c>
      <c r="I55" s="126">
        <f t="shared" ref="I55:I69" si="8">1-G55/H55</f>
        <v>-3.6563071297988081E-3</v>
      </c>
    </row>
    <row r="56" spans="5:9" ht="15.6" x14ac:dyDescent="0.3">
      <c r="E56" s="123" t="s">
        <v>90</v>
      </c>
      <c r="F56" s="124" t="str">
        <f>VLOOKUP(E56,Соответствие!$A$2:$B$16,2,0)</f>
        <v>select_item_for_feedback</v>
      </c>
      <c r="G56" s="125">
        <f t="shared" ref="G56:G69" si="9">G12*3</f>
        <v>75</v>
      </c>
      <c r="H56" s="125">
        <f>VLOOKUP(F56,SummaryReports!$Q$53:$AA$73,8,0)</f>
        <v>75</v>
      </c>
      <c r="I56" s="126">
        <f t="shared" si="8"/>
        <v>0</v>
      </c>
    </row>
    <row r="57" spans="5:9" ht="15.6" x14ac:dyDescent="0.3">
      <c r="E57" s="123" t="s">
        <v>96</v>
      </c>
      <c r="F57" s="124" t="str">
        <f>VLOOKUP(E57,Соответствие!$A$2:$B$16,2,0)</f>
        <v>send_feedback</v>
      </c>
      <c r="G57" s="125">
        <f t="shared" si="9"/>
        <v>75</v>
      </c>
      <c r="H57" s="125">
        <f>VLOOKUP(F57,SummaryReports!$Q$53:$AA$73,8,0)</f>
        <v>75</v>
      </c>
      <c r="I57" s="126">
        <f t="shared" si="8"/>
        <v>0</v>
      </c>
    </row>
    <row r="58" spans="5:9" ht="15.6" x14ac:dyDescent="0.3">
      <c r="E58" s="123" t="s">
        <v>67</v>
      </c>
      <c r="F58" s="124" t="str">
        <f>VLOOKUP(E58,Соответствие!$A$2:$B$16,2,0)</f>
        <v>open_registration_page</v>
      </c>
      <c r="G58" s="125">
        <f t="shared" si="9"/>
        <v>39</v>
      </c>
      <c r="H58" s="125">
        <f>VLOOKUP(F58,SummaryReports!$Q$53:$AA$73,8,0)</f>
        <v>40</v>
      </c>
      <c r="I58" s="126">
        <f t="shared" si="8"/>
        <v>2.5000000000000022E-2</v>
      </c>
    </row>
    <row r="59" spans="5:9" ht="15.6" x14ac:dyDescent="0.3">
      <c r="E59" s="123" t="s">
        <v>81</v>
      </c>
      <c r="F59" s="124" t="str">
        <f>VLOOKUP(E59,Соответствие!$A$2:$B$16,2,0)</f>
        <v>register</v>
      </c>
      <c r="G59" s="125">
        <f t="shared" si="9"/>
        <v>39</v>
      </c>
      <c r="H59" s="125">
        <f>VLOOKUP(F59,SummaryReports!$Q$53:$AA$73,8,0)</f>
        <v>40</v>
      </c>
      <c r="I59" s="126">
        <f t="shared" si="8"/>
        <v>2.5000000000000022E-2</v>
      </c>
    </row>
    <row r="60" spans="5:9" ht="15.6" x14ac:dyDescent="0.3">
      <c r="E60" s="123" t="s">
        <v>0</v>
      </c>
      <c r="F60" s="124" t="str">
        <f>VLOOKUP(E60,Соответствие!$A$2:$B$16,2,0)</f>
        <v>login</v>
      </c>
      <c r="G60" s="125">
        <f t="shared" si="9"/>
        <v>234</v>
      </c>
      <c r="H60" s="125">
        <f>VLOOKUP(F60,SummaryReports!$Q$53:$AA$73,8,0)</f>
        <v>231</v>
      </c>
      <c r="I60" s="126">
        <f t="shared" si="8"/>
        <v>-1.298701298701288E-2</v>
      </c>
    </row>
    <row r="61" spans="5:9" ht="15.6" x14ac:dyDescent="0.3">
      <c r="E61" s="123" t="s">
        <v>1</v>
      </c>
      <c r="F61" s="124" t="str">
        <f>VLOOKUP(E61,Соответствие!$A$2:$B$16,2,0)</f>
        <v>logout</v>
      </c>
      <c r="G61" s="125">
        <f t="shared" si="9"/>
        <v>129</v>
      </c>
      <c r="H61" s="125">
        <f>VLOOKUP(F61,SummaryReports!$Q$53:$AA$73,8,0)</f>
        <v>123</v>
      </c>
      <c r="I61" s="126">
        <f t="shared" si="8"/>
        <v>-4.8780487804878092E-2</v>
      </c>
    </row>
    <row r="62" spans="5:9" ht="15.6" x14ac:dyDescent="0.3">
      <c r="E62" s="123" t="s">
        <v>84</v>
      </c>
      <c r="F62" s="124" t="str">
        <f>VLOOKUP(E62,Соответствие!$A$2:$B$16,2,0)</f>
        <v>search_request</v>
      </c>
      <c r="G62" s="125">
        <f t="shared" si="9"/>
        <v>432</v>
      </c>
      <c r="H62" s="125">
        <f>VLOOKUP(F62,SummaryReports!$Q$53:$AA$73,8,0)</f>
        <v>432</v>
      </c>
      <c r="I62" s="126">
        <f t="shared" si="8"/>
        <v>0</v>
      </c>
    </row>
    <row r="63" spans="5:9" ht="15.6" x14ac:dyDescent="0.3">
      <c r="E63" s="123" t="s">
        <v>82</v>
      </c>
      <c r="F63" s="124" t="str">
        <f>VLOOKUP(E63,Соответствие!$A$2:$B$16,2,0)</f>
        <v>open_search_page</v>
      </c>
      <c r="G63" s="125">
        <f t="shared" si="9"/>
        <v>432</v>
      </c>
      <c r="H63" s="125">
        <f>VLOOKUP(F63,SummaryReports!$Q$53:$AA$73,8,0)</f>
        <v>431</v>
      </c>
      <c r="I63" s="126">
        <f t="shared" si="8"/>
        <v>-2.3201856148491462E-3</v>
      </c>
    </row>
    <row r="64" spans="5:9" ht="15.6" x14ac:dyDescent="0.3">
      <c r="E64" s="123" t="s">
        <v>83</v>
      </c>
      <c r="F64" s="124" t="str">
        <f>VLOOKUP(E64,Соответствие!$A$2:$B$16,2,0)</f>
        <v>open_item_page</v>
      </c>
      <c r="G64" s="125">
        <f t="shared" si="9"/>
        <v>432</v>
      </c>
      <c r="H64" s="125">
        <f>VLOOKUP(F64,SummaryReports!$Q$53:$AA$73,8,0)</f>
        <v>430</v>
      </c>
      <c r="I64" s="126">
        <f t="shared" si="8"/>
        <v>-4.6511627906977715E-3</v>
      </c>
    </row>
    <row r="65" spans="5:9" ht="15.6" x14ac:dyDescent="0.3">
      <c r="E65" s="123" t="s">
        <v>85</v>
      </c>
      <c r="F65" s="124" t="str">
        <f>VLOOKUP(E65,Соответствие!$A$2:$B$16,2,0)</f>
        <v>add_to_card</v>
      </c>
      <c r="G65" s="125">
        <f t="shared" si="9"/>
        <v>192</v>
      </c>
      <c r="H65" s="125">
        <f>VLOOKUP(F65,SummaryReports!$Q$53:$AA$73,8,0)</f>
        <v>190</v>
      </c>
      <c r="I65" s="126">
        <f t="shared" si="8"/>
        <v>-1.0526315789473717E-2</v>
      </c>
    </row>
    <row r="66" spans="5:9" ht="15.6" x14ac:dyDescent="0.3">
      <c r="E66" s="123" t="s">
        <v>86</v>
      </c>
      <c r="F66" s="124" t="str">
        <f>VLOOKUP(E66,Соответствие!$A$2:$B$16,2,0)</f>
        <v>open_card</v>
      </c>
      <c r="G66" s="125">
        <f t="shared" si="9"/>
        <v>102</v>
      </c>
      <c r="H66" s="125">
        <f>VLOOKUP(F66,SummaryReports!$Q$53:$AA$73,8,0)</f>
        <v>100</v>
      </c>
      <c r="I66" s="126">
        <f t="shared" si="8"/>
        <v>-2.0000000000000018E-2</v>
      </c>
    </row>
    <row r="67" spans="5:9" ht="15.6" x14ac:dyDescent="0.3">
      <c r="E67" s="123" t="s">
        <v>89</v>
      </c>
      <c r="F67" s="124" t="str">
        <f>VLOOKUP(E67,Соответствие!$A$2:$B$16,2,0)</f>
        <v>fill_details_for_purchase</v>
      </c>
      <c r="G67" s="125">
        <f t="shared" si="9"/>
        <v>66</v>
      </c>
      <c r="H67" s="125">
        <f>VLOOKUP(F67,SummaryReports!$Q$53:$AA$73,8,0)</f>
        <v>64</v>
      </c>
      <c r="I67" s="126">
        <f t="shared" si="8"/>
        <v>-3.125E-2</v>
      </c>
    </row>
    <row r="68" spans="5:9" ht="15.6" x14ac:dyDescent="0.3">
      <c r="E68" s="123" t="s">
        <v>87</v>
      </c>
      <c r="F68" s="124" t="str">
        <f>VLOOKUP(E68,Соответствие!$A$2:$B$16,2,0)</f>
        <v>pay</v>
      </c>
      <c r="G68" s="125">
        <f t="shared" si="9"/>
        <v>66</v>
      </c>
      <c r="H68" s="125">
        <f>VLOOKUP(F68,SummaryReports!$Q$53:$AA$73,8,0)</f>
        <v>65</v>
      </c>
      <c r="I68" s="126">
        <f t="shared" si="8"/>
        <v>-1.538461538461533E-2</v>
      </c>
    </row>
    <row r="69" spans="5:9" ht="15.6" x14ac:dyDescent="0.3">
      <c r="E69" s="123" t="s">
        <v>88</v>
      </c>
      <c r="F69" s="124" t="str">
        <f>VLOOKUP(E69,Соответствие!$A$2:$B$16,2,0)</f>
        <v>remove_item</v>
      </c>
      <c r="G69" s="125">
        <f t="shared" si="9"/>
        <v>39</v>
      </c>
      <c r="H69" s="125">
        <f>VLOOKUP(F69,SummaryReports!$Q$53:$AA$73,8,0)</f>
        <v>34</v>
      </c>
      <c r="I69" s="132">
        <f t="shared" si="8"/>
        <v>-0.14705882352941169</v>
      </c>
    </row>
    <row r="70" spans="5:9" ht="15.6" x14ac:dyDescent="0.3">
      <c r="E70" s="127" t="s">
        <v>2</v>
      </c>
      <c r="F70" s="122"/>
      <c r="G70" s="128">
        <f>SUM(G55:G69)</f>
        <v>2901</v>
      </c>
      <c r="H70" s="128">
        <f>SUM(H55:H68)</f>
        <v>2843</v>
      </c>
      <c r="I70" s="129">
        <f>1-G70/H70</f>
        <v>-2.0400984875131867E-2</v>
      </c>
    </row>
    <row r="71" spans="5:9" x14ac:dyDescent="0.3">
      <c r="G71" s="110"/>
      <c r="H71" s="110"/>
      <c r="I71" s="109"/>
    </row>
    <row r="73" spans="5:9" x14ac:dyDescent="0.3">
      <c r="E73" s="145" t="s">
        <v>61</v>
      </c>
      <c r="F73" s="145"/>
      <c r="G73" s="145"/>
      <c r="H73" s="145"/>
      <c r="I73" s="145"/>
    </row>
    <row r="75" spans="5:9" ht="15.6" x14ac:dyDescent="0.3">
      <c r="E75" s="64"/>
      <c r="F75" s="65"/>
      <c r="G75" s="66"/>
      <c r="H75" s="67"/>
      <c r="I75" s="68"/>
    </row>
    <row r="76" spans="5:9" ht="62.4" x14ac:dyDescent="0.3">
      <c r="E76" s="28"/>
      <c r="F76" s="61" t="s">
        <v>43</v>
      </c>
      <c r="G76" s="62" t="s">
        <v>51</v>
      </c>
      <c r="H76" s="62" t="s">
        <v>31</v>
      </c>
      <c r="I76" s="62" t="s">
        <v>32</v>
      </c>
    </row>
    <row r="77" spans="5:9" ht="15.6" x14ac:dyDescent="0.3">
      <c r="E77" s="123" t="s">
        <v>62</v>
      </c>
      <c r="F77" s="124" t="str">
        <f>VLOOKUP(E77,Соответствие!$A$2:$B$16,2,0)</f>
        <v>open_main_page</v>
      </c>
      <c r="G77" s="63">
        <f>G11*4</f>
        <v>732</v>
      </c>
      <c r="H77" s="63">
        <f>VLOOKUP(F77,SummaryReports!$Q$78:$AA$98,8,0)</f>
        <v>724</v>
      </c>
      <c r="I77" s="78">
        <f t="shared" ref="I77:I91" si="10">1-G77/H77</f>
        <v>-1.1049723756906049E-2</v>
      </c>
    </row>
    <row r="78" spans="5:9" ht="15.6" x14ac:dyDescent="0.3">
      <c r="E78" s="123" t="s">
        <v>90</v>
      </c>
      <c r="F78" s="124" t="str">
        <f>VLOOKUP(E78,Соответствие!$A$2:$B$16,2,0)</f>
        <v>select_item_for_feedback</v>
      </c>
      <c r="G78" s="63">
        <f t="shared" ref="G78:G91" si="11">G12*4</f>
        <v>100</v>
      </c>
      <c r="H78" s="63">
        <f>VLOOKUP(F78,SummaryReports!$Q$78:$AA$98,8,0)</f>
        <v>99</v>
      </c>
      <c r="I78" s="78">
        <f t="shared" si="10"/>
        <v>-1.0101010101010166E-2</v>
      </c>
    </row>
    <row r="79" spans="5:9" ht="15.6" x14ac:dyDescent="0.3">
      <c r="E79" s="123" t="s">
        <v>96</v>
      </c>
      <c r="F79" s="124" t="str">
        <f>VLOOKUP(E79,Соответствие!$A$2:$B$16,2,0)</f>
        <v>send_feedback</v>
      </c>
      <c r="G79" s="63">
        <f t="shared" si="11"/>
        <v>100</v>
      </c>
      <c r="H79" s="63">
        <f>VLOOKUP(F79,SummaryReports!$Q$78:$AA$98,8,0)</f>
        <v>100</v>
      </c>
      <c r="I79" s="78">
        <f t="shared" si="10"/>
        <v>0</v>
      </c>
    </row>
    <row r="80" spans="5:9" ht="15.6" x14ac:dyDescent="0.3">
      <c r="E80" s="123" t="s">
        <v>67</v>
      </c>
      <c r="F80" s="124" t="str">
        <f>VLOOKUP(E80,Соответствие!$A$2:$B$16,2,0)</f>
        <v>open_registration_page</v>
      </c>
      <c r="G80" s="63">
        <f t="shared" si="11"/>
        <v>52</v>
      </c>
      <c r="H80" s="63">
        <f>VLOOKUP(F80,SummaryReports!$Q$78:$AA$98,8,0)</f>
        <v>54</v>
      </c>
      <c r="I80" s="78">
        <f t="shared" si="10"/>
        <v>3.703703703703709E-2</v>
      </c>
    </row>
    <row r="81" spans="5:9" ht="15.6" x14ac:dyDescent="0.3">
      <c r="E81" s="123" t="s">
        <v>81</v>
      </c>
      <c r="F81" s="124" t="str">
        <f>VLOOKUP(E81,Соответствие!$A$2:$B$16,2,0)</f>
        <v>register</v>
      </c>
      <c r="G81" s="63">
        <f t="shared" si="11"/>
        <v>52</v>
      </c>
      <c r="H81" s="63">
        <f>VLOOKUP(F81,SummaryReports!$Q$78:$AA$98,8,0)</f>
        <v>53</v>
      </c>
      <c r="I81" s="78">
        <f t="shared" si="10"/>
        <v>1.8867924528301883E-2</v>
      </c>
    </row>
    <row r="82" spans="5:9" ht="15.6" x14ac:dyDescent="0.3">
      <c r="E82" s="123" t="s">
        <v>0</v>
      </c>
      <c r="F82" s="124" t="str">
        <f>VLOOKUP(E82,Соответствие!$A$2:$B$16,2,0)</f>
        <v>login</v>
      </c>
      <c r="G82" s="63">
        <f t="shared" si="11"/>
        <v>312</v>
      </c>
      <c r="H82" s="63">
        <f>VLOOKUP(F82,SummaryReports!$Q$78:$AA$98,8,0)</f>
        <v>305</v>
      </c>
      <c r="I82" s="78">
        <f t="shared" si="10"/>
        <v>-2.2950819672131084E-2</v>
      </c>
    </row>
    <row r="83" spans="5:9" ht="15.6" x14ac:dyDescent="0.3">
      <c r="E83" s="123" t="s">
        <v>1</v>
      </c>
      <c r="F83" s="124" t="str">
        <f>VLOOKUP(E83,Соответствие!$A$2:$B$16,2,0)</f>
        <v>logout</v>
      </c>
      <c r="G83" s="63">
        <f t="shared" si="11"/>
        <v>172</v>
      </c>
      <c r="H83" s="63">
        <f>VLOOKUP(F83,SummaryReports!$Q$78:$AA$98,8,0)</f>
        <v>158</v>
      </c>
      <c r="I83" s="79">
        <f t="shared" si="10"/>
        <v>-8.8607594936708889E-2</v>
      </c>
    </row>
    <row r="84" spans="5:9" ht="15.6" x14ac:dyDescent="0.3">
      <c r="E84" s="123" t="s">
        <v>84</v>
      </c>
      <c r="F84" s="124" t="str">
        <f>VLOOKUP(E84,Соответствие!$A$2:$B$16,2,0)</f>
        <v>search_request</v>
      </c>
      <c r="G84" s="63">
        <f t="shared" si="11"/>
        <v>576</v>
      </c>
      <c r="H84" s="63">
        <f>VLOOKUP(F84,SummaryReports!$Q$78:$AA$98,8,0)</f>
        <v>567</v>
      </c>
      <c r="I84" s="78">
        <f t="shared" si="10"/>
        <v>-1.5873015873015817E-2</v>
      </c>
    </row>
    <row r="85" spans="5:9" ht="15.6" x14ac:dyDescent="0.3">
      <c r="E85" s="123" t="s">
        <v>82</v>
      </c>
      <c r="F85" s="124" t="str">
        <f>VLOOKUP(E85,Соответствие!$A$2:$B$16,2,0)</f>
        <v>open_search_page</v>
      </c>
      <c r="G85" s="63">
        <f t="shared" si="11"/>
        <v>576</v>
      </c>
      <c r="H85" s="63">
        <f>VLOOKUP(F85,SummaryReports!$Q$78:$AA$98,8,0)</f>
        <v>568</v>
      </c>
      <c r="I85" s="78">
        <f t="shared" si="10"/>
        <v>-1.4084507042253502E-2</v>
      </c>
    </row>
    <row r="86" spans="5:9" ht="15.6" x14ac:dyDescent="0.3">
      <c r="E86" s="123" t="s">
        <v>83</v>
      </c>
      <c r="F86" s="124" t="str">
        <f>VLOOKUP(E86,Соответствие!$A$2:$B$16,2,0)</f>
        <v>open_item_page</v>
      </c>
      <c r="G86" s="63">
        <f t="shared" si="11"/>
        <v>576</v>
      </c>
      <c r="H86" s="63">
        <f>VLOOKUP(F86,SummaryReports!$Q$78:$AA$98,8,0)</f>
        <v>568</v>
      </c>
      <c r="I86" s="78">
        <f t="shared" si="10"/>
        <v>-1.4084507042253502E-2</v>
      </c>
    </row>
    <row r="87" spans="5:9" ht="15.6" x14ac:dyDescent="0.3">
      <c r="E87" s="123" t="s">
        <v>85</v>
      </c>
      <c r="F87" s="124" t="str">
        <f>VLOOKUP(E87,Соответствие!$A$2:$B$16,2,0)</f>
        <v>add_to_card</v>
      </c>
      <c r="G87" s="63">
        <f t="shared" si="11"/>
        <v>256</v>
      </c>
      <c r="H87" s="63">
        <f>VLOOKUP(F87,SummaryReports!$Q$78:$AA$98,8,0)</f>
        <v>245</v>
      </c>
      <c r="I87" s="78">
        <f t="shared" si="10"/>
        <v>-4.4897959183673564E-2</v>
      </c>
    </row>
    <row r="88" spans="5:9" ht="15.6" x14ac:dyDescent="0.3">
      <c r="E88" s="123" t="s">
        <v>86</v>
      </c>
      <c r="F88" s="124" t="str">
        <f>VLOOKUP(E88,Соответствие!$A$2:$B$16,2,0)</f>
        <v>open_card</v>
      </c>
      <c r="G88" s="63">
        <f t="shared" si="11"/>
        <v>136</v>
      </c>
      <c r="H88" s="63">
        <f>VLOOKUP(F88,SummaryReports!$Q$78:$AA$98,8,0)</f>
        <v>128</v>
      </c>
      <c r="I88" s="79">
        <f t="shared" si="10"/>
        <v>-6.25E-2</v>
      </c>
    </row>
    <row r="89" spans="5:9" ht="15.6" x14ac:dyDescent="0.3">
      <c r="E89" s="123" t="s">
        <v>89</v>
      </c>
      <c r="F89" s="124" t="str">
        <f>VLOOKUP(E89,Соответствие!$A$2:$B$16,2,0)</f>
        <v>fill_details_for_purchase</v>
      </c>
      <c r="G89" s="63">
        <f t="shared" si="11"/>
        <v>88</v>
      </c>
      <c r="H89" s="63">
        <f>VLOOKUP(F89,SummaryReports!$Q$78:$AA$98,8,0)</f>
        <v>81</v>
      </c>
      <c r="I89" s="79">
        <f t="shared" si="10"/>
        <v>-8.6419753086419693E-2</v>
      </c>
    </row>
    <row r="90" spans="5:9" ht="15.6" x14ac:dyDescent="0.3">
      <c r="E90" s="123" t="s">
        <v>87</v>
      </c>
      <c r="F90" s="124" t="str">
        <f>VLOOKUP(E90,Соответствие!$A$2:$B$16,2,0)</f>
        <v>pay</v>
      </c>
      <c r="G90" s="63">
        <f t="shared" si="11"/>
        <v>88</v>
      </c>
      <c r="H90" s="63">
        <f>VLOOKUP(F90,SummaryReports!$Q$78:$AA$98,8,0)</f>
        <v>82</v>
      </c>
      <c r="I90" s="78">
        <f t="shared" si="10"/>
        <v>-7.3170731707317138E-2</v>
      </c>
    </row>
    <row r="91" spans="5:9" ht="15.6" x14ac:dyDescent="0.3">
      <c r="E91" s="123" t="s">
        <v>88</v>
      </c>
      <c r="F91" s="124" t="str">
        <f>VLOOKUP(E91,Соответствие!$A$2:$B$16,2,0)</f>
        <v>remove_item</v>
      </c>
      <c r="G91" s="63">
        <f t="shared" si="11"/>
        <v>52</v>
      </c>
      <c r="H91" s="63">
        <f>VLOOKUP(F91,SummaryReports!$Q$78:$AA$98,8,0)</f>
        <v>42</v>
      </c>
      <c r="I91" s="79">
        <f t="shared" si="10"/>
        <v>-0.23809523809523814</v>
      </c>
    </row>
    <row r="92" spans="5:9" ht="15.6" x14ac:dyDescent="0.3">
      <c r="E92" s="127" t="s">
        <v>2</v>
      </c>
      <c r="F92" s="122"/>
      <c r="G92" s="128">
        <f>SUM(G77:G91)</f>
        <v>3868</v>
      </c>
      <c r="H92" s="128">
        <f>SUM(H77:H90)</f>
        <v>3732</v>
      </c>
      <c r="I92" s="129">
        <f>1-G92/H92</f>
        <v>-3.6441586280814509E-2</v>
      </c>
    </row>
    <row r="95" spans="5:9" x14ac:dyDescent="0.3">
      <c r="E95" s="145" t="s">
        <v>53</v>
      </c>
      <c r="F95" s="145"/>
      <c r="G95" s="145"/>
      <c r="H95" s="145"/>
      <c r="I95" s="145"/>
    </row>
    <row r="97" spans="5:9" ht="15.6" x14ac:dyDescent="0.3">
      <c r="E97" s="64"/>
      <c r="F97" s="65"/>
      <c r="G97" s="66"/>
      <c r="H97" s="67"/>
      <c r="I97" s="68"/>
    </row>
    <row r="98" spans="5:9" ht="62.4" x14ac:dyDescent="0.3">
      <c r="E98" s="28"/>
      <c r="F98" s="61" t="s">
        <v>43</v>
      </c>
      <c r="G98" s="62" t="s">
        <v>51</v>
      </c>
      <c r="H98" s="62" t="s">
        <v>31</v>
      </c>
      <c r="I98" s="62" t="s">
        <v>32</v>
      </c>
    </row>
    <row r="99" spans="5:9" ht="15.6" x14ac:dyDescent="0.3">
      <c r="E99" s="123" t="s">
        <v>62</v>
      </c>
      <c r="F99" s="124" t="str">
        <f>VLOOKUP(E99,Соответствие!$A$2:$B$16,2,0)</f>
        <v>open_main_page</v>
      </c>
      <c r="G99" s="63">
        <f>G11*5</f>
        <v>915</v>
      </c>
      <c r="H99" s="63">
        <f>VLOOKUP(F99,SummaryReports!$Q$103:$AA$124,8,0)</f>
        <v>895</v>
      </c>
      <c r="I99" s="78">
        <f t="shared" ref="I99:I113" si="12">1-G99/H99</f>
        <v>-2.2346368715083775E-2</v>
      </c>
    </row>
    <row r="100" spans="5:9" ht="15.6" x14ac:dyDescent="0.3">
      <c r="E100" s="123" t="s">
        <v>90</v>
      </c>
      <c r="F100" s="124" t="str">
        <f>VLOOKUP(E100,Соответствие!$A$2:$B$16,2,0)</f>
        <v>select_item_for_feedback</v>
      </c>
      <c r="G100" s="63">
        <f t="shared" ref="G100:G113" si="13">G12*5</f>
        <v>125</v>
      </c>
      <c r="H100" s="63">
        <f>VLOOKUP(F100,SummaryReports!$Q$103:$AA$124,8,0)</f>
        <v>123</v>
      </c>
      <c r="I100" s="78">
        <f t="shared" si="12"/>
        <v>-1.6260162601626105E-2</v>
      </c>
    </row>
    <row r="101" spans="5:9" ht="15.6" x14ac:dyDescent="0.3">
      <c r="E101" s="123" t="s">
        <v>96</v>
      </c>
      <c r="F101" s="124" t="str">
        <f>VLOOKUP(E101,Соответствие!$A$2:$B$16,2,0)</f>
        <v>send_feedback</v>
      </c>
      <c r="G101" s="63">
        <f t="shared" si="13"/>
        <v>125</v>
      </c>
      <c r="H101" s="63">
        <f>VLOOKUP(F101,SummaryReports!$Q$103:$AA$124,8,0)</f>
        <v>123</v>
      </c>
      <c r="I101" s="78">
        <f t="shared" si="12"/>
        <v>-1.6260162601626105E-2</v>
      </c>
    </row>
    <row r="102" spans="5:9" ht="15.6" x14ac:dyDescent="0.3">
      <c r="E102" s="123" t="s">
        <v>67</v>
      </c>
      <c r="F102" s="124" t="str">
        <f>VLOOKUP(E102,Соответствие!$A$2:$B$16,2,0)</f>
        <v>open_registration_page</v>
      </c>
      <c r="G102" s="63">
        <f t="shared" si="13"/>
        <v>65</v>
      </c>
      <c r="H102" s="63">
        <f>VLOOKUP(F102,SummaryReports!$Q$103:$AA$124,8,0)</f>
        <v>65</v>
      </c>
      <c r="I102" s="78">
        <f t="shared" si="12"/>
        <v>0</v>
      </c>
    </row>
    <row r="103" spans="5:9" ht="15.6" x14ac:dyDescent="0.3">
      <c r="E103" s="123" t="s">
        <v>81</v>
      </c>
      <c r="F103" s="124" t="str">
        <f>VLOOKUP(E103,Соответствие!$A$2:$B$16,2,0)</f>
        <v>register</v>
      </c>
      <c r="G103" s="63">
        <f t="shared" si="13"/>
        <v>65</v>
      </c>
      <c r="H103" s="63">
        <f>VLOOKUP(F103,SummaryReports!$Q$103:$AA$124,8,0)</f>
        <v>65</v>
      </c>
      <c r="I103" s="78">
        <f t="shared" si="12"/>
        <v>0</v>
      </c>
    </row>
    <row r="104" spans="5:9" ht="15.6" x14ac:dyDescent="0.3">
      <c r="E104" s="123" t="s">
        <v>0</v>
      </c>
      <c r="F104" s="124" t="str">
        <f>VLOOKUP(E104,Соответствие!$A$2:$B$16,2,0)</f>
        <v>login</v>
      </c>
      <c r="G104" s="63">
        <f t="shared" si="13"/>
        <v>390</v>
      </c>
      <c r="H104" s="63">
        <f>VLOOKUP(F104,SummaryReports!$Q$103:$AA$124,8,0)</f>
        <v>377</v>
      </c>
      <c r="I104" s="78">
        <f t="shared" si="12"/>
        <v>-3.4482758620689724E-2</v>
      </c>
    </row>
    <row r="105" spans="5:9" ht="15.6" x14ac:dyDescent="0.3">
      <c r="E105" s="123" t="s">
        <v>1</v>
      </c>
      <c r="F105" s="124" t="str">
        <f>VLOOKUP(E105,Соответствие!$A$2:$B$16,2,0)</f>
        <v>logout</v>
      </c>
      <c r="G105" s="63">
        <f t="shared" si="13"/>
        <v>215</v>
      </c>
      <c r="H105" s="63">
        <f>VLOOKUP(F105,SummaryReports!$Q$103:$AA$124,8,0)</f>
        <v>201</v>
      </c>
      <c r="I105" s="79">
        <f t="shared" si="12"/>
        <v>-6.9651741293532243E-2</v>
      </c>
    </row>
    <row r="106" spans="5:9" ht="15.6" x14ac:dyDescent="0.3">
      <c r="E106" s="123" t="s">
        <v>84</v>
      </c>
      <c r="F106" s="124" t="str">
        <f>VLOOKUP(E106,Соответствие!$A$2:$B$16,2,0)</f>
        <v>search_request</v>
      </c>
      <c r="G106" s="63">
        <f t="shared" si="13"/>
        <v>720</v>
      </c>
      <c r="H106" s="63">
        <f>VLOOKUP(F106,SummaryReports!$Q$103:$AA$124,8,0)</f>
        <v>707</v>
      </c>
      <c r="I106" s="78">
        <f t="shared" si="12"/>
        <v>-1.8387553041018467E-2</v>
      </c>
    </row>
    <row r="107" spans="5:9" ht="15.6" x14ac:dyDescent="0.3">
      <c r="E107" s="123" t="s">
        <v>82</v>
      </c>
      <c r="F107" s="124" t="str">
        <f>VLOOKUP(E107,Соответствие!$A$2:$B$16,2,0)</f>
        <v>open_search_page</v>
      </c>
      <c r="G107" s="63">
        <f t="shared" si="13"/>
        <v>720</v>
      </c>
      <c r="H107" s="63">
        <f>VLOOKUP(F107,SummaryReports!$Q$103:$AA$124,8,0)</f>
        <v>706</v>
      </c>
      <c r="I107" s="78">
        <f t="shared" si="12"/>
        <v>-1.9830028328611915E-2</v>
      </c>
    </row>
    <row r="108" spans="5:9" ht="15.6" x14ac:dyDescent="0.3">
      <c r="E108" s="123" t="s">
        <v>83</v>
      </c>
      <c r="F108" s="124" t="str">
        <f>VLOOKUP(E108,Соответствие!$A$2:$B$16,2,0)</f>
        <v>open_item_page</v>
      </c>
      <c r="G108" s="63">
        <f t="shared" si="13"/>
        <v>720</v>
      </c>
      <c r="H108" s="63">
        <f>VLOOKUP(F108,SummaryReports!$Q$103:$AA$124,8,0)</f>
        <v>706</v>
      </c>
      <c r="I108" s="78">
        <f t="shared" si="12"/>
        <v>-1.9830028328611915E-2</v>
      </c>
    </row>
    <row r="109" spans="5:9" ht="15.6" x14ac:dyDescent="0.3">
      <c r="E109" s="123" t="s">
        <v>85</v>
      </c>
      <c r="F109" s="124" t="str">
        <f>VLOOKUP(E109,Соответствие!$A$2:$B$16,2,0)</f>
        <v>add_to_card</v>
      </c>
      <c r="G109" s="63">
        <f t="shared" si="13"/>
        <v>320</v>
      </c>
      <c r="H109" s="63">
        <f>VLOOKUP(F109,SummaryReports!$Q$103:$AA$124,8,0)</f>
        <v>309</v>
      </c>
      <c r="I109" s="78">
        <f t="shared" si="12"/>
        <v>-3.5598705501618033E-2</v>
      </c>
    </row>
    <row r="110" spans="5:9" ht="15.6" x14ac:dyDescent="0.3">
      <c r="E110" s="123" t="s">
        <v>86</v>
      </c>
      <c r="F110" s="124" t="str">
        <f>VLOOKUP(E110,Соответствие!$A$2:$B$16,2,0)</f>
        <v>open_card</v>
      </c>
      <c r="G110" s="63">
        <f t="shared" si="13"/>
        <v>170</v>
      </c>
      <c r="H110" s="63">
        <f>VLOOKUP(F110,SummaryReports!$Q$103:$AA$124,8,0)</f>
        <v>160</v>
      </c>
      <c r="I110" s="78">
        <f t="shared" si="12"/>
        <v>-6.25E-2</v>
      </c>
    </row>
    <row r="111" spans="5:9" ht="15.6" x14ac:dyDescent="0.3">
      <c r="E111" s="123" t="s">
        <v>89</v>
      </c>
      <c r="F111" s="124" t="str">
        <f>VLOOKUP(E111,Соответствие!$A$2:$B$16,2,0)</f>
        <v>fill_details_for_purchase</v>
      </c>
      <c r="G111" s="63">
        <f t="shared" si="13"/>
        <v>110</v>
      </c>
      <c r="H111" s="63">
        <f>VLOOKUP(F111,SummaryReports!$Q$103:$AA$124,8,0)</f>
        <v>101</v>
      </c>
      <c r="I111" s="79">
        <f t="shared" si="12"/>
        <v>-8.9108910891089188E-2</v>
      </c>
    </row>
    <row r="112" spans="5:9" ht="15.6" x14ac:dyDescent="0.3">
      <c r="E112" s="123" t="s">
        <v>87</v>
      </c>
      <c r="F112" s="124" t="str">
        <f>VLOOKUP(E112,Соответствие!$A$2:$B$16,2,0)</f>
        <v>pay</v>
      </c>
      <c r="G112" s="63">
        <f t="shared" si="13"/>
        <v>110</v>
      </c>
      <c r="H112" s="63">
        <f>VLOOKUP(F112,SummaryReports!$Q$103:$AA$124,8,0)</f>
        <v>99</v>
      </c>
      <c r="I112" s="79">
        <f t="shared" si="12"/>
        <v>-0.11111111111111116</v>
      </c>
    </row>
    <row r="113" spans="5:9" ht="15.6" x14ac:dyDescent="0.3">
      <c r="E113" s="123" t="s">
        <v>88</v>
      </c>
      <c r="F113" s="124" t="str">
        <f>VLOOKUP(E113,Соответствие!$A$2:$B$16,2,0)</f>
        <v>remove_item</v>
      </c>
      <c r="G113" s="63">
        <f t="shared" si="13"/>
        <v>65</v>
      </c>
      <c r="H113" s="63">
        <f>VLOOKUP(F113,SummaryReports!$Q$103:$AA$124,8,0)</f>
        <v>54</v>
      </c>
      <c r="I113" s="79">
        <f t="shared" si="12"/>
        <v>-0.20370370370370372</v>
      </c>
    </row>
    <row r="114" spans="5:9" ht="15.6" x14ac:dyDescent="0.3">
      <c r="E114" s="127" t="s">
        <v>2</v>
      </c>
      <c r="F114" s="122"/>
      <c r="G114" s="128">
        <f>SUM(G99:G113)</f>
        <v>4835</v>
      </c>
      <c r="H114" s="128">
        <f>SUM(H99:H112)</f>
        <v>4637</v>
      </c>
      <c r="I114" s="129">
        <f>1-G114/H114</f>
        <v>-4.2700021565667434E-2</v>
      </c>
    </row>
  </sheetData>
  <mergeCells count="5">
    <mergeCell ref="E7:I7"/>
    <mergeCell ref="E29:I29"/>
    <mergeCell ref="E51:I51"/>
    <mergeCell ref="E73:I73"/>
    <mergeCell ref="E95:I9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4"/>
  <sheetViews>
    <sheetView zoomScale="75" workbookViewId="0">
      <selection activeCell="L53" sqref="L53"/>
    </sheetView>
  </sheetViews>
  <sheetFormatPr defaultRowHeight="14.4" x14ac:dyDescent="0.3"/>
  <cols>
    <col min="1" max="1" width="36.44140625" bestFit="1" customWidth="1"/>
    <col min="2" max="2" width="9.21875" customWidth="1"/>
    <col min="3" max="3" width="11.6640625" customWidth="1"/>
    <col min="16" max="16" width="5.44140625" customWidth="1"/>
    <col min="17" max="17" width="25.6640625" customWidth="1"/>
    <col min="27" max="27" width="8.88671875" style="121"/>
  </cols>
  <sheetData>
    <row r="1" spans="1:27" x14ac:dyDescent="0.3">
      <c r="A1" s="147" t="s">
        <v>52</v>
      </c>
      <c r="B1" s="147"/>
      <c r="C1" s="147"/>
      <c r="D1" s="147"/>
      <c r="E1" s="147"/>
      <c r="F1" s="147"/>
      <c r="G1" s="147"/>
      <c r="H1" s="147"/>
      <c r="I1" s="147"/>
      <c r="J1" s="147"/>
      <c r="K1" s="139"/>
      <c r="Q1" s="148" t="s">
        <v>55</v>
      </c>
      <c r="R1" s="148"/>
      <c r="S1" s="148"/>
      <c r="T1" s="148"/>
      <c r="U1" s="148"/>
      <c r="V1" s="148"/>
      <c r="W1" s="148"/>
      <c r="X1" s="148"/>
      <c r="Y1" s="148"/>
      <c r="Z1" s="148"/>
      <c r="AA1" s="120"/>
    </row>
    <row r="2" spans="1:27" x14ac:dyDescent="0.3">
      <c r="A2" s="107" t="s">
        <v>5</v>
      </c>
      <c r="B2" s="107" t="s">
        <v>37</v>
      </c>
      <c r="C2" s="107" t="s">
        <v>38</v>
      </c>
      <c r="D2" s="107" t="s">
        <v>39</v>
      </c>
      <c r="E2" s="107" t="s">
        <v>40</v>
      </c>
      <c r="F2" s="107" t="s">
        <v>41</v>
      </c>
      <c r="G2" s="107" t="s">
        <v>42</v>
      </c>
      <c r="H2" s="107" t="s">
        <v>6</v>
      </c>
      <c r="I2" s="107" t="s">
        <v>7</v>
      </c>
      <c r="J2" s="107" t="s">
        <v>8</v>
      </c>
      <c r="K2" s="119" t="s">
        <v>102</v>
      </c>
      <c r="Q2" s="81" t="s">
        <v>5</v>
      </c>
      <c r="R2" s="81" t="s">
        <v>37</v>
      </c>
      <c r="S2" s="81" t="s">
        <v>38</v>
      </c>
      <c r="T2" s="81" t="s">
        <v>39</v>
      </c>
      <c r="U2" s="81" t="s">
        <v>40</v>
      </c>
      <c r="V2" s="81" t="s">
        <v>41</v>
      </c>
      <c r="W2" s="81" t="s">
        <v>42</v>
      </c>
      <c r="X2" s="81" t="s">
        <v>6</v>
      </c>
      <c r="Y2" s="81" t="s">
        <v>7</v>
      </c>
      <c r="Z2" s="81" t="s">
        <v>8</v>
      </c>
      <c r="AA2" s="119" t="s">
        <v>102</v>
      </c>
    </row>
    <row r="3" spans="1:27" x14ac:dyDescent="0.3">
      <c r="A3" s="114" t="s">
        <v>74</v>
      </c>
      <c r="B3" s="113" t="s">
        <v>6</v>
      </c>
      <c r="C3" s="114">
        <v>1.385</v>
      </c>
      <c r="D3" s="114">
        <v>1.8560000000000001</v>
      </c>
      <c r="E3" s="114">
        <v>2.8210000000000002</v>
      </c>
      <c r="F3" s="114">
        <v>0.27800000000000002</v>
      </c>
      <c r="G3" s="114">
        <v>2.1989999999999998</v>
      </c>
      <c r="H3" s="114">
        <v>70</v>
      </c>
      <c r="I3" s="113">
        <v>1</v>
      </c>
      <c r="J3" s="113">
        <v>0</v>
      </c>
      <c r="K3" s="118">
        <f t="shared" ref="K3:K17" si="0">I3/H3</f>
        <v>1.4285714285714285E-2</v>
      </c>
      <c r="Q3" s="114" t="s">
        <v>74</v>
      </c>
      <c r="R3" s="113" t="s">
        <v>6</v>
      </c>
      <c r="S3" s="114">
        <v>1.4610000000000001</v>
      </c>
      <c r="T3" s="114">
        <v>1.952</v>
      </c>
      <c r="U3" s="114">
        <v>2.9140000000000001</v>
      </c>
      <c r="V3" s="114">
        <v>0.34599999999999997</v>
      </c>
      <c r="W3" s="114">
        <v>2.5030000000000001</v>
      </c>
      <c r="X3" s="114">
        <v>61</v>
      </c>
      <c r="Y3" s="114">
        <v>3</v>
      </c>
      <c r="Z3" s="114">
        <v>0</v>
      </c>
      <c r="AA3" s="118">
        <f>Y3/X3</f>
        <v>4.9180327868852458E-2</v>
      </c>
    </row>
    <row r="4" spans="1:27" x14ac:dyDescent="0.3">
      <c r="A4" s="114" t="s">
        <v>76</v>
      </c>
      <c r="B4" s="113" t="s">
        <v>6</v>
      </c>
      <c r="C4" s="114">
        <v>3.0009999999999999</v>
      </c>
      <c r="D4" s="114">
        <v>3.4359999999999999</v>
      </c>
      <c r="E4" s="114">
        <v>4.2110000000000003</v>
      </c>
      <c r="F4" s="114">
        <v>0.30099999999999999</v>
      </c>
      <c r="G4" s="114">
        <v>3.956</v>
      </c>
      <c r="H4" s="114">
        <v>24</v>
      </c>
      <c r="I4" s="113">
        <v>0</v>
      </c>
      <c r="J4" s="113">
        <v>0</v>
      </c>
      <c r="K4" s="118">
        <f t="shared" si="0"/>
        <v>0</v>
      </c>
      <c r="Q4" s="114" t="s">
        <v>76</v>
      </c>
      <c r="R4" s="113" t="s">
        <v>6</v>
      </c>
      <c r="S4" s="114">
        <v>3.1190000000000002</v>
      </c>
      <c r="T4" s="114">
        <v>3.7160000000000002</v>
      </c>
      <c r="U4" s="114">
        <v>4.74</v>
      </c>
      <c r="V4" s="114">
        <v>0.38800000000000001</v>
      </c>
      <c r="W4" s="114">
        <v>4.2590000000000003</v>
      </c>
      <c r="X4" s="114">
        <v>21</v>
      </c>
      <c r="Y4" s="114">
        <v>0</v>
      </c>
      <c r="Z4" s="114">
        <v>0</v>
      </c>
      <c r="AA4" s="118">
        <f t="shared" ref="AA4:AA59" si="1">Y4/X4</f>
        <v>0</v>
      </c>
    </row>
    <row r="5" spans="1:27" x14ac:dyDescent="0.3">
      <c r="A5" s="114" t="s">
        <v>3</v>
      </c>
      <c r="B5" s="113" t="s">
        <v>6</v>
      </c>
      <c r="C5" s="114">
        <v>1.516</v>
      </c>
      <c r="D5" s="114">
        <v>1.954</v>
      </c>
      <c r="E5" s="114">
        <v>2.851</v>
      </c>
      <c r="F5" s="114">
        <v>0.28100000000000003</v>
      </c>
      <c r="G5" s="114">
        <v>2.3580000000000001</v>
      </c>
      <c r="H5" s="114">
        <v>84</v>
      </c>
      <c r="I5" s="113">
        <v>0</v>
      </c>
      <c r="J5" s="113">
        <v>0</v>
      </c>
      <c r="K5" s="118">
        <f t="shared" si="0"/>
        <v>0</v>
      </c>
      <c r="Q5" s="114" t="s">
        <v>3</v>
      </c>
      <c r="R5" s="113" t="s">
        <v>6</v>
      </c>
      <c r="S5" s="114">
        <v>1.51</v>
      </c>
      <c r="T5" s="114">
        <v>2.0680000000000001</v>
      </c>
      <c r="U5" s="114">
        <v>3.2730000000000001</v>
      </c>
      <c r="V5" s="114">
        <v>0.37</v>
      </c>
      <c r="W5" s="114">
        <v>2.597</v>
      </c>
      <c r="X5" s="114">
        <v>78</v>
      </c>
      <c r="Y5" s="114">
        <v>0</v>
      </c>
      <c r="Z5" s="114">
        <v>0</v>
      </c>
      <c r="AA5" s="118">
        <f t="shared" si="1"/>
        <v>0</v>
      </c>
    </row>
    <row r="6" spans="1:27" x14ac:dyDescent="0.3">
      <c r="A6" s="114" t="s">
        <v>4</v>
      </c>
      <c r="B6" s="113" t="s">
        <v>6</v>
      </c>
      <c r="C6" s="114">
        <v>1.036</v>
      </c>
      <c r="D6" s="114">
        <v>1.131</v>
      </c>
      <c r="E6" s="114">
        <v>1.4470000000000001</v>
      </c>
      <c r="F6" s="114">
        <v>7.4999999999999997E-2</v>
      </c>
      <c r="G6" s="114">
        <v>1.2050000000000001</v>
      </c>
      <c r="H6" s="114">
        <v>44</v>
      </c>
      <c r="I6" s="113">
        <v>0</v>
      </c>
      <c r="J6" s="113">
        <v>0</v>
      </c>
      <c r="K6" s="118">
        <f t="shared" si="0"/>
        <v>0</v>
      </c>
      <c r="Q6" s="114" t="s">
        <v>4</v>
      </c>
      <c r="R6" s="113" t="s">
        <v>6</v>
      </c>
      <c r="S6" s="114">
        <v>1.038</v>
      </c>
      <c r="T6" s="114">
        <v>1.1759999999999999</v>
      </c>
      <c r="U6" s="114">
        <v>1.5549999999999999</v>
      </c>
      <c r="V6" s="114">
        <v>0.104</v>
      </c>
      <c r="W6" s="114">
        <v>1.3260000000000001</v>
      </c>
      <c r="X6" s="114">
        <v>37</v>
      </c>
      <c r="Y6" s="114">
        <v>0</v>
      </c>
      <c r="Z6" s="114">
        <v>0</v>
      </c>
      <c r="AA6" s="118">
        <f t="shared" si="1"/>
        <v>0</v>
      </c>
    </row>
    <row r="7" spans="1:27" x14ac:dyDescent="0.3">
      <c r="A7" s="114" t="s">
        <v>75</v>
      </c>
      <c r="B7" s="113" t="s">
        <v>6</v>
      </c>
      <c r="C7" s="114">
        <v>1.248</v>
      </c>
      <c r="D7" s="114">
        <v>1.639</v>
      </c>
      <c r="E7" s="114">
        <v>2.21</v>
      </c>
      <c r="F7" s="114">
        <v>0.27700000000000002</v>
      </c>
      <c r="G7" s="114">
        <v>2.0499999999999998</v>
      </c>
      <c r="H7" s="114">
        <v>38</v>
      </c>
      <c r="I7" s="113">
        <v>0</v>
      </c>
      <c r="J7" s="113">
        <v>0</v>
      </c>
      <c r="K7" s="118">
        <f t="shared" si="0"/>
        <v>0</v>
      </c>
      <c r="Q7" s="114" t="s">
        <v>75</v>
      </c>
      <c r="R7" s="113" t="s">
        <v>6</v>
      </c>
      <c r="S7" s="114">
        <v>1.2849999999999999</v>
      </c>
      <c r="T7" s="114">
        <v>1.744</v>
      </c>
      <c r="U7" s="114">
        <v>2.34</v>
      </c>
      <c r="V7" s="114">
        <v>0.311</v>
      </c>
      <c r="W7" s="114">
        <v>2.2320000000000002</v>
      </c>
      <c r="X7" s="114">
        <v>33</v>
      </c>
      <c r="Y7" s="114">
        <v>0</v>
      </c>
      <c r="Z7" s="114">
        <v>0</v>
      </c>
      <c r="AA7" s="118">
        <f t="shared" si="1"/>
        <v>0</v>
      </c>
    </row>
    <row r="8" spans="1:27" x14ac:dyDescent="0.3">
      <c r="A8" s="114" t="s">
        <v>71</v>
      </c>
      <c r="B8" s="113" t="s">
        <v>6</v>
      </c>
      <c r="C8" s="114">
        <v>0.25900000000000001</v>
      </c>
      <c r="D8" s="114">
        <v>0.41599999999999998</v>
      </c>
      <c r="E8" s="114">
        <v>0.71199999999999997</v>
      </c>
      <c r="F8" s="114">
        <v>5.1999999999999998E-2</v>
      </c>
      <c r="G8" s="114">
        <v>0.46800000000000003</v>
      </c>
      <c r="H8" s="114">
        <v>159</v>
      </c>
      <c r="I8" s="113">
        <v>0</v>
      </c>
      <c r="J8" s="113">
        <v>0</v>
      </c>
      <c r="K8" s="118">
        <f t="shared" si="0"/>
        <v>0</v>
      </c>
      <c r="Q8" s="114" t="s">
        <v>71</v>
      </c>
      <c r="R8" s="113" t="s">
        <v>6</v>
      </c>
      <c r="S8" s="114">
        <v>0.375</v>
      </c>
      <c r="T8" s="114">
        <v>0.49</v>
      </c>
      <c r="U8" s="114">
        <v>0.83899999999999997</v>
      </c>
      <c r="V8" s="114">
        <v>0.104</v>
      </c>
      <c r="W8" s="114">
        <v>0.66300000000000003</v>
      </c>
      <c r="X8" s="114">
        <v>144</v>
      </c>
      <c r="Y8" s="114">
        <v>0</v>
      </c>
      <c r="Z8" s="114">
        <v>0</v>
      </c>
      <c r="AA8" s="118">
        <f t="shared" si="1"/>
        <v>0</v>
      </c>
    </row>
    <row r="9" spans="1:27" x14ac:dyDescent="0.3">
      <c r="A9" s="114" t="s">
        <v>48</v>
      </c>
      <c r="B9" s="113" t="s">
        <v>6</v>
      </c>
      <c r="C9" s="114">
        <v>3.7709999999999999</v>
      </c>
      <c r="D9" s="114">
        <v>4.5679999999999996</v>
      </c>
      <c r="E9" s="114">
        <v>6.383</v>
      </c>
      <c r="F9" s="114">
        <v>0.45400000000000001</v>
      </c>
      <c r="G9" s="114">
        <v>5.1829999999999998</v>
      </c>
      <c r="H9" s="114">
        <v>201</v>
      </c>
      <c r="I9" s="113">
        <v>0</v>
      </c>
      <c r="J9" s="113">
        <v>0</v>
      </c>
      <c r="K9" s="118">
        <f t="shared" si="0"/>
        <v>0</v>
      </c>
      <c r="Q9" s="114" t="s">
        <v>48</v>
      </c>
      <c r="R9" s="111" t="s">
        <v>7</v>
      </c>
      <c r="S9" s="114">
        <v>3.8769999999999998</v>
      </c>
      <c r="T9" s="114">
        <v>5.2880000000000003</v>
      </c>
      <c r="U9" s="114">
        <v>10.896000000000001</v>
      </c>
      <c r="V9" s="114">
        <v>0.93899999999999995</v>
      </c>
      <c r="W9" s="114">
        <v>6.3170000000000002</v>
      </c>
      <c r="X9" s="114">
        <v>185</v>
      </c>
      <c r="Y9" s="114">
        <v>0</v>
      </c>
      <c r="Z9" s="114">
        <v>0</v>
      </c>
      <c r="AA9" s="118">
        <f t="shared" si="1"/>
        <v>0</v>
      </c>
    </row>
    <row r="10" spans="1:27" x14ac:dyDescent="0.3">
      <c r="A10" s="114" t="s">
        <v>66</v>
      </c>
      <c r="B10" s="113" t="s">
        <v>6</v>
      </c>
      <c r="C10" s="114">
        <v>0.378</v>
      </c>
      <c r="D10" s="114">
        <v>0.433</v>
      </c>
      <c r="E10" s="114">
        <v>0.63900000000000001</v>
      </c>
      <c r="F10" s="114">
        <v>6.9000000000000006E-2</v>
      </c>
      <c r="G10" s="114">
        <v>0.53200000000000003</v>
      </c>
      <c r="H10" s="114">
        <v>14</v>
      </c>
      <c r="I10" s="113">
        <v>0</v>
      </c>
      <c r="J10" s="113">
        <v>0</v>
      </c>
      <c r="K10" s="118">
        <f t="shared" si="0"/>
        <v>0</v>
      </c>
      <c r="Q10" s="114" t="s">
        <v>66</v>
      </c>
      <c r="R10" s="113" t="s">
        <v>6</v>
      </c>
      <c r="S10" s="114">
        <v>0.38300000000000001</v>
      </c>
      <c r="T10" s="114">
        <v>0.53600000000000003</v>
      </c>
      <c r="U10" s="114">
        <v>1.157</v>
      </c>
      <c r="V10" s="114">
        <v>0.20499999999999999</v>
      </c>
      <c r="W10" s="114">
        <v>0.81899999999999995</v>
      </c>
      <c r="X10" s="114">
        <v>14</v>
      </c>
      <c r="Y10" s="114">
        <v>0</v>
      </c>
      <c r="Z10" s="114">
        <v>0</v>
      </c>
      <c r="AA10" s="118">
        <f t="shared" si="1"/>
        <v>0</v>
      </c>
    </row>
    <row r="11" spans="1:27" x14ac:dyDescent="0.3">
      <c r="A11" s="114" t="s">
        <v>47</v>
      </c>
      <c r="B11" s="113" t="s">
        <v>6</v>
      </c>
      <c r="C11" s="114">
        <v>0.124</v>
      </c>
      <c r="D11" s="114">
        <v>0.13800000000000001</v>
      </c>
      <c r="E11" s="114">
        <v>0.218</v>
      </c>
      <c r="F11" s="114">
        <v>1.6E-2</v>
      </c>
      <c r="G11" s="114">
        <v>0.157</v>
      </c>
      <c r="H11" s="114">
        <v>160</v>
      </c>
      <c r="I11" s="113">
        <v>0</v>
      </c>
      <c r="J11" s="113">
        <v>0</v>
      </c>
      <c r="K11" s="118">
        <f t="shared" si="0"/>
        <v>0</v>
      </c>
      <c r="Q11" s="114" t="s">
        <v>47</v>
      </c>
      <c r="R11" s="113" t="s">
        <v>6</v>
      </c>
      <c r="S11" s="114">
        <v>0.125</v>
      </c>
      <c r="T11" s="114">
        <v>0.17299999999999999</v>
      </c>
      <c r="U11" s="114">
        <v>0.66100000000000003</v>
      </c>
      <c r="V11" s="114">
        <v>6.8000000000000005E-2</v>
      </c>
      <c r="W11" s="114">
        <v>0.245</v>
      </c>
      <c r="X11" s="114">
        <v>143</v>
      </c>
      <c r="Y11" s="114">
        <v>0</v>
      </c>
      <c r="Z11" s="114">
        <v>0</v>
      </c>
      <c r="AA11" s="118">
        <f t="shared" si="1"/>
        <v>0</v>
      </c>
    </row>
    <row r="12" spans="1:27" x14ac:dyDescent="0.3">
      <c r="A12" s="114" t="s">
        <v>77</v>
      </c>
      <c r="B12" s="113" t="s">
        <v>6</v>
      </c>
      <c r="C12" s="114">
        <v>2.4300000000000002</v>
      </c>
      <c r="D12" s="114">
        <v>2.59</v>
      </c>
      <c r="E12" s="114">
        <v>2.8210000000000002</v>
      </c>
      <c r="F12" s="114">
        <v>0.109</v>
      </c>
      <c r="G12" s="114">
        <v>2.7349999999999999</v>
      </c>
      <c r="H12" s="114">
        <v>24</v>
      </c>
      <c r="I12" s="113">
        <v>0</v>
      </c>
      <c r="J12" s="113">
        <v>0</v>
      </c>
      <c r="K12" s="118">
        <f t="shared" si="0"/>
        <v>0</v>
      </c>
      <c r="Q12" s="114" t="s">
        <v>77</v>
      </c>
      <c r="R12" s="113" t="s">
        <v>6</v>
      </c>
      <c r="S12" s="114">
        <v>2.4700000000000002</v>
      </c>
      <c r="T12" s="114">
        <v>2.8290000000000002</v>
      </c>
      <c r="U12" s="114">
        <v>3.9319999999999999</v>
      </c>
      <c r="V12" s="114">
        <v>0.312</v>
      </c>
      <c r="W12" s="114">
        <v>3.0209999999999999</v>
      </c>
      <c r="X12" s="114">
        <v>21</v>
      </c>
      <c r="Y12" s="114">
        <v>0</v>
      </c>
      <c r="Z12" s="114">
        <v>0</v>
      </c>
      <c r="AA12" s="118">
        <f t="shared" si="1"/>
        <v>0</v>
      </c>
    </row>
    <row r="13" spans="1:27" x14ac:dyDescent="0.3">
      <c r="A13" s="114" t="s">
        <v>69</v>
      </c>
      <c r="B13" s="113" t="s">
        <v>6</v>
      </c>
      <c r="C13" s="114">
        <v>0.68500000000000005</v>
      </c>
      <c r="D13" s="114">
        <v>0.73699999999999999</v>
      </c>
      <c r="E13" s="114">
        <v>0.77200000000000002</v>
      </c>
      <c r="F13" s="114">
        <v>2.4E-2</v>
      </c>
      <c r="G13" s="114">
        <v>0.76700000000000002</v>
      </c>
      <c r="H13" s="114">
        <v>14</v>
      </c>
      <c r="I13" s="113">
        <v>0</v>
      </c>
      <c r="J13" s="113">
        <v>0</v>
      </c>
      <c r="K13" s="118">
        <f t="shared" si="0"/>
        <v>0</v>
      </c>
      <c r="Q13" s="114" t="s">
        <v>69</v>
      </c>
      <c r="R13" s="113" t="s">
        <v>6</v>
      </c>
      <c r="S13" s="114">
        <v>0.65900000000000003</v>
      </c>
      <c r="T13" s="114">
        <v>0.77800000000000002</v>
      </c>
      <c r="U13" s="114">
        <v>1.1890000000000001</v>
      </c>
      <c r="V13" s="114">
        <v>0.14000000000000001</v>
      </c>
      <c r="W13" s="114">
        <v>0.95299999999999996</v>
      </c>
      <c r="X13" s="114">
        <v>14</v>
      </c>
      <c r="Y13" s="114">
        <v>0</v>
      </c>
      <c r="Z13" s="114">
        <v>0</v>
      </c>
      <c r="AA13" s="118">
        <f t="shared" si="1"/>
        <v>0</v>
      </c>
    </row>
    <row r="14" spans="1:27" x14ac:dyDescent="0.3">
      <c r="A14" s="114" t="s">
        <v>80</v>
      </c>
      <c r="B14" s="113" t="s">
        <v>6</v>
      </c>
      <c r="C14" s="114">
        <v>0.92600000000000005</v>
      </c>
      <c r="D14" s="114">
        <v>1.2789999999999999</v>
      </c>
      <c r="E14" s="114">
        <v>1.641</v>
      </c>
      <c r="F14" s="114">
        <v>0.193</v>
      </c>
      <c r="G14" s="114">
        <v>1.4690000000000001</v>
      </c>
      <c r="H14" s="114">
        <v>12</v>
      </c>
      <c r="I14" s="113">
        <v>1</v>
      </c>
      <c r="J14" s="113">
        <v>0</v>
      </c>
      <c r="K14" s="119">
        <f t="shared" si="0"/>
        <v>8.3333333333333329E-2</v>
      </c>
      <c r="Q14" s="114" t="s">
        <v>80</v>
      </c>
      <c r="R14" s="113" t="s">
        <v>6</v>
      </c>
      <c r="S14" s="114">
        <v>0.89</v>
      </c>
      <c r="T14" s="114">
        <v>1.3839999999999999</v>
      </c>
      <c r="U14" s="114">
        <v>2.0419999999999998</v>
      </c>
      <c r="V14" s="114">
        <v>0.40300000000000002</v>
      </c>
      <c r="W14" s="114">
        <v>2.0419999999999998</v>
      </c>
      <c r="X14" s="114">
        <v>13</v>
      </c>
      <c r="Y14" s="114">
        <v>0</v>
      </c>
      <c r="Z14" s="114">
        <v>0</v>
      </c>
      <c r="AA14" s="118">
        <f t="shared" si="1"/>
        <v>0</v>
      </c>
    </row>
    <row r="15" spans="1:27" x14ac:dyDescent="0.3">
      <c r="A15" s="114" t="s">
        <v>73</v>
      </c>
      <c r="B15" s="113" t="s">
        <v>6</v>
      </c>
      <c r="C15" s="114">
        <v>0.97299999999999998</v>
      </c>
      <c r="D15" s="114">
        <v>1.0609999999999999</v>
      </c>
      <c r="E15" s="114">
        <v>1.603</v>
      </c>
      <c r="F15" s="114">
        <v>7.3999999999999996E-2</v>
      </c>
      <c r="G15" s="114">
        <v>1.1220000000000001</v>
      </c>
      <c r="H15" s="114">
        <v>158</v>
      </c>
      <c r="I15" s="113">
        <v>0</v>
      </c>
      <c r="J15" s="113">
        <v>0</v>
      </c>
      <c r="K15" s="118">
        <f t="shared" si="0"/>
        <v>0</v>
      </c>
      <c r="Q15" s="114" t="s">
        <v>73</v>
      </c>
      <c r="R15" s="113" t="s">
        <v>6</v>
      </c>
      <c r="S15" s="114">
        <v>0.98499999999999999</v>
      </c>
      <c r="T15" s="114">
        <v>1.131</v>
      </c>
      <c r="U15" s="114">
        <v>1.6859999999999999</v>
      </c>
      <c r="V15" s="114">
        <v>0.111</v>
      </c>
      <c r="W15" s="114">
        <v>1.2649999999999999</v>
      </c>
      <c r="X15" s="114">
        <v>144</v>
      </c>
      <c r="Y15" s="114">
        <v>0</v>
      </c>
      <c r="Z15" s="114">
        <v>0</v>
      </c>
      <c r="AA15" s="118">
        <f t="shared" si="1"/>
        <v>0</v>
      </c>
    </row>
    <row r="16" spans="1:27" x14ac:dyDescent="0.3">
      <c r="A16" s="114" t="s">
        <v>63</v>
      </c>
      <c r="B16" s="113" t="s">
        <v>6</v>
      </c>
      <c r="C16" s="114">
        <v>0.35699999999999998</v>
      </c>
      <c r="D16" s="114">
        <v>0.39700000000000002</v>
      </c>
      <c r="E16" s="114">
        <v>0.439</v>
      </c>
      <c r="F16" s="114">
        <v>0.02</v>
      </c>
      <c r="G16" s="114">
        <v>0.42599999999999999</v>
      </c>
      <c r="H16" s="114">
        <v>28</v>
      </c>
      <c r="I16" s="113">
        <v>0</v>
      </c>
      <c r="J16" s="113">
        <v>0</v>
      </c>
      <c r="K16" s="118">
        <f t="shared" si="0"/>
        <v>0</v>
      </c>
      <c r="Q16" s="114" t="s">
        <v>63</v>
      </c>
      <c r="R16" s="113" t="s">
        <v>6</v>
      </c>
      <c r="S16" s="114">
        <v>0.36899999999999999</v>
      </c>
      <c r="T16" s="114">
        <v>0.433</v>
      </c>
      <c r="U16" s="114">
        <v>0.59699999999999998</v>
      </c>
      <c r="V16" s="114">
        <v>7.0000000000000007E-2</v>
      </c>
      <c r="W16" s="114">
        <v>0.57799999999999996</v>
      </c>
      <c r="X16" s="114">
        <v>25</v>
      </c>
      <c r="Y16" s="114">
        <v>0</v>
      </c>
      <c r="Z16" s="114">
        <v>0</v>
      </c>
      <c r="AA16" s="118">
        <f t="shared" si="1"/>
        <v>0</v>
      </c>
    </row>
    <row r="17" spans="1:27" x14ac:dyDescent="0.3">
      <c r="A17" s="114" t="s">
        <v>64</v>
      </c>
      <c r="B17" s="113" t="s">
        <v>6</v>
      </c>
      <c r="C17" s="114">
        <v>0.248</v>
      </c>
      <c r="D17" s="114">
        <v>0.29499999999999998</v>
      </c>
      <c r="E17" s="114">
        <v>0.76900000000000002</v>
      </c>
      <c r="F17" s="114">
        <v>9.4E-2</v>
      </c>
      <c r="G17" s="114">
        <v>0.32200000000000001</v>
      </c>
      <c r="H17" s="114">
        <v>28</v>
      </c>
      <c r="I17" s="113">
        <v>0</v>
      </c>
      <c r="J17" s="113">
        <v>0</v>
      </c>
      <c r="K17" s="118">
        <f t="shared" si="0"/>
        <v>0</v>
      </c>
      <c r="Q17" s="114" t="s">
        <v>64</v>
      </c>
      <c r="R17" s="113" t="s">
        <v>6</v>
      </c>
      <c r="S17" s="114">
        <v>0.248</v>
      </c>
      <c r="T17" s="114">
        <v>0.33500000000000002</v>
      </c>
      <c r="U17" s="114">
        <v>0.84799999999999998</v>
      </c>
      <c r="V17" s="114">
        <v>0.13400000000000001</v>
      </c>
      <c r="W17" s="114">
        <v>0.40699999999999997</v>
      </c>
      <c r="X17" s="114">
        <v>25</v>
      </c>
      <c r="Y17" s="114">
        <v>0</v>
      </c>
      <c r="Z17" s="114">
        <v>0</v>
      </c>
      <c r="AA17" s="118">
        <f t="shared" si="1"/>
        <v>0</v>
      </c>
    </row>
    <row r="18" spans="1:27" x14ac:dyDescent="0.3">
      <c r="A18" s="114" t="s">
        <v>68</v>
      </c>
      <c r="B18" s="28" t="s">
        <v>49</v>
      </c>
      <c r="C18" s="114">
        <v>5.117</v>
      </c>
      <c r="D18" s="114">
        <v>5.6130000000000004</v>
      </c>
      <c r="E18" s="114">
        <v>6.22</v>
      </c>
      <c r="F18" s="114">
        <v>0.28499999999999998</v>
      </c>
      <c r="G18" s="114">
        <v>6.0179999999999998</v>
      </c>
      <c r="H18" s="114">
        <v>28</v>
      </c>
      <c r="I18" s="113">
        <v>0</v>
      </c>
      <c r="J18" s="113">
        <v>0</v>
      </c>
      <c r="K18" s="114" t="s">
        <v>49</v>
      </c>
      <c r="Q18" s="114" t="s">
        <v>68</v>
      </c>
      <c r="R18" s="114" t="s">
        <v>49</v>
      </c>
      <c r="S18" s="114">
        <v>5.6130000000000004</v>
      </c>
      <c r="T18" s="114">
        <v>6.4850000000000003</v>
      </c>
      <c r="U18" s="114">
        <v>8.5050000000000008</v>
      </c>
      <c r="V18" s="114">
        <v>0.746</v>
      </c>
      <c r="W18" s="114">
        <v>7.5510000000000002</v>
      </c>
      <c r="X18" s="114">
        <v>25</v>
      </c>
      <c r="Y18" s="114">
        <v>0</v>
      </c>
      <c r="Z18" s="114">
        <v>0</v>
      </c>
      <c r="AA18" s="114" t="s">
        <v>49</v>
      </c>
    </row>
    <row r="19" spans="1:27" x14ac:dyDescent="0.3">
      <c r="A19" s="114" t="s">
        <v>70</v>
      </c>
      <c r="B19" s="28" t="s">
        <v>49</v>
      </c>
      <c r="C19" s="114">
        <v>6.6120000000000001</v>
      </c>
      <c r="D19" s="114">
        <v>6.9530000000000003</v>
      </c>
      <c r="E19" s="114">
        <v>7.5780000000000003</v>
      </c>
      <c r="F19" s="114">
        <v>0.30399999999999999</v>
      </c>
      <c r="G19" s="114">
        <v>7.4050000000000002</v>
      </c>
      <c r="H19" s="114">
        <v>14</v>
      </c>
      <c r="I19" s="113">
        <v>0</v>
      </c>
      <c r="J19" s="113">
        <v>0</v>
      </c>
      <c r="K19" s="114" t="s">
        <v>49</v>
      </c>
      <c r="Q19" s="114" t="s">
        <v>70</v>
      </c>
      <c r="R19" s="114" t="s">
        <v>49</v>
      </c>
      <c r="S19" s="114">
        <v>6.5970000000000004</v>
      </c>
      <c r="T19" s="114">
        <v>7.7919999999999998</v>
      </c>
      <c r="U19" s="114">
        <v>9.0519999999999996</v>
      </c>
      <c r="V19" s="114">
        <v>0.76400000000000001</v>
      </c>
      <c r="W19" s="114">
        <v>8.968</v>
      </c>
      <c r="X19" s="114">
        <v>14</v>
      </c>
      <c r="Y19" s="114">
        <v>0</v>
      </c>
      <c r="Z19" s="114">
        <v>0</v>
      </c>
      <c r="AA19" s="114" t="s">
        <v>49</v>
      </c>
    </row>
    <row r="20" spans="1:27" x14ac:dyDescent="0.3">
      <c r="A20" s="114" t="s">
        <v>72</v>
      </c>
      <c r="B20" s="28" t="s">
        <v>49</v>
      </c>
      <c r="C20" s="114">
        <v>5.6050000000000004</v>
      </c>
      <c r="D20" s="114">
        <v>6.1859999999999999</v>
      </c>
      <c r="E20" s="114">
        <v>7.3410000000000002</v>
      </c>
      <c r="F20" s="114">
        <v>0.39400000000000002</v>
      </c>
      <c r="G20" s="114">
        <v>6.61</v>
      </c>
      <c r="H20" s="114">
        <v>88</v>
      </c>
      <c r="I20" s="113">
        <v>0</v>
      </c>
      <c r="J20" s="113">
        <v>0</v>
      </c>
      <c r="K20" s="114" t="s">
        <v>49</v>
      </c>
      <c r="Q20" s="114" t="s">
        <v>72</v>
      </c>
      <c r="R20" s="114" t="s">
        <v>49</v>
      </c>
      <c r="S20" s="114">
        <v>5.7809999999999997</v>
      </c>
      <c r="T20" s="114">
        <v>7.0430000000000001</v>
      </c>
      <c r="U20" s="114">
        <v>10.712999999999999</v>
      </c>
      <c r="V20" s="114">
        <v>0.8</v>
      </c>
      <c r="W20" s="114">
        <v>7.8360000000000003</v>
      </c>
      <c r="X20" s="114">
        <v>80</v>
      </c>
      <c r="Y20" s="114">
        <v>0</v>
      </c>
      <c r="Z20" s="114">
        <v>0</v>
      </c>
      <c r="AA20" s="114" t="s">
        <v>49</v>
      </c>
    </row>
    <row r="21" spans="1:27" x14ac:dyDescent="0.3">
      <c r="A21" s="114" t="s">
        <v>79</v>
      </c>
      <c r="B21" s="28" t="s">
        <v>49</v>
      </c>
      <c r="C21" s="114">
        <v>9.7810000000000006</v>
      </c>
      <c r="D21" s="114">
        <v>10.911</v>
      </c>
      <c r="E21" s="114">
        <v>13.282</v>
      </c>
      <c r="F21" s="114">
        <v>0.69499999999999995</v>
      </c>
      <c r="G21" s="114">
        <v>11.576000000000001</v>
      </c>
      <c r="H21" s="114">
        <v>32</v>
      </c>
      <c r="I21" s="113">
        <v>1</v>
      </c>
      <c r="J21" s="113">
        <v>0</v>
      </c>
      <c r="K21" s="114" t="s">
        <v>49</v>
      </c>
      <c r="Q21" s="114" t="s">
        <v>79</v>
      </c>
      <c r="R21" s="114" t="s">
        <v>49</v>
      </c>
      <c r="S21" s="114">
        <v>10.37</v>
      </c>
      <c r="T21" s="114">
        <v>11.952</v>
      </c>
      <c r="U21" s="114">
        <v>15.625</v>
      </c>
      <c r="V21" s="114">
        <v>1.1459999999999999</v>
      </c>
      <c r="W21" s="114">
        <v>13.178000000000001</v>
      </c>
      <c r="X21" s="114">
        <v>28</v>
      </c>
      <c r="Y21" s="114">
        <v>2</v>
      </c>
      <c r="Z21" s="114">
        <v>0</v>
      </c>
      <c r="AA21" s="114" t="s">
        <v>49</v>
      </c>
    </row>
    <row r="22" spans="1:27" x14ac:dyDescent="0.3">
      <c r="A22" s="114" t="s">
        <v>78</v>
      </c>
      <c r="B22" s="28" t="s">
        <v>49</v>
      </c>
      <c r="C22" s="114">
        <v>16.260000000000002</v>
      </c>
      <c r="D22" s="114">
        <v>17.79</v>
      </c>
      <c r="E22" s="114">
        <v>20.696000000000002</v>
      </c>
      <c r="F22" s="114">
        <v>1.2869999999999999</v>
      </c>
      <c r="G22" s="114">
        <v>19.934999999999999</v>
      </c>
      <c r="H22" s="114">
        <v>24</v>
      </c>
      <c r="I22" s="113">
        <v>0</v>
      </c>
      <c r="J22" s="113">
        <v>0</v>
      </c>
      <c r="K22" s="114" t="s">
        <v>49</v>
      </c>
      <c r="Q22" s="114" t="s">
        <v>78</v>
      </c>
      <c r="R22" s="114" t="s">
        <v>49</v>
      </c>
      <c r="S22" s="114">
        <v>16.826000000000001</v>
      </c>
      <c r="T22" s="114">
        <v>19.594000000000001</v>
      </c>
      <c r="U22" s="114">
        <v>22.047999999999998</v>
      </c>
      <c r="V22" s="114">
        <v>1.1279999999999999</v>
      </c>
      <c r="W22" s="114">
        <v>20.527000000000001</v>
      </c>
      <c r="X22" s="114">
        <v>21</v>
      </c>
      <c r="Y22" s="114">
        <v>1</v>
      </c>
      <c r="Z22" s="114">
        <v>0</v>
      </c>
      <c r="AA22" s="114" t="s">
        <v>49</v>
      </c>
    </row>
    <row r="23" spans="1:27" x14ac:dyDescent="0.3">
      <c r="A23" s="114" t="s">
        <v>100</v>
      </c>
      <c r="B23" s="28" t="s">
        <v>49</v>
      </c>
      <c r="C23" s="114">
        <v>13.061</v>
      </c>
      <c r="D23" s="114">
        <v>14.087999999999999</v>
      </c>
      <c r="E23" s="114">
        <v>15.336</v>
      </c>
      <c r="F23" s="114">
        <v>0.72899999999999998</v>
      </c>
      <c r="G23" s="114">
        <v>15.218999999999999</v>
      </c>
      <c r="H23" s="114">
        <v>12</v>
      </c>
      <c r="I23" s="113">
        <v>1</v>
      </c>
      <c r="J23" s="113">
        <v>0</v>
      </c>
      <c r="K23" s="114" t="s">
        <v>49</v>
      </c>
      <c r="Q23" s="114" t="s">
        <v>100</v>
      </c>
      <c r="R23" s="114" t="s">
        <v>49</v>
      </c>
      <c r="S23" s="114">
        <v>13.946999999999999</v>
      </c>
      <c r="T23" s="114">
        <v>16.196000000000002</v>
      </c>
      <c r="U23" s="114">
        <v>23.297000000000001</v>
      </c>
      <c r="V23" s="114">
        <v>2.6480000000000001</v>
      </c>
      <c r="W23" s="114">
        <v>23.297000000000001</v>
      </c>
      <c r="X23" s="114">
        <v>9</v>
      </c>
      <c r="Y23" s="114">
        <v>3</v>
      </c>
      <c r="Z23" s="114">
        <v>0</v>
      </c>
      <c r="AA23" s="114" t="s">
        <v>49</v>
      </c>
    </row>
    <row r="24" spans="1:27" x14ac:dyDescent="0.3">
      <c r="A24" s="80"/>
      <c r="B24" s="80"/>
      <c r="C24" s="80"/>
      <c r="D24" s="80"/>
      <c r="E24" s="80"/>
      <c r="F24" s="80"/>
      <c r="G24" s="80"/>
      <c r="H24" s="80"/>
      <c r="I24" s="80"/>
      <c r="J24" s="80"/>
    </row>
    <row r="25" spans="1:27" x14ac:dyDescent="0.3">
      <c r="B25" s="60"/>
      <c r="C25" s="60"/>
    </row>
    <row r="26" spans="1:27" x14ac:dyDescent="0.3">
      <c r="A26" s="147" t="s">
        <v>56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39"/>
      <c r="Q26" s="148" t="s">
        <v>56</v>
      </c>
      <c r="R26" s="148"/>
      <c r="S26" s="148"/>
      <c r="T26" s="148"/>
      <c r="U26" s="148"/>
      <c r="V26" s="148"/>
      <c r="W26" s="148"/>
      <c r="X26" s="148"/>
      <c r="Y26" s="148"/>
      <c r="Z26" s="148"/>
      <c r="AA26" s="120"/>
    </row>
    <row r="27" spans="1:27" x14ac:dyDescent="0.3">
      <c r="A27" s="76" t="s">
        <v>5</v>
      </c>
      <c r="B27" s="76" t="s">
        <v>37</v>
      </c>
      <c r="C27" s="76" t="s">
        <v>38</v>
      </c>
      <c r="D27" s="76" t="s">
        <v>39</v>
      </c>
      <c r="E27" s="76" t="s">
        <v>40</v>
      </c>
      <c r="F27" s="76" t="s">
        <v>41</v>
      </c>
      <c r="G27" s="76" t="s">
        <v>42</v>
      </c>
      <c r="H27" s="76" t="s">
        <v>6</v>
      </c>
      <c r="I27" s="76" t="s">
        <v>7</v>
      </c>
      <c r="J27" s="76" t="s">
        <v>8</v>
      </c>
      <c r="K27" s="119" t="s">
        <v>102</v>
      </c>
      <c r="Q27" s="33" t="s">
        <v>5</v>
      </c>
      <c r="R27" s="33" t="s">
        <v>37</v>
      </c>
      <c r="S27" s="33" t="s">
        <v>38</v>
      </c>
      <c r="T27" s="33" t="s">
        <v>39</v>
      </c>
      <c r="U27" s="33" t="s">
        <v>40</v>
      </c>
      <c r="V27" s="33" t="s">
        <v>41</v>
      </c>
      <c r="W27" s="33" t="s">
        <v>42</v>
      </c>
      <c r="X27" s="33" t="s">
        <v>6</v>
      </c>
      <c r="Y27" s="33" t="s">
        <v>7</v>
      </c>
      <c r="Z27" s="33" t="s">
        <v>8</v>
      </c>
      <c r="AA27" s="119" t="s">
        <v>102</v>
      </c>
    </row>
    <row r="28" spans="1:27" x14ac:dyDescent="0.3">
      <c r="A28" s="114" t="s">
        <v>74</v>
      </c>
      <c r="B28" s="113" t="s">
        <v>6</v>
      </c>
      <c r="C28" s="114">
        <v>1.389</v>
      </c>
      <c r="D28" s="114">
        <v>1.9079999999999999</v>
      </c>
      <c r="E28" s="114">
        <v>2.6659999999999999</v>
      </c>
      <c r="F28" s="114">
        <v>0.27500000000000002</v>
      </c>
      <c r="G28" s="114">
        <v>2.319</v>
      </c>
      <c r="H28" s="114">
        <v>126</v>
      </c>
      <c r="I28" s="114">
        <v>2</v>
      </c>
      <c r="J28" s="114">
        <v>0</v>
      </c>
      <c r="K28" s="118">
        <f t="shared" ref="K28:K42" si="2">I28/H28</f>
        <v>1.5873015873015872E-2</v>
      </c>
      <c r="Q28" s="114" t="s">
        <v>74</v>
      </c>
      <c r="R28" s="113" t="s">
        <v>6</v>
      </c>
      <c r="S28" s="114">
        <v>1.389</v>
      </c>
      <c r="T28" s="114">
        <v>1.9079999999999999</v>
      </c>
      <c r="U28" s="114">
        <v>2.6659999999999999</v>
      </c>
      <c r="V28" s="114">
        <v>0.27500000000000002</v>
      </c>
      <c r="W28" s="114">
        <v>2.319</v>
      </c>
      <c r="X28" s="114">
        <v>126</v>
      </c>
      <c r="Y28" s="114">
        <v>2</v>
      </c>
      <c r="Z28" s="114">
        <v>0</v>
      </c>
      <c r="AA28" s="118">
        <f t="shared" si="1"/>
        <v>1.5873015873015872E-2</v>
      </c>
    </row>
    <row r="29" spans="1:27" x14ac:dyDescent="0.3">
      <c r="A29" s="114" t="s">
        <v>76</v>
      </c>
      <c r="B29" s="113" t="s">
        <v>6</v>
      </c>
      <c r="C29" s="114">
        <v>2.9590000000000001</v>
      </c>
      <c r="D29" s="114">
        <v>3.5190000000000001</v>
      </c>
      <c r="E29" s="114">
        <v>4.2670000000000003</v>
      </c>
      <c r="F29" s="114">
        <v>0.3</v>
      </c>
      <c r="G29" s="114">
        <v>3.927</v>
      </c>
      <c r="H29" s="114">
        <v>43</v>
      </c>
      <c r="I29" s="114">
        <v>0</v>
      </c>
      <c r="J29" s="114">
        <v>0</v>
      </c>
      <c r="K29" s="118">
        <f t="shared" si="2"/>
        <v>0</v>
      </c>
      <c r="Q29" s="114" t="s">
        <v>76</v>
      </c>
      <c r="R29" s="113" t="s">
        <v>6</v>
      </c>
      <c r="S29" s="114">
        <v>2.9590000000000001</v>
      </c>
      <c r="T29" s="114">
        <v>3.5190000000000001</v>
      </c>
      <c r="U29" s="114">
        <v>4.2670000000000003</v>
      </c>
      <c r="V29" s="114">
        <v>0.3</v>
      </c>
      <c r="W29" s="114">
        <v>3.927</v>
      </c>
      <c r="X29" s="114">
        <v>43</v>
      </c>
      <c r="Y29" s="114">
        <v>0</v>
      </c>
      <c r="Z29" s="114">
        <v>0</v>
      </c>
      <c r="AA29" s="118">
        <f t="shared" si="1"/>
        <v>0</v>
      </c>
    </row>
    <row r="30" spans="1:27" x14ac:dyDescent="0.3">
      <c r="A30" s="114" t="s">
        <v>3</v>
      </c>
      <c r="B30" s="113" t="s">
        <v>6</v>
      </c>
      <c r="C30" s="114">
        <v>1.522</v>
      </c>
      <c r="D30" s="114">
        <v>2.0099999999999998</v>
      </c>
      <c r="E30" s="114">
        <v>3.2450000000000001</v>
      </c>
      <c r="F30" s="114">
        <v>0.318</v>
      </c>
      <c r="G30" s="114">
        <v>2.415</v>
      </c>
      <c r="H30" s="114">
        <v>153</v>
      </c>
      <c r="I30" s="114">
        <v>0</v>
      </c>
      <c r="J30" s="114">
        <v>0</v>
      </c>
      <c r="K30" s="118">
        <f t="shared" si="2"/>
        <v>0</v>
      </c>
      <c r="Q30" s="114" t="s">
        <v>3</v>
      </c>
      <c r="R30" s="113" t="s">
        <v>6</v>
      </c>
      <c r="S30" s="114">
        <v>1.522</v>
      </c>
      <c r="T30" s="114">
        <v>2.0099999999999998</v>
      </c>
      <c r="U30" s="114">
        <v>3.2450000000000001</v>
      </c>
      <c r="V30" s="114">
        <v>0.318</v>
      </c>
      <c r="W30" s="114">
        <v>2.415</v>
      </c>
      <c r="X30" s="114">
        <v>153</v>
      </c>
      <c r="Y30" s="114">
        <v>0</v>
      </c>
      <c r="Z30" s="114">
        <v>0</v>
      </c>
      <c r="AA30" s="118">
        <f t="shared" si="1"/>
        <v>0</v>
      </c>
    </row>
    <row r="31" spans="1:27" x14ac:dyDescent="0.3">
      <c r="A31" s="114" t="s">
        <v>4</v>
      </c>
      <c r="B31" s="113" t="s">
        <v>6</v>
      </c>
      <c r="C31" s="114">
        <v>1.038</v>
      </c>
      <c r="D31" s="114">
        <v>1.2010000000000001</v>
      </c>
      <c r="E31" s="114">
        <v>1.7589999999999999</v>
      </c>
      <c r="F31" s="114">
        <v>0.124</v>
      </c>
      <c r="G31" s="114">
        <v>1.3240000000000001</v>
      </c>
      <c r="H31" s="114">
        <v>80</v>
      </c>
      <c r="I31" s="114">
        <v>0</v>
      </c>
      <c r="J31" s="114">
        <v>0</v>
      </c>
      <c r="K31" s="118">
        <f t="shared" si="2"/>
        <v>0</v>
      </c>
      <c r="Q31" s="114" t="s">
        <v>4</v>
      </c>
      <c r="R31" s="113" t="s">
        <v>6</v>
      </c>
      <c r="S31" s="114">
        <v>1.038</v>
      </c>
      <c r="T31" s="114">
        <v>1.2010000000000001</v>
      </c>
      <c r="U31" s="114">
        <v>1.7589999999999999</v>
      </c>
      <c r="V31" s="114">
        <v>0.124</v>
      </c>
      <c r="W31" s="114">
        <v>1.3240000000000001</v>
      </c>
      <c r="X31" s="114">
        <v>80</v>
      </c>
      <c r="Y31" s="114">
        <v>0</v>
      </c>
      <c r="Z31" s="114">
        <v>0</v>
      </c>
      <c r="AA31" s="118">
        <f t="shared" si="1"/>
        <v>0</v>
      </c>
    </row>
    <row r="32" spans="1:27" x14ac:dyDescent="0.3">
      <c r="A32" s="114" t="s">
        <v>75</v>
      </c>
      <c r="B32" s="113" t="s">
        <v>6</v>
      </c>
      <c r="C32" s="114">
        <v>1.2350000000000001</v>
      </c>
      <c r="D32" s="114">
        <v>1.639</v>
      </c>
      <c r="E32" s="114">
        <v>2.7639999999999998</v>
      </c>
      <c r="F32" s="114">
        <v>0.34699999999999998</v>
      </c>
      <c r="G32" s="114">
        <v>2.097</v>
      </c>
      <c r="H32" s="114">
        <v>67</v>
      </c>
      <c r="I32" s="114">
        <v>0</v>
      </c>
      <c r="J32" s="114">
        <v>0</v>
      </c>
      <c r="K32" s="118">
        <f t="shared" si="2"/>
        <v>0</v>
      </c>
      <c r="Q32" s="114" t="s">
        <v>75</v>
      </c>
      <c r="R32" s="113" t="s">
        <v>6</v>
      </c>
      <c r="S32" s="114">
        <v>1.2350000000000001</v>
      </c>
      <c r="T32" s="114">
        <v>1.639</v>
      </c>
      <c r="U32" s="114">
        <v>2.7639999999999998</v>
      </c>
      <c r="V32" s="114">
        <v>0.34699999999999998</v>
      </c>
      <c r="W32" s="114">
        <v>2.097</v>
      </c>
      <c r="X32" s="114">
        <v>67</v>
      </c>
      <c r="Y32" s="114">
        <v>0</v>
      </c>
      <c r="Z32" s="114">
        <v>0</v>
      </c>
      <c r="AA32" s="118">
        <f t="shared" si="1"/>
        <v>0</v>
      </c>
    </row>
    <row r="33" spans="1:27" x14ac:dyDescent="0.3">
      <c r="A33" s="114" t="s">
        <v>71</v>
      </c>
      <c r="B33" s="113" t="s">
        <v>6</v>
      </c>
      <c r="C33" s="114">
        <v>0.34200000000000003</v>
      </c>
      <c r="D33" s="114">
        <v>0.45800000000000002</v>
      </c>
      <c r="E33" s="114">
        <v>2.387</v>
      </c>
      <c r="F33" s="114">
        <v>0.152</v>
      </c>
      <c r="G33" s="114">
        <v>0.57399999999999995</v>
      </c>
      <c r="H33" s="114">
        <v>289</v>
      </c>
      <c r="I33" s="114">
        <v>0</v>
      </c>
      <c r="J33" s="114">
        <v>0</v>
      </c>
      <c r="K33" s="118">
        <f t="shared" si="2"/>
        <v>0</v>
      </c>
      <c r="Q33" s="114" t="s">
        <v>71</v>
      </c>
      <c r="R33" s="113" t="s">
        <v>6</v>
      </c>
      <c r="S33" s="114">
        <v>0.34200000000000003</v>
      </c>
      <c r="T33" s="114">
        <v>0.45800000000000002</v>
      </c>
      <c r="U33" s="114">
        <v>2.387</v>
      </c>
      <c r="V33" s="114">
        <v>0.152</v>
      </c>
      <c r="W33" s="114">
        <v>0.57399999999999995</v>
      </c>
      <c r="X33" s="114">
        <v>289</v>
      </c>
      <c r="Y33" s="114">
        <v>0</v>
      </c>
      <c r="Z33" s="114">
        <v>0</v>
      </c>
      <c r="AA33" s="118">
        <f t="shared" si="1"/>
        <v>0</v>
      </c>
    </row>
    <row r="34" spans="1:27" x14ac:dyDescent="0.3">
      <c r="A34" s="114" t="s">
        <v>48</v>
      </c>
      <c r="B34" s="113" t="s">
        <v>6</v>
      </c>
      <c r="C34" s="114">
        <v>3.7010000000000001</v>
      </c>
      <c r="D34" s="114">
        <v>4.8890000000000002</v>
      </c>
      <c r="E34" s="114">
        <v>7.6029999999999998</v>
      </c>
      <c r="F34" s="114">
        <v>0.65100000000000002</v>
      </c>
      <c r="G34" s="114">
        <v>5.6630000000000003</v>
      </c>
      <c r="H34" s="114">
        <v>365</v>
      </c>
      <c r="I34" s="114">
        <v>0</v>
      </c>
      <c r="J34" s="114">
        <v>0</v>
      </c>
      <c r="K34" s="118">
        <f t="shared" si="2"/>
        <v>0</v>
      </c>
      <c r="Q34" s="114" t="s">
        <v>48</v>
      </c>
      <c r="R34" s="113" t="s">
        <v>6</v>
      </c>
      <c r="S34" s="114">
        <v>3.7010000000000001</v>
      </c>
      <c r="T34" s="114">
        <v>4.8890000000000002</v>
      </c>
      <c r="U34" s="114">
        <v>7.6029999999999998</v>
      </c>
      <c r="V34" s="114">
        <v>0.65100000000000002</v>
      </c>
      <c r="W34" s="114">
        <v>5.6630000000000003</v>
      </c>
      <c r="X34" s="114">
        <v>365</v>
      </c>
      <c r="Y34" s="114">
        <v>0</v>
      </c>
      <c r="Z34" s="114">
        <v>0</v>
      </c>
      <c r="AA34" s="118">
        <f t="shared" si="1"/>
        <v>0</v>
      </c>
    </row>
    <row r="35" spans="1:27" x14ac:dyDescent="0.3">
      <c r="A35" s="114" t="s">
        <v>66</v>
      </c>
      <c r="B35" s="113" t="s">
        <v>6</v>
      </c>
      <c r="C35" s="114">
        <v>0.38200000000000001</v>
      </c>
      <c r="D35" s="114">
        <v>0.44900000000000001</v>
      </c>
      <c r="E35" s="114">
        <v>0.74399999999999999</v>
      </c>
      <c r="F35" s="114">
        <v>0.08</v>
      </c>
      <c r="G35" s="114">
        <v>0.51700000000000002</v>
      </c>
      <c r="H35" s="114">
        <v>26</v>
      </c>
      <c r="I35" s="114">
        <v>0</v>
      </c>
      <c r="J35" s="114">
        <v>0</v>
      </c>
      <c r="K35" s="118">
        <f t="shared" si="2"/>
        <v>0</v>
      </c>
      <c r="Q35" s="114" t="s">
        <v>66</v>
      </c>
      <c r="R35" s="113" t="s">
        <v>6</v>
      </c>
      <c r="S35" s="114">
        <v>0.38200000000000001</v>
      </c>
      <c r="T35" s="114">
        <v>0.44900000000000001</v>
      </c>
      <c r="U35" s="114">
        <v>0.74399999999999999</v>
      </c>
      <c r="V35" s="114">
        <v>0.08</v>
      </c>
      <c r="W35" s="114">
        <v>0.51700000000000002</v>
      </c>
      <c r="X35" s="114">
        <v>26</v>
      </c>
      <c r="Y35" s="114">
        <v>0</v>
      </c>
      <c r="Z35" s="114">
        <v>0</v>
      </c>
      <c r="AA35" s="118">
        <f t="shared" si="1"/>
        <v>0</v>
      </c>
    </row>
    <row r="36" spans="1:27" x14ac:dyDescent="0.3">
      <c r="A36" s="114" t="s">
        <v>47</v>
      </c>
      <c r="B36" s="113" t="s">
        <v>6</v>
      </c>
      <c r="C36" s="114">
        <v>0.125</v>
      </c>
      <c r="D36" s="114">
        <v>0.151</v>
      </c>
      <c r="E36" s="114">
        <v>0.498</v>
      </c>
      <c r="F36" s="114">
        <v>4.9000000000000002E-2</v>
      </c>
      <c r="G36" s="114">
        <v>0.185</v>
      </c>
      <c r="H36" s="114">
        <v>289</v>
      </c>
      <c r="I36" s="114">
        <v>0</v>
      </c>
      <c r="J36" s="114">
        <v>0</v>
      </c>
      <c r="K36" s="118">
        <f t="shared" si="2"/>
        <v>0</v>
      </c>
      <c r="Q36" s="114" t="s">
        <v>47</v>
      </c>
      <c r="R36" s="113" t="s">
        <v>6</v>
      </c>
      <c r="S36" s="114">
        <v>0.125</v>
      </c>
      <c r="T36" s="114">
        <v>0.151</v>
      </c>
      <c r="U36" s="114">
        <v>0.498</v>
      </c>
      <c r="V36" s="114">
        <v>4.9000000000000002E-2</v>
      </c>
      <c r="W36" s="114">
        <v>0.185</v>
      </c>
      <c r="X36" s="114">
        <v>289</v>
      </c>
      <c r="Y36" s="114">
        <v>0</v>
      </c>
      <c r="Z36" s="114">
        <v>0</v>
      </c>
      <c r="AA36" s="118">
        <f t="shared" si="1"/>
        <v>0</v>
      </c>
    </row>
    <row r="37" spans="1:27" x14ac:dyDescent="0.3">
      <c r="A37" s="114" t="s">
        <v>77</v>
      </c>
      <c r="B37" s="113" t="s">
        <v>6</v>
      </c>
      <c r="C37" s="114">
        <v>2.3860000000000001</v>
      </c>
      <c r="D37" s="114">
        <v>2.7730000000000001</v>
      </c>
      <c r="E37" s="114">
        <v>3.75</v>
      </c>
      <c r="F37" s="114">
        <v>0.32700000000000001</v>
      </c>
      <c r="G37" s="114">
        <v>3.2709999999999999</v>
      </c>
      <c r="H37" s="114">
        <v>44</v>
      </c>
      <c r="I37" s="114">
        <v>0</v>
      </c>
      <c r="J37" s="114">
        <v>0</v>
      </c>
      <c r="K37" s="118">
        <f t="shared" si="2"/>
        <v>0</v>
      </c>
      <c r="Q37" s="114" t="s">
        <v>77</v>
      </c>
      <c r="R37" s="113" t="s">
        <v>6</v>
      </c>
      <c r="S37" s="114">
        <v>2.3860000000000001</v>
      </c>
      <c r="T37" s="114">
        <v>2.7730000000000001</v>
      </c>
      <c r="U37" s="114">
        <v>3.75</v>
      </c>
      <c r="V37" s="114">
        <v>0.32700000000000001</v>
      </c>
      <c r="W37" s="114">
        <v>3.2709999999999999</v>
      </c>
      <c r="X37" s="114">
        <v>44</v>
      </c>
      <c r="Y37" s="114">
        <v>0</v>
      </c>
      <c r="Z37" s="114">
        <v>0</v>
      </c>
      <c r="AA37" s="118">
        <f t="shared" si="1"/>
        <v>0</v>
      </c>
    </row>
    <row r="38" spans="1:27" x14ac:dyDescent="0.3">
      <c r="A38" s="114" t="s">
        <v>69</v>
      </c>
      <c r="B38" s="113" t="s">
        <v>6</v>
      </c>
      <c r="C38" s="114">
        <v>0.68600000000000005</v>
      </c>
      <c r="D38" s="114">
        <v>0.77800000000000002</v>
      </c>
      <c r="E38" s="114">
        <v>1.3839999999999999</v>
      </c>
      <c r="F38" s="114">
        <v>0.14099999999999999</v>
      </c>
      <c r="G38" s="114">
        <v>0.94</v>
      </c>
      <c r="H38" s="114">
        <v>26</v>
      </c>
      <c r="I38" s="114">
        <v>0</v>
      </c>
      <c r="J38" s="114">
        <v>0</v>
      </c>
      <c r="K38" s="118">
        <f t="shared" si="2"/>
        <v>0</v>
      </c>
      <c r="Q38" s="114" t="s">
        <v>69</v>
      </c>
      <c r="R38" s="113" t="s">
        <v>6</v>
      </c>
      <c r="S38" s="114">
        <v>0.68600000000000005</v>
      </c>
      <c r="T38" s="114">
        <v>0.77800000000000002</v>
      </c>
      <c r="U38" s="114">
        <v>1.3839999999999999</v>
      </c>
      <c r="V38" s="114">
        <v>0.14099999999999999</v>
      </c>
      <c r="W38" s="114">
        <v>0.94</v>
      </c>
      <c r="X38" s="114">
        <v>26</v>
      </c>
      <c r="Y38" s="114">
        <v>0</v>
      </c>
      <c r="Z38" s="114">
        <v>0</v>
      </c>
      <c r="AA38" s="118">
        <f t="shared" si="1"/>
        <v>0</v>
      </c>
    </row>
    <row r="39" spans="1:27" x14ac:dyDescent="0.3">
      <c r="A39" s="114" t="s">
        <v>80</v>
      </c>
      <c r="B39" s="113" t="s">
        <v>6</v>
      </c>
      <c r="C39" s="114">
        <v>0.879</v>
      </c>
      <c r="D39" s="114">
        <v>1.21</v>
      </c>
      <c r="E39" s="114">
        <v>1.716</v>
      </c>
      <c r="F39" s="114">
        <v>0.24199999999999999</v>
      </c>
      <c r="G39" s="114">
        <v>1.571</v>
      </c>
      <c r="H39" s="114">
        <v>23</v>
      </c>
      <c r="I39" s="114">
        <v>1</v>
      </c>
      <c r="J39" s="114">
        <v>0</v>
      </c>
      <c r="K39" s="118">
        <f t="shared" si="2"/>
        <v>4.3478260869565216E-2</v>
      </c>
      <c r="Q39" s="114" t="s">
        <v>80</v>
      </c>
      <c r="R39" s="113" t="s">
        <v>6</v>
      </c>
      <c r="S39" s="114">
        <v>0.879</v>
      </c>
      <c r="T39" s="114">
        <v>1.21</v>
      </c>
      <c r="U39" s="114">
        <v>1.716</v>
      </c>
      <c r="V39" s="114">
        <v>0.24199999999999999</v>
      </c>
      <c r="W39" s="114">
        <v>1.571</v>
      </c>
      <c r="X39" s="114">
        <v>23</v>
      </c>
      <c r="Y39" s="114">
        <v>1</v>
      </c>
      <c r="Z39" s="114">
        <v>0</v>
      </c>
      <c r="AA39" s="118">
        <f t="shared" si="1"/>
        <v>4.3478260869565216E-2</v>
      </c>
    </row>
    <row r="40" spans="1:27" x14ac:dyDescent="0.3">
      <c r="A40" s="114" t="s">
        <v>73</v>
      </c>
      <c r="B40" s="113" t="s">
        <v>6</v>
      </c>
      <c r="C40" s="114">
        <v>0.96</v>
      </c>
      <c r="D40" s="114">
        <v>1.1180000000000001</v>
      </c>
      <c r="E40" s="114">
        <v>2.343</v>
      </c>
      <c r="F40" s="114">
        <v>0.13100000000000001</v>
      </c>
      <c r="G40" s="114">
        <v>1.2330000000000001</v>
      </c>
      <c r="H40" s="114">
        <v>288</v>
      </c>
      <c r="I40" s="114">
        <v>0</v>
      </c>
      <c r="J40" s="114">
        <v>0</v>
      </c>
      <c r="K40" s="118">
        <f t="shared" si="2"/>
        <v>0</v>
      </c>
      <c r="Q40" s="114" t="s">
        <v>73</v>
      </c>
      <c r="R40" s="113" t="s">
        <v>6</v>
      </c>
      <c r="S40" s="114">
        <v>0.96</v>
      </c>
      <c r="T40" s="114">
        <v>1.1180000000000001</v>
      </c>
      <c r="U40" s="114">
        <v>2.343</v>
      </c>
      <c r="V40" s="114">
        <v>0.13100000000000001</v>
      </c>
      <c r="W40" s="114">
        <v>1.2330000000000001</v>
      </c>
      <c r="X40" s="114">
        <v>288</v>
      </c>
      <c r="Y40" s="114">
        <v>0</v>
      </c>
      <c r="Z40" s="114">
        <v>0</v>
      </c>
      <c r="AA40" s="118">
        <f t="shared" si="1"/>
        <v>0</v>
      </c>
    </row>
    <row r="41" spans="1:27" x14ac:dyDescent="0.3">
      <c r="A41" s="114" t="s">
        <v>63</v>
      </c>
      <c r="B41" s="113" t="s">
        <v>6</v>
      </c>
      <c r="C41" s="114">
        <v>0.35099999999999998</v>
      </c>
      <c r="D41" s="114">
        <v>0.42199999999999999</v>
      </c>
      <c r="E41" s="114">
        <v>0.95599999999999996</v>
      </c>
      <c r="F41" s="114">
        <v>8.8999999999999996E-2</v>
      </c>
      <c r="G41" s="114">
        <v>0.47699999999999998</v>
      </c>
      <c r="H41" s="114">
        <v>50</v>
      </c>
      <c r="I41" s="114">
        <v>0</v>
      </c>
      <c r="J41" s="114">
        <v>0</v>
      </c>
      <c r="K41" s="118">
        <f t="shared" si="2"/>
        <v>0</v>
      </c>
      <c r="Q41" s="114" t="s">
        <v>63</v>
      </c>
      <c r="R41" s="113" t="s">
        <v>6</v>
      </c>
      <c r="S41" s="114">
        <v>0.35099999999999998</v>
      </c>
      <c r="T41" s="114">
        <v>0.42199999999999999</v>
      </c>
      <c r="U41" s="114">
        <v>0.95599999999999996</v>
      </c>
      <c r="V41" s="114">
        <v>8.8999999999999996E-2</v>
      </c>
      <c r="W41" s="114">
        <v>0.47699999999999998</v>
      </c>
      <c r="X41" s="114">
        <v>50</v>
      </c>
      <c r="Y41" s="114">
        <v>0</v>
      </c>
      <c r="Z41" s="114">
        <v>0</v>
      </c>
      <c r="AA41" s="118">
        <f t="shared" si="1"/>
        <v>0</v>
      </c>
    </row>
    <row r="42" spans="1:27" x14ac:dyDescent="0.3">
      <c r="A42" s="114" t="s">
        <v>64</v>
      </c>
      <c r="B42" s="113" t="s">
        <v>6</v>
      </c>
      <c r="C42" s="114">
        <v>0.247</v>
      </c>
      <c r="D42" s="114">
        <v>0.28599999999999998</v>
      </c>
      <c r="E42" s="114">
        <v>0.44800000000000001</v>
      </c>
      <c r="F42" s="114">
        <v>4.4999999999999998E-2</v>
      </c>
      <c r="G42" s="114">
        <v>0.36099999999999999</v>
      </c>
      <c r="H42" s="114">
        <v>50</v>
      </c>
      <c r="I42" s="114">
        <v>0</v>
      </c>
      <c r="J42" s="114">
        <v>0</v>
      </c>
      <c r="K42" s="118">
        <f t="shared" si="2"/>
        <v>0</v>
      </c>
      <c r="Q42" s="114" t="s">
        <v>64</v>
      </c>
      <c r="R42" s="113" t="s">
        <v>6</v>
      </c>
      <c r="S42" s="114">
        <v>0.247</v>
      </c>
      <c r="T42" s="114">
        <v>0.28599999999999998</v>
      </c>
      <c r="U42" s="114">
        <v>0.44800000000000001</v>
      </c>
      <c r="V42" s="114">
        <v>4.4999999999999998E-2</v>
      </c>
      <c r="W42" s="114">
        <v>0.36099999999999999</v>
      </c>
      <c r="X42" s="114">
        <v>50</v>
      </c>
      <c r="Y42" s="114">
        <v>0</v>
      </c>
      <c r="Z42" s="114">
        <v>0</v>
      </c>
      <c r="AA42" s="118">
        <f t="shared" si="1"/>
        <v>0</v>
      </c>
    </row>
    <row r="43" spans="1:27" x14ac:dyDescent="0.3">
      <c r="A43" s="114" t="s">
        <v>68</v>
      </c>
      <c r="B43" s="114" t="s">
        <v>49</v>
      </c>
      <c r="C43" s="114">
        <v>5.3330000000000002</v>
      </c>
      <c r="D43" s="114">
        <v>6.2169999999999996</v>
      </c>
      <c r="E43" s="114">
        <v>8.3079999999999998</v>
      </c>
      <c r="F43" s="114">
        <v>0.64900000000000002</v>
      </c>
      <c r="G43" s="114">
        <v>7.0620000000000003</v>
      </c>
      <c r="H43" s="114">
        <v>50</v>
      </c>
      <c r="I43" s="114">
        <v>0</v>
      </c>
      <c r="J43" s="114">
        <v>0</v>
      </c>
      <c r="K43" s="114" t="s">
        <v>49</v>
      </c>
      <c r="Q43" s="114" t="s">
        <v>68</v>
      </c>
      <c r="R43" s="114" t="s">
        <v>49</v>
      </c>
      <c r="S43" s="114">
        <v>5.3330000000000002</v>
      </c>
      <c r="T43" s="114">
        <v>6.2169999999999996</v>
      </c>
      <c r="U43" s="114">
        <v>8.3079999999999998</v>
      </c>
      <c r="V43" s="114">
        <v>0.64900000000000002</v>
      </c>
      <c r="W43" s="114">
        <v>7.0620000000000003</v>
      </c>
      <c r="X43" s="114">
        <v>50</v>
      </c>
      <c r="Y43" s="114">
        <v>0</v>
      </c>
      <c r="Z43" s="114">
        <v>0</v>
      </c>
      <c r="AA43" s="114" t="s">
        <v>49</v>
      </c>
    </row>
    <row r="44" spans="1:27" x14ac:dyDescent="0.3">
      <c r="A44" s="114" t="s">
        <v>70</v>
      </c>
      <c r="B44" s="114" t="s">
        <v>49</v>
      </c>
      <c r="C44" s="114">
        <v>6.3949999999999996</v>
      </c>
      <c r="D44" s="114">
        <v>7.2450000000000001</v>
      </c>
      <c r="E44" s="114">
        <v>9.4339999999999993</v>
      </c>
      <c r="F44" s="114">
        <v>0.66</v>
      </c>
      <c r="G44" s="114">
        <v>7.98</v>
      </c>
      <c r="H44" s="114">
        <v>26</v>
      </c>
      <c r="I44" s="114">
        <v>0</v>
      </c>
      <c r="J44" s="114">
        <v>0</v>
      </c>
      <c r="K44" s="114" t="s">
        <v>49</v>
      </c>
      <c r="Q44" s="114" t="s">
        <v>70</v>
      </c>
      <c r="R44" s="114" t="s">
        <v>49</v>
      </c>
      <c r="S44" s="114">
        <v>6.3949999999999996</v>
      </c>
      <c r="T44" s="114">
        <v>7.2450000000000001</v>
      </c>
      <c r="U44" s="114">
        <v>9.4339999999999993</v>
      </c>
      <c r="V44" s="114">
        <v>0.66</v>
      </c>
      <c r="W44" s="114">
        <v>7.98</v>
      </c>
      <c r="X44" s="114">
        <v>26</v>
      </c>
      <c r="Y44" s="114">
        <v>0</v>
      </c>
      <c r="Z44" s="114">
        <v>0</v>
      </c>
      <c r="AA44" s="114" t="s">
        <v>49</v>
      </c>
    </row>
    <row r="45" spans="1:27" x14ac:dyDescent="0.3">
      <c r="A45" s="114" t="s">
        <v>72</v>
      </c>
      <c r="B45" s="114" t="s">
        <v>49</v>
      </c>
      <c r="C45" s="114">
        <v>5.7430000000000003</v>
      </c>
      <c r="D45" s="114">
        <v>6.6180000000000003</v>
      </c>
      <c r="E45" s="114">
        <v>9.33</v>
      </c>
      <c r="F45" s="114">
        <v>0.70399999999999996</v>
      </c>
      <c r="G45" s="114">
        <v>7.4669999999999996</v>
      </c>
      <c r="H45" s="114">
        <v>160</v>
      </c>
      <c r="I45" s="114">
        <v>0</v>
      </c>
      <c r="J45" s="114">
        <v>0</v>
      </c>
      <c r="K45" s="114" t="s">
        <v>49</v>
      </c>
      <c r="Q45" s="114" t="s">
        <v>72</v>
      </c>
      <c r="R45" s="114" t="s">
        <v>49</v>
      </c>
      <c r="S45" s="114">
        <v>5.7430000000000003</v>
      </c>
      <c r="T45" s="114">
        <v>6.6180000000000003</v>
      </c>
      <c r="U45" s="114">
        <v>9.33</v>
      </c>
      <c r="V45" s="114">
        <v>0.70399999999999996</v>
      </c>
      <c r="W45" s="114">
        <v>7.4669999999999996</v>
      </c>
      <c r="X45" s="114">
        <v>160</v>
      </c>
      <c r="Y45" s="114">
        <v>0</v>
      </c>
      <c r="Z45" s="114">
        <v>0</v>
      </c>
      <c r="AA45" s="114" t="s">
        <v>49</v>
      </c>
    </row>
    <row r="46" spans="1:27" x14ac:dyDescent="0.3">
      <c r="A46" s="114" t="s">
        <v>79</v>
      </c>
      <c r="B46" s="114" t="s">
        <v>49</v>
      </c>
      <c r="C46" s="114">
        <v>9.9960000000000004</v>
      </c>
      <c r="D46" s="114">
        <v>11.667999999999999</v>
      </c>
      <c r="E46" s="114">
        <v>13.771000000000001</v>
      </c>
      <c r="F46" s="114">
        <v>0.73199999999999998</v>
      </c>
      <c r="G46" s="114">
        <v>12.472</v>
      </c>
      <c r="H46" s="114">
        <v>59</v>
      </c>
      <c r="I46" s="114">
        <v>1</v>
      </c>
      <c r="J46" s="114">
        <v>0</v>
      </c>
      <c r="K46" s="114" t="s">
        <v>49</v>
      </c>
      <c r="Q46" s="114" t="s">
        <v>79</v>
      </c>
      <c r="R46" s="114" t="s">
        <v>49</v>
      </c>
      <c r="S46" s="114">
        <v>9.9960000000000004</v>
      </c>
      <c r="T46" s="114">
        <v>11.667999999999999</v>
      </c>
      <c r="U46" s="114">
        <v>13.771000000000001</v>
      </c>
      <c r="V46" s="114">
        <v>0.73199999999999998</v>
      </c>
      <c r="W46" s="114">
        <v>12.472</v>
      </c>
      <c r="X46" s="114">
        <v>59</v>
      </c>
      <c r="Y46" s="114">
        <v>1</v>
      </c>
      <c r="Z46" s="114">
        <v>0</v>
      </c>
      <c r="AA46" s="114" t="s">
        <v>49</v>
      </c>
    </row>
    <row r="47" spans="1:27" x14ac:dyDescent="0.3">
      <c r="A47" s="114" t="s">
        <v>78</v>
      </c>
      <c r="B47" s="114" t="s">
        <v>49</v>
      </c>
      <c r="C47" s="114">
        <v>16.334</v>
      </c>
      <c r="D47" s="114">
        <v>18.497</v>
      </c>
      <c r="E47" s="114">
        <v>21.257000000000001</v>
      </c>
      <c r="F47" s="114">
        <v>1.2709999999999999</v>
      </c>
      <c r="G47" s="114">
        <v>20.006</v>
      </c>
      <c r="H47" s="114">
        <v>44</v>
      </c>
      <c r="I47" s="114">
        <v>0</v>
      </c>
      <c r="J47" s="114">
        <v>0</v>
      </c>
      <c r="K47" s="114" t="s">
        <v>49</v>
      </c>
      <c r="Q47" s="114" t="s">
        <v>78</v>
      </c>
      <c r="R47" s="114" t="s">
        <v>49</v>
      </c>
      <c r="S47" s="114">
        <v>16.334</v>
      </c>
      <c r="T47" s="114">
        <v>18.497</v>
      </c>
      <c r="U47" s="114">
        <v>21.257000000000001</v>
      </c>
      <c r="V47" s="114">
        <v>1.2709999999999999</v>
      </c>
      <c r="W47" s="114">
        <v>20.006</v>
      </c>
      <c r="X47" s="114">
        <v>44</v>
      </c>
      <c r="Y47" s="114">
        <v>0</v>
      </c>
      <c r="Z47" s="114">
        <v>0</v>
      </c>
      <c r="AA47" s="114" t="s">
        <v>49</v>
      </c>
    </row>
    <row r="48" spans="1:27" x14ac:dyDescent="0.3">
      <c r="A48" s="114" t="s">
        <v>100</v>
      </c>
      <c r="B48" s="114" t="s">
        <v>49</v>
      </c>
      <c r="C48" s="114">
        <v>12.798999999999999</v>
      </c>
      <c r="D48" s="114">
        <v>14.56</v>
      </c>
      <c r="E48" s="114">
        <v>16.954999999999998</v>
      </c>
      <c r="F48" s="114">
        <v>1.0960000000000001</v>
      </c>
      <c r="G48" s="114">
        <v>15.888</v>
      </c>
      <c r="H48" s="114">
        <v>21</v>
      </c>
      <c r="I48" s="114">
        <v>3</v>
      </c>
      <c r="J48" s="114">
        <v>0</v>
      </c>
      <c r="K48" s="114" t="s">
        <v>49</v>
      </c>
      <c r="Q48" s="114" t="s">
        <v>100</v>
      </c>
      <c r="R48" s="114" t="s">
        <v>49</v>
      </c>
      <c r="S48" s="114">
        <v>12.798999999999999</v>
      </c>
      <c r="T48" s="114">
        <v>14.56</v>
      </c>
      <c r="U48" s="114">
        <v>16.954999999999998</v>
      </c>
      <c r="V48" s="114">
        <v>1.0960000000000001</v>
      </c>
      <c r="W48" s="114">
        <v>15.888</v>
      </c>
      <c r="X48" s="114">
        <v>21</v>
      </c>
      <c r="Y48" s="114">
        <v>3</v>
      </c>
      <c r="Z48" s="114">
        <v>0</v>
      </c>
      <c r="AA48" s="114" t="s">
        <v>49</v>
      </c>
    </row>
    <row r="49" spans="1:27" x14ac:dyDescent="0.3">
      <c r="A49" s="9"/>
      <c r="B49" s="9"/>
      <c r="C49" s="116"/>
      <c r="D49" s="116"/>
      <c r="E49" s="116"/>
      <c r="F49" s="116"/>
      <c r="G49" s="116"/>
      <c r="H49" s="110"/>
      <c r="I49" s="110"/>
      <c r="J49" s="110"/>
      <c r="S49" s="80"/>
      <c r="T49" s="80"/>
      <c r="U49" s="80"/>
      <c r="V49" s="80"/>
      <c r="W49" s="80"/>
      <c r="X49" s="80"/>
      <c r="Y49" s="80"/>
      <c r="Z49" s="80"/>
    </row>
    <row r="51" spans="1:27" x14ac:dyDescent="0.3">
      <c r="A51" s="147" t="s">
        <v>104</v>
      </c>
      <c r="B51" s="147"/>
      <c r="C51" s="147"/>
      <c r="D51" s="147"/>
      <c r="E51" s="147"/>
      <c r="F51" s="147"/>
      <c r="G51" s="147"/>
      <c r="H51" s="147"/>
      <c r="I51" s="147"/>
      <c r="J51" s="147"/>
      <c r="K51" s="139"/>
      <c r="Q51" s="147" t="s">
        <v>57</v>
      </c>
      <c r="R51" s="147"/>
      <c r="S51" s="147"/>
      <c r="T51" s="147"/>
      <c r="U51" s="147"/>
      <c r="V51" s="147"/>
      <c r="W51" s="147"/>
      <c r="X51" s="147"/>
      <c r="Y51" s="147"/>
      <c r="Z51" s="147"/>
      <c r="AA51" s="138"/>
    </row>
    <row r="52" spans="1:27" x14ac:dyDescent="0.3">
      <c r="A52" s="81" t="s">
        <v>5</v>
      </c>
      <c r="B52" s="81" t="s">
        <v>37</v>
      </c>
      <c r="C52" s="81" t="s">
        <v>38</v>
      </c>
      <c r="D52" s="81" t="s">
        <v>39</v>
      </c>
      <c r="E52" s="81" t="s">
        <v>40</v>
      </c>
      <c r="F52" s="81" t="s">
        <v>41</v>
      </c>
      <c r="G52" s="81" t="s">
        <v>42</v>
      </c>
      <c r="H52" s="81" t="s">
        <v>6</v>
      </c>
      <c r="I52" s="81" t="s">
        <v>7</v>
      </c>
      <c r="J52" s="81" t="s">
        <v>8</v>
      </c>
      <c r="K52" s="119" t="s">
        <v>102</v>
      </c>
      <c r="Q52" s="81" t="s">
        <v>5</v>
      </c>
      <c r="R52" s="81" t="s">
        <v>37</v>
      </c>
      <c r="S52" s="81" t="s">
        <v>38</v>
      </c>
      <c r="T52" s="81" t="s">
        <v>39</v>
      </c>
      <c r="U52" s="81" t="s">
        <v>40</v>
      </c>
      <c r="V52" s="81" t="s">
        <v>41</v>
      </c>
      <c r="W52" s="81" t="s">
        <v>42</v>
      </c>
      <c r="X52" s="81" t="s">
        <v>6</v>
      </c>
      <c r="Y52" s="81" t="s">
        <v>7</v>
      </c>
      <c r="Z52" s="81" t="s">
        <v>8</v>
      </c>
      <c r="AA52" s="119" t="s">
        <v>102</v>
      </c>
    </row>
    <row r="53" spans="1:27" x14ac:dyDescent="0.3">
      <c r="A53" s="114" t="s">
        <v>74</v>
      </c>
      <c r="B53" s="113" t="s">
        <v>6</v>
      </c>
      <c r="C53" s="114">
        <v>1.37</v>
      </c>
      <c r="D53" s="114">
        <v>2.0539999999999998</v>
      </c>
      <c r="E53" s="114">
        <v>4.1020000000000003</v>
      </c>
      <c r="F53" s="114">
        <v>0.41099999999999998</v>
      </c>
      <c r="G53" s="114">
        <v>2.5790000000000002</v>
      </c>
      <c r="H53" s="114">
        <v>567</v>
      </c>
      <c r="I53" s="114">
        <v>8</v>
      </c>
      <c r="J53" s="114">
        <v>0</v>
      </c>
      <c r="K53" s="118">
        <f t="shared" ref="K53:K67" si="3">I53/H53</f>
        <v>1.4109347442680775E-2</v>
      </c>
      <c r="Q53" s="114" t="s">
        <v>74</v>
      </c>
      <c r="R53" s="111" t="s">
        <v>7</v>
      </c>
      <c r="S53" s="114">
        <v>1.3720000000000001</v>
      </c>
      <c r="T53" s="114">
        <v>2.081</v>
      </c>
      <c r="U53" s="114">
        <v>11.24</v>
      </c>
      <c r="V53" s="114">
        <v>0.83399999999999996</v>
      </c>
      <c r="W53" s="114">
        <v>2.7389999999999999</v>
      </c>
      <c r="X53" s="114">
        <v>190</v>
      </c>
      <c r="Y53" s="114">
        <v>2</v>
      </c>
      <c r="Z53" s="114">
        <v>0</v>
      </c>
      <c r="AA53" s="118">
        <f t="shared" si="1"/>
        <v>1.0526315789473684E-2</v>
      </c>
    </row>
    <row r="54" spans="1:27" x14ac:dyDescent="0.3">
      <c r="A54" s="114" t="s">
        <v>76</v>
      </c>
      <c r="B54" s="113" t="s">
        <v>6</v>
      </c>
      <c r="C54" s="114">
        <v>2.976</v>
      </c>
      <c r="D54" s="114">
        <v>3.4620000000000002</v>
      </c>
      <c r="E54" s="114">
        <v>4.6559999999999997</v>
      </c>
      <c r="F54" s="114">
        <v>0.36899999999999999</v>
      </c>
      <c r="G54" s="114">
        <v>4.0039999999999996</v>
      </c>
      <c r="H54" s="114">
        <v>190</v>
      </c>
      <c r="I54" s="114">
        <v>0</v>
      </c>
      <c r="J54" s="114">
        <v>0</v>
      </c>
      <c r="K54" s="118">
        <f t="shared" si="3"/>
        <v>0</v>
      </c>
      <c r="Q54" s="114" t="s">
        <v>76</v>
      </c>
      <c r="R54" s="111" t="s">
        <v>7</v>
      </c>
      <c r="S54" s="114">
        <v>3.0310000000000001</v>
      </c>
      <c r="T54" s="114">
        <v>4.1509999999999998</v>
      </c>
      <c r="U54" s="114">
        <v>16.041</v>
      </c>
      <c r="V54" s="114">
        <v>2.1930000000000001</v>
      </c>
      <c r="W54" s="114">
        <v>4.4029999999999996</v>
      </c>
      <c r="X54" s="114">
        <v>64</v>
      </c>
      <c r="Y54" s="114">
        <v>0</v>
      </c>
      <c r="Z54" s="114">
        <v>0</v>
      </c>
      <c r="AA54" s="118">
        <f t="shared" si="1"/>
        <v>0</v>
      </c>
    </row>
    <row r="55" spans="1:27" x14ac:dyDescent="0.3">
      <c r="A55" s="114" t="s">
        <v>3</v>
      </c>
      <c r="B55" s="113" t="s">
        <v>6</v>
      </c>
      <c r="C55" s="114">
        <v>1.5169999999999999</v>
      </c>
      <c r="D55" s="114">
        <v>2.113</v>
      </c>
      <c r="E55" s="114">
        <v>3.6560000000000001</v>
      </c>
      <c r="F55" s="114">
        <v>0.39700000000000002</v>
      </c>
      <c r="G55" s="114">
        <v>2.673</v>
      </c>
      <c r="H55" s="114">
        <v>695</v>
      </c>
      <c r="I55" s="114">
        <v>0</v>
      </c>
      <c r="J55" s="114">
        <v>0</v>
      </c>
      <c r="K55" s="118">
        <f t="shared" si="3"/>
        <v>0</v>
      </c>
      <c r="Q55" s="114" t="s">
        <v>3</v>
      </c>
      <c r="R55" s="111" t="s">
        <v>7</v>
      </c>
      <c r="S55" s="114">
        <v>1.49</v>
      </c>
      <c r="T55" s="114">
        <v>2.2919999999999998</v>
      </c>
      <c r="U55" s="114">
        <v>13.172000000000001</v>
      </c>
      <c r="V55" s="114">
        <v>0.98899999999999999</v>
      </c>
      <c r="W55" s="114">
        <v>2.9649999999999999</v>
      </c>
      <c r="X55" s="114">
        <v>231</v>
      </c>
      <c r="Y55" s="114">
        <v>0</v>
      </c>
      <c r="Z55" s="114">
        <v>0</v>
      </c>
      <c r="AA55" s="118">
        <f t="shared" si="1"/>
        <v>0</v>
      </c>
    </row>
    <row r="56" spans="1:27" x14ac:dyDescent="0.3">
      <c r="A56" s="114" t="s">
        <v>4</v>
      </c>
      <c r="B56" s="113" t="s">
        <v>6</v>
      </c>
      <c r="C56" s="114">
        <v>1.032</v>
      </c>
      <c r="D56" s="114">
        <v>1.1439999999999999</v>
      </c>
      <c r="E56" s="114">
        <v>1.625</v>
      </c>
      <c r="F56" s="114">
        <v>7.9000000000000001E-2</v>
      </c>
      <c r="G56" s="114">
        <v>1.2150000000000001</v>
      </c>
      <c r="H56" s="114">
        <v>355</v>
      </c>
      <c r="I56" s="114">
        <v>0</v>
      </c>
      <c r="J56" s="114">
        <v>0</v>
      </c>
      <c r="K56" s="118">
        <f t="shared" si="3"/>
        <v>0</v>
      </c>
      <c r="Q56" s="114" t="s">
        <v>4</v>
      </c>
      <c r="R56" s="113" t="s">
        <v>6</v>
      </c>
      <c r="S56" s="114">
        <v>1.0609999999999999</v>
      </c>
      <c r="T56" s="114">
        <v>1.272</v>
      </c>
      <c r="U56" s="114">
        <v>6.0030000000000001</v>
      </c>
      <c r="V56" s="114">
        <v>0.5</v>
      </c>
      <c r="W56" s="114">
        <v>1.4430000000000001</v>
      </c>
      <c r="X56" s="114">
        <v>123</v>
      </c>
      <c r="Y56" s="114">
        <v>0</v>
      </c>
      <c r="Z56" s="114">
        <v>0</v>
      </c>
      <c r="AA56" s="118">
        <f t="shared" si="1"/>
        <v>0</v>
      </c>
    </row>
    <row r="57" spans="1:27" x14ac:dyDescent="0.3">
      <c r="A57" s="114" t="s">
        <v>75</v>
      </c>
      <c r="B57" s="113" t="s">
        <v>6</v>
      </c>
      <c r="C57" s="114">
        <v>1.1679999999999999</v>
      </c>
      <c r="D57" s="114">
        <v>1.7549999999999999</v>
      </c>
      <c r="E57" s="114">
        <v>3.23</v>
      </c>
      <c r="F57" s="114">
        <v>0.45300000000000001</v>
      </c>
      <c r="G57" s="114">
        <v>2.3660000000000001</v>
      </c>
      <c r="H57" s="114">
        <v>294</v>
      </c>
      <c r="I57" s="114">
        <v>7</v>
      </c>
      <c r="J57" s="114">
        <v>0</v>
      </c>
      <c r="K57" s="118">
        <f t="shared" si="3"/>
        <v>2.3809523809523808E-2</v>
      </c>
      <c r="Q57" s="114" t="s">
        <v>75</v>
      </c>
      <c r="R57" s="113" t="s">
        <v>6</v>
      </c>
      <c r="S57" s="114">
        <v>1.129</v>
      </c>
      <c r="T57" s="114">
        <v>1.851</v>
      </c>
      <c r="U57" s="114">
        <v>6.9550000000000001</v>
      </c>
      <c r="V57" s="114">
        <v>0.7</v>
      </c>
      <c r="W57" s="114">
        <v>2.3980000000000001</v>
      </c>
      <c r="X57" s="114">
        <v>100</v>
      </c>
      <c r="Y57" s="114">
        <v>0</v>
      </c>
      <c r="Z57" s="114">
        <v>0</v>
      </c>
      <c r="AA57" s="118">
        <f t="shared" si="1"/>
        <v>0</v>
      </c>
    </row>
    <row r="58" spans="1:27" x14ac:dyDescent="0.3">
      <c r="A58" s="114" t="s">
        <v>71</v>
      </c>
      <c r="B58" s="113" t="s">
        <v>6</v>
      </c>
      <c r="C58" s="114">
        <v>0.254</v>
      </c>
      <c r="D58" s="114">
        <v>0.39200000000000002</v>
      </c>
      <c r="E58" s="114">
        <v>0.81299999999999994</v>
      </c>
      <c r="F58" s="114">
        <v>3.4000000000000002E-2</v>
      </c>
      <c r="G58" s="114">
        <v>0.42799999999999999</v>
      </c>
      <c r="H58" s="114">
        <v>1294</v>
      </c>
      <c r="I58" s="114">
        <v>0</v>
      </c>
      <c r="J58" s="114">
        <v>0</v>
      </c>
      <c r="K58" s="118">
        <f t="shared" si="3"/>
        <v>0</v>
      </c>
      <c r="Q58" s="114" t="s">
        <v>71</v>
      </c>
      <c r="R58" s="113" t="s">
        <v>6</v>
      </c>
      <c r="S58" s="114">
        <v>0.28999999999999998</v>
      </c>
      <c r="T58" s="114">
        <v>0.48499999999999999</v>
      </c>
      <c r="U58" s="114">
        <v>9.0220000000000002</v>
      </c>
      <c r="V58" s="114">
        <v>0.46800000000000003</v>
      </c>
      <c r="W58" s="114">
        <v>0.53</v>
      </c>
      <c r="X58" s="114">
        <v>430</v>
      </c>
      <c r="Y58" s="114">
        <v>0</v>
      </c>
      <c r="Z58" s="114">
        <v>0</v>
      </c>
      <c r="AA58" s="118">
        <f t="shared" si="1"/>
        <v>0</v>
      </c>
    </row>
    <row r="59" spans="1:27" x14ac:dyDescent="0.3">
      <c r="A59" s="114" t="s">
        <v>48</v>
      </c>
      <c r="B59" s="113" t="s">
        <v>6</v>
      </c>
      <c r="C59" s="114">
        <v>3.64</v>
      </c>
      <c r="D59" s="114">
        <v>4.3220000000000001</v>
      </c>
      <c r="E59" s="114">
        <v>7.0830000000000002</v>
      </c>
      <c r="F59" s="114">
        <v>0.33900000000000002</v>
      </c>
      <c r="G59" s="114">
        <v>4.782</v>
      </c>
      <c r="H59" s="114">
        <v>1639</v>
      </c>
      <c r="I59" s="114">
        <v>0</v>
      </c>
      <c r="J59" s="114">
        <v>0</v>
      </c>
      <c r="K59" s="118">
        <f t="shared" si="3"/>
        <v>0</v>
      </c>
      <c r="Q59" s="114" t="s">
        <v>48</v>
      </c>
      <c r="R59" s="111" t="s">
        <v>7</v>
      </c>
      <c r="S59" s="114">
        <v>3.6930000000000001</v>
      </c>
      <c r="T59" s="114">
        <v>5.0330000000000004</v>
      </c>
      <c r="U59" s="114">
        <v>22.568000000000001</v>
      </c>
      <c r="V59" s="114">
        <v>1.88</v>
      </c>
      <c r="W59" s="114">
        <v>5.7309999999999999</v>
      </c>
      <c r="X59" s="114">
        <v>547</v>
      </c>
      <c r="Y59" s="114">
        <v>0</v>
      </c>
      <c r="Z59" s="114">
        <v>0</v>
      </c>
      <c r="AA59" s="118">
        <f t="shared" si="1"/>
        <v>0</v>
      </c>
    </row>
    <row r="60" spans="1:27" x14ac:dyDescent="0.3">
      <c r="A60" s="114" t="s">
        <v>66</v>
      </c>
      <c r="B60" s="113" t="s">
        <v>6</v>
      </c>
      <c r="C60" s="114">
        <v>0.36899999999999999</v>
      </c>
      <c r="D60" s="114">
        <v>0.40300000000000002</v>
      </c>
      <c r="E60" s="114">
        <v>0.75700000000000001</v>
      </c>
      <c r="F60" s="114">
        <v>4.7E-2</v>
      </c>
      <c r="G60" s="114">
        <v>0.436</v>
      </c>
      <c r="H60" s="114">
        <v>120</v>
      </c>
      <c r="I60" s="114">
        <v>0</v>
      </c>
      <c r="J60" s="114">
        <v>0</v>
      </c>
      <c r="K60" s="118">
        <f t="shared" si="3"/>
        <v>0</v>
      </c>
      <c r="Q60" s="114" t="s">
        <v>66</v>
      </c>
      <c r="R60" s="111" t="s">
        <v>7</v>
      </c>
      <c r="S60" s="114">
        <v>0.38100000000000001</v>
      </c>
      <c r="T60" s="114">
        <v>0.69099999999999995</v>
      </c>
      <c r="U60" s="114">
        <v>10.542999999999999</v>
      </c>
      <c r="V60" s="114">
        <v>1.579</v>
      </c>
      <c r="W60" s="114">
        <v>0.54900000000000004</v>
      </c>
      <c r="X60" s="114">
        <v>40</v>
      </c>
      <c r="Y60" s="114">
        <v>0</v>
      </c>
      <c r="Z60" s="114">
        <v>0</v>
      </c>
      <c r="AA60" s="118">
        <f t="shared" ref="AA60:AA67" si="4">Y60/X60</f>
        <v>0</v>
      </c>
    </row>
    <row r="61" spans="1:27" x14ac:dyDescent="0.3">
      <c r="A61" s="114" t="s">
        <v>47</v>
      </c>
      <c r="B61" s="113" t="s">
        <v>6</v>
      </c>
      <c r="C61" s="114">
        <v>0.122</v>
      </c>
      <c r="D61" s="114">
        <v>0.13100000000000001</v>
      </c>
      <c r="E61" s="114">
        <v>0.35699999999999998</v>
      </c>
      <c r="F61" s="114">
        <v>1.4999999999999999E-2</v>
      </c>
      <c r="G61" s="114">
        <v>0.14399999999999999</v>
      </c>
      <c r="H61" s="114">
        <v>1294</v>
      </c>
      <c r="I61" s="114">
        <v>0</v>
      </c>
      <c r="J61" s="114">
        <v>0</v>
      </c>
      <c r="K61" s="118">
        <f t="shared" si="3"/>
        <v>0</v>
      </c>
      <c r="Q61" s="114" t="s">
        <v>47</v>
      </c>
      <c r="R61" s="113" t="s">
        <v>6</v>
      </c>
      <c r="S61" s="114">
        <v>0.125</v>
      </c>
      <c r="T61" s="114">
        <v>0.14899999999999999</v>
      </c>
      <c r="U61" s="114">
        <v>0.79700000000000004</v>
      </c>
      <c r="V61" s="114">
        <v>0.05</v>
      </c>
      <c r="W61" s="114">
        <v>0.17299999999999999</v>
      </c>
      <c r="X61" s="114">
        <v>431</v>
      </c>
      <c r="Y61" s="114">
        <v>0</v>
      </c>
      <c r="Z61" s="114">
        <v>0</v>
      </c>
      <c r="AA61" s="118">
        <f t="shared" si="4"/>
        <v>0</v>
      </c>
    </row>
    <row r="62" spans="1:27" x14ac:dyDescent="0.3">
      <c r="A62" s="114" t="s">
        <v>77</v>
      </c>
      <c r="B62" s="113" t="s">
        <v>6</v>
      </c>
      <c r="C62" s="114">
        <v>2.3719999999999999</v>
      </c>
      <c r="D62" s="114">
        <v>2.6970000000000001</v>
      </c>
      <c r="E62" s="114">
        <v>4.242</v>
      </c>
      <c r="F62" s="114">
        <v>0.26300000000000001</v>
      </c>
      <c r="G62" s="114">
        <v>3.0910000000000002</v>
      </c>
      <c r="H62" s="114">
        <v>187</v>
      </c>
      <c r="I62" s="114">
        <v>2</v>
      </c>
      <c r="J62" s="114">
        <v>0</v>
      </c>
      <c r="K62" s="118">
        <f t="shared" si="3"/>
        <v>1.06951871657754E-2</v>
      </c>
      <c r="Q62" s="114" t="s">
        <v>77</v>
      </c>
      <c r="R62" s="113" t="s">
        <v>6</v>
      </c>
      <c r="S62" s="114">
        <v>2.42</v>
      </c>
      <c r="T62" s="114">
        <v>3.0870000000000002</v>
      </c>
      <c r="U62" s="114">
        <v>5.7779999999999996</v>
      </c>
      <c r="V62" s="114">
        <v>0.66700000000000004</v>
      </c>
      <c r="W62" s="114">
        <v>3.7669999999999999</v>
      </c>
      <c r="X62" s="114">
        <v>65</v>
      </c>
      <c r="Y62" s="114">
        <v>0</v>
      </c>
      <c r="Z62" s="114">
        <v>0</v>
      </c>
      <c r="AA62" s="118">
        <f t="shared" si="4"/>
        <v>0</v>
      </c>
    </row>
    <row r="63" spans="1:27" x14ac:dyDescent="0.3">
      <c r="A63" s="114" t="s">
        <v>69</v>
      </c>
      <c r="B63" s="113" t="s">
        <v>6</v>
      </c>
      <c r="C63" s="114">
        <v>0.66</v>
      </c>
      <c r="D63" s="114">
        <v>0.72</v>
      </c>
      <c r="E63" s="114">
        <v>0.98</v>
      </c>
      <c r="F63" s="114">
        <v>4.4999999999999998E-2</v>
      </c>
      <c r="G63" s="114">
        <v>0.76400000000000001</v>
      </c>
      <c r="H63" s="114">
        <v>120</v>
      </c>
      <c r="I63" s="114">
        <v>0</v>
      </c>
      <c r="J63" s="114">
        <v>0</v>
      </c>
      <c r="K63" s="118">
        <f t="shared" si="3"/>
        <v>0</v>
      </c>
      <c r="Q63" s="114" t="s">
        <v>69</v>
      </c>
      <c r="R63" s="113" t="s">
        <v>6</v>
      </c>
      <c r="S63" s="114">
        <v>0.65400000000000003</v>
      </c>
      <c r="T63" s="114">
        <v>0.82399999999999995</v>
      </c>
      <c r="U63" s="114">
        <v>1.54</v>
      </c>
      <c r="V63" s="114">
        <v>0.2</v>
      </c>
      <c r="W63" s="114">
        <v>1.0349999999999999</v>
      </c>
      <c r="X63" s="114">
        <v>40</v>
      </c>
      <c r="Y63" s="114">
        <v>0</v>
      </c>
      <c r="Z63" s="114">
        <v>0</v>
      </c>
      <c r="AA63" s="118">
        <f t="shared" si="4"/>
        <v>0</v>
      </c>
    </row>
    <row r="64" spans="1:27" x14ac:dyDescent="0.3">
      <c r="A64" s="114" t="s">
        <v>80</v>
      </c>
      <c r="B64" s="113" t="s">
        <v>6</v>
      </c>
      <c r="C64" s="114">
        <v>0.83399999999999996</v>
      </c>
      <c r="D64" s="114">
        <v>1.583</v>
      </c>
      <c r="E64" s="114">
        <v>3.2040000000000002</v>
      </c>
      <c r="F64" s="114">
        <v>0.44500000000000001</v>
      </c>
      <c r="G64" s="114">
        <v>2.1579999999999999</v>
      </c>
      <c r="H64" s="114">
        <v>90</v>
      </c>
      <c r="I64" s="114">
        <v>15</v>
      </c>
      <c r="J64" s="114">
        <v>0</v>
      </c>
      <c r="K64" s="119">
        <f t="shared" si="3"/>
        <v>0.16666666666666666</v>
      </c>
      <c r="Q64" s="114" t="s">
        <v>80</v>
      </c>
      <c r="R64" s="113" t="s">
        <v>6</v>
      </c>
      <c r="S64" s="114">
        <v>0.83399999999999996</v>
      </c>
      <c r="T64" s="114">
        <v>1.399</v>
      </c>
      <c r="U64" s="114">
        <v>2.2400000000000002</v>
      </c>
      <c r="V64" s="114">
        <v>0.40500000000000003</v>
      </c>
      <c r="W64" s="114">
        <v>2.0030000000000001</v>
      </c>
      <c r="X64" s="114">
        <v>34</v>
      </c>
      <c r="Y64" s="114">
        <v>2</v>
      </c>
      <c r="Z64" s="114">
        <v>0</v>
      </c>
      <c r="AA64" s="119">
        <f t="shared" si="4"/>
        <v>5.8823529411764705E-2</v>
      </c>
    </row>
    <row r="65" spans="1:27" x14ac:dyDescent="0.3">
      <c r="A65" s="114" t="s">
        <v>73</v>
      </c>
      <c r="B65" s="113" t="s">
        <v>6</v>
      </c>
      <c r="C65" s="114">
        <v>1.01</v>
      </c>
      <c r="D65" s="114">
        <v>1.115</v>
      </c>
      <c r="E65" s="114">
        <v>2.3109999999999999</v>
      </c>
      <c r="F65" s="114">
        <v>5.8999999999999997E-2</v>
      </c>
      <c r="G65" s="114">
        <v>1.1779999999999999</v>
      </c>
      <c r="H65" s="114">
        <v>1295</v>
      </c>
      <c r="I65" s="114">
        <v>0</v>
      </c>
      <c r="J65" s="114">
        <v>0</v>
      </c>
      <c r="K65" s="118">
        <f t="shared" si="3"/>
        <v>0</v>
      </c>
      <c r="Q65" s="114" t="s">
        <v>73</v>
      </c>
      <c r="R65" s="113" t="s">
        <v>6</v>
      </c>
      <c r="S65" s="114">
        <v>0.97799999999999998</v>
      </c>
      <c r="T65" s="114">
        <v>1.1719999999999999</v>
      </c>
      <c r="U65" s="114">
        <v>10.534000000000001</v>
      </c>
      <c r="V65" s="114">
        <v>0.57699999999999996</v>
      </c>
      <c r="W65" s="114">
        <v>1.246</v>
      </c>
      <c r="X65" s="114">
        <v>432</v>
      </c>
      <c r="Y65" s="114">
        <v>0</v>
      </c>
      <c r="Z65" s="114">
        <v>0</v>
      </c>
      <c r="AA65" s="118">
        <f t="shared" si="4"/>
        <v>0</v>
      </c>
    </row>
    <row r="66" spans="1:27" x14ac:dyDescent="0.3">
      <c r="A66" s="114" t="s">
        <v>63</v>
      </c>
      <c r="B66" s="113" t="s">
        <v>6</v>
      </c>
      <c r="C66" s="114">
        <v>0.374</v>
      </c>
      <c r="D66" s="114">
        <v>0.42</v>
      </c>
      <c r="E66" s="114">
        <v>0.73499999999999999</v>
      </c>
      <c r="F66" s="114">
        <v>3.5000000000000003E-2</v>
      </c>
      <c r="G66" s="114">
        <v>0.44800000000000001</v>
      </c>
      <c r="H66" s="114">
        <v>226</v>
      </c>
      <c r="I66" s="114">
        <v>0</v>
      </c>
      <c r="J66" s="114">
        <v>0</v>
      </c>
      <c r="K66" s="118">
        <f t="shared" si="3"/>
        <v>0</v>
      </c>
      <c r="Q66" s="114" t="s">
        <v>63</v>
      </c>
      <c r="R66" s="113" t="s">
        <v>6</v>
      </c>
      <c r="S66" s="114">
        <v>0.35699999999999998</v>
      </c>
      <c r="T66" s="114">
        <v>0.41299999999999998</v>
      </c>
      <c r="U66" s="114">
        <v>0.57299999999999995</v>
      </c>
      <c r="V66" s="114">
        <v>3.6999999999999998E-2</v>
      </c>
      <c r="W66" s="114">
        <v>0.45100000000000001</v>
      </c>
      <c r="X66" s="114">
        <v>75</v>
      </c>
      <c r="Y66" s="114">
        <v>0</v>
      </c>
      <c r="Z66" s="114">
        <v>0</v>
      </c>
      <c r="AA66" s="118">
        <f t="shared" si="4"/>
        <v>0</v>
      </c>
    </row>
    <row r="67" spans="1:27" x14ac:dyDescent="0.3">
      <c r="A67" s="114" t="s">
        <v>64</v>
      </c>
      <c r="B67" s="113" t="s">
        <v>6</v>
      </c>
      <c r="C67" s="114">
        <v>0.24199999999999999</v>
      </c>
      <c r="D67" s="114">
        <v>0.26</v>
      </c>
      <c r="E67" s="114">
        <v>0.48399999999999999</v>
      </c>
      <c r="F67" s="114">
        <v>2.8000000000000001E-2</v>
      </c>
      <c r="G67" s="114">
        <v>0.28399999999999997</v>
      </c>
      <c r="H67" s="114">
        <v>226</v>
      </c>
      <c r="I67" s="114">
        <v>0</v>
      </c>
      <c r="J67" s="114">
        <v>0</v>
      </c>
      <c r="K67" s="118">
        <f t="shared" si="3"/>
        <v>0</v>
      </c>
      <c r="Q67" s="114" t="s">
        <v>64</v>
      </c>
      <c r="R67" s="113" t="s">
        <v>6</v>
      </c>
      <c r="S67" s="114">
        <v>0.249</v>
      </c>
      <c r="T67" s="114">
        <v>0.36799999999999999</v>
      </c>
      <c r="U67" s="114">
        <v>6.8049999999999997</v>
      </c>
      <c r="V67" s="114">
        <v>0.751</v>
      </c>
      <c r="W67" s="114">
        <v>0.313</v>
      </c>
      <c r="X67" s="114">
        <v>75</v>
      </c>
      <c r="Y67" s="114">
        <v>0</v>
      </c>
      <c r="Z67" s="114">
        <v>0</v>
      </c>
      <c r="AA67" s="118">
        <f t="shared" si="4"/>
        <v>0</v>
      </c>
    </row>
    <row r="68" spans="1:27" x14ac:dyDescent="0.3">
      <c r="A68" s="114" t="s">
        <v>68</v>
      </c>
      <c r="B68" s="114" t="s">
        <v>49</v>
      </c>
      <c r="C68" s="114">
        <v>5.08</v>
      </c>
      <c r="D68" s="114">
        <v>5.5129999999999999</v>
      </c>
      <c r="E68" s="114">
        <v>7.1580000000000004</v>
      </c>
      <c r="F68" s="114">
        <v>0.28799999999999998</v>
      </c>
      <c r="G68" s="114">
        <v>5.984</v>
      </c>
      <c r="H68" s="114">
        <v>226</v>
      </c>
      <c r="I68" s="114">
        <v>0</v>
      </c>
      <c r="J68" s="114">
        <v>0</v>
      </c>
      <c r="K68" s="114" t="s">
        <v>49</v>
      </c>
      <c r="Q68" s="114" t="s">
        <v>68</v>
      </c>
      <c r="R68" s="114" t="s">
        <v>49</v>
      </c>
      <c r="S68" s="114">
        <v>5.1020000000000003</v>
      </c>
      <c r="T68" s="114">
        <v>6.3869999999999996</v>
      </c>
      <c r="U68" s="114">
        <v>23.222999999999999</v>
      </c>
      <c r="V68" s="114">
        <v>2.4529999999999998</v>
      </c>
      <c r="W68" s="114">
        <v>7.3559999999999999</v>
      </c>
      <c r="X68" s="114">
        <v>75</v>
      </c>
      <c r="Y68" s="114">
        <v>0</v>
      </c>
      <c r="Z68" s="114">
        <v>0</v>
      </c>
      <c r="AA68" s="114" t="s">
        <v>49</v>
      </c>
    </row>
    <row r="69" spans="1:27" x14ac:dyDescent="0.3">
      <c r="A69" s="114" t="s">
        <v>70</v>
      </c>
      <c r="B69" s="114" t="s">
        <v>49</v>
      </c>
      <c r="C69" s="114">
        <v>6.3579999999999997</v>
      </c>
      <c r="D69" s="114">
        <v>6.8579999999999997</v>
      </c>
      <c r="E69" s="114">
        <v>8.0510000000000002</v>
      </c>
      <c r="F69" s="114">
        <v>0.375</v>
      </c>
      <c r="G69" s="114">
        <v>7.43</v>
      </c>
      <c r="H69" s="114">
        <v>120</v>
      </c>
      <c r="I69" s="114">
        <v>0</v>
      </c>
      <c r="J69" s="114">
        <v>0</v>
      </c>
      <c r="K69" s="114" t="s">
        <v>49</v>
      </c>
      <c r="Q69" s="114" t="s">
        <v>70</v>
      </c>
      <c r="R69" s="114" t="s">
        <v>49</v>
      </c>
      <c r="S69" s="114">
        <v>6.3280000000000003</v>
      </c>
      <c r="T69" s="114">
        <v>7.7329999999999997</v>
      </c>
      <c r="U69" s="114">
        <v>16.556000000000001</v>
      </c>
      <c r="V69" s="114">
        <v>1.867</v>
      </c>
      <c r="W69" s="114">
        <v>8.5259999999999998</v>
      </c>
      <c r="X69" s="114">
        <v>40</v>
      </c>
      <c r="Y69" s="114">
        <v>0</v>
      </c>
      <c r="Z69" s="114">
        <v>0</v>
      </c>
      <c r="AA69" s="114" t="s">
        <v>49</v>
      </c>
    </row>
    <row r="70" spans="1:27" x14ac:dyDescent="0.3">
      <c r="A70" s="114" t="s">
        <v>72</v>
      </c>
      <c r="B70" s="114" t="s">
        <v>49</v>
      </c>
      <c r="C70" s="114">
        <v>5.4029999999999996</v>
      </c>
      <c r="D70" s="114">
        <v>5.9480000000000004</v>
      </c>
      <c r="E70" s="114">
        <v>8.7219999999999995</v>
      </c>
      <c r="F70" s="114">
        <v>0.311</v>
      </c>
      <c r="G70" s="114">
        <v>6.3710000000000004</v>
      </c>
      <c r="H70" s="114">
        <v>720</v>
      </c>
      <c r="I70" s="114">
        <v>0</v>
      </c>
      <c r="J70" s="114">
        <v>0</v>
      </c>
      <c r="K70" s="114" t="s">
        <v>49</v>
      </c>
      <c r="Q70" s="114" t="s">
        <v>72</v>
      </c>
      <c r="R70" s="114" t="s">
        <v>49</v>
      </c>
      <c r="S70" s="114">
        <v>5.5549999999999997</v>
      </c>
      <c r="T70" s="114">
        <v>6.88</v>
      </c>
      <c r="U70" s="114">
        <v>21.693000000000001</v>
      </c>
      <c r="V70" s="114">
        <v>2.0859999999999999</v>
      </c>
      <c r="W70" s="114">
        <v>8.17</v>
      </c>
      <c r="X70" s="114">
        <v>238</v>
      </c>
      <c r="Y70" s="114">
        <v>0</v>
      </c>
      <c r="Z70" s="114">
        <v>0</v>
      </c>
      <c r="AA70" s="114" t="s">
        <v>49</v>
      </c>
    </row>
    <row r="71" spans="1:27" x14ac:dyDescent="0.3">
      <c r="A71" s="114" t="s">
        <v>79</v>
      </c>
      <c r="B71" s="114" t="s">
        <v>49</v>
      </c>
      <c r="C71" s="114">
        <v>9.6750000000000007</v>
      </c>
      <c r="D71" s="114">
        <v>11.084</v>
      </c>
      <c r="E71" s="114">
        <v>14.701000000000001</v>
      </c>
      <c r="F71" s="114">
        <v>0.71299999999999997</v>
      </c>
      <c r="G71" s="114">
        <v>12.071</v>
      </c>
      <c r="H71" s="114">
        <v>265</v>
      </c>
      <c r="I71" s="114">
        <v>5</v>
      </c>
      <c r="J71" s="114">
        <v>0</v>
      </c>
      <c r="K71" s="114" t="s">
        <v>49</v>
      </c>
      <c r="Q71" s="114" t="s">
        <v>79</v>
      </c>
      <c r="R71" s="114" t="s">
        <v>49</v>
      </c>
      <c r="S71" s="114">
        <v>9.8719999999999999</v>
      </c>
      <c r="T71" s="114">
        <v>12.496</v>
      </c>
      <c r="U71" s="114">
        <v>27.731999999999999</v>
      </c>
      <c r="V71" s="114">
        <v>2.6560000000000001</v>
      </c>
      <c r="W71" s="114">
        <v>15.057</v>
      </c>
      <c r="X71" s="114">
        <v>89</v>
      </c>
      <c r="Y71" s="114">
        <v>1</v>
      </c>
      <c r="Z71" s="114">
        <v>0</v>
      </c>
      <c r="AA71" s="114" t="s">
        <v>49</v>
      </c>
    </row>
    <row r="72" spans="1:27" x14ac:dyDescent="0.3">
      <c r="A72" s="114" t="s">
        <v>78</v>
      </c>
      <c r="B72" s="114" t="s">
        <v>49</v>
      </c>
      <c r="C72" s="114">
        <v>15.715</v>
      </c>
      <c r="D72" s="114">
        <v>17.89</v>
      </c>
      <c r="E72" s="114">
        <v>23.123000000000001</v>
      </c>
      <c r="F72" s="114">
        <v>1.4930000000000001</v>
      </c>
      <c r="G72" s="114">
        <v>19.978999999999999</v>
      </c>
      <c r="H72" s="114">
        <v>187</v>
      </c>
      <c r="I72" s="114">
        <v>9</v>
      </c>
      <c r="J72" s="114">
        <v>0</v>
      </c>
      <c r="K72" s="114" t="s">
        <v>49</v>
      </c>
      <c r="Q72" s="114" t="s">
        <v>78</v>
      </c>
      <c r="R72" s="114" t="s">
        <v>49</v>
      </c>
      <c r="S72" s="114">
        <v>16.18</v>
      </c>
      <c r="T72" s="114">
        <v>19.989000000000001</v>
      </c>
      <c r="U72" s="114">
        <v>33.279000000000003</v>
      </c>
      <c r="V72" s="114">
        <v>3.67</v>
      </c>
      <c r="W72" s="114">
        <v>22.841999999999999</v>
      </c>
      <c r="X72" s="114">
        <v>65</v>
      </c>
      <c r="Y72" s="114">
        <v>1</v>
      </c>
      <c r="Z72" s="114">
        <v>0</v>
      </c>
      <c r="AA72" s="114" t="s">
        <v>49</v>
      </c>
    </row>
    <row r="73" spans="1:27" x14ac:dyDescent="0.3">
      <c r="A73" s="114" t="s">
        <v>100</v>
      </c>
      <c r="B73" s="114" t="s">
        <v>49</v>
      </c>
      <c r="C73" s="114">
        <v>12.711</v>
      </c>
      <c r="D73" s="114">
        <v>15.16</v>
      </c>
      <c r="E73" s="114">
        <v>18.32</v>
      </c>
      <c r="F73" s="114">
        <v>1.2929999999999999</v>
      </c>
      <c r="G73" s="114">
        <v>16.803999999999998</v>
      </c>
      <c r="H73" s="114">
        <v>90</v>
      </c>
      <c r="I73" s="114">
        <v>18</v>
      </c>
      <c r="J73" s="114">
        <v>0</v>
      </c>
      <c r="K73" s="114" t="s">
        <v>49</v>
      </c>
      <c r="Q73" s="114" t="s">
        <v>100</v>
      </c>
      <c r="R73" s="114" t="s">
        <v>49</v>
      </c>
      <c r="S73" s="114">
        <v>12.535</v>
      </c>
      <c r="T73" s="114">
        <v>15.878</v>
      </c>
      <c r="U73" s="114">
        <v>27.823</v>
      </c>
      <c r="V73" s="114">
        <v>2.9420000000000002</v>
      </c>
      <c r="W73" s="114">
        <v>19.242999999999999</v>
      </c>
      <c r="X73" s="114">
        <v>34</v>
      </c>
      <c r="Y73" s="114">
        <v>2</v>
      </c>
      <c r="Z73" s="114">
        <v>0</v>
      </c>
      <c r="AA73" s="114" t="s">
        <v>49</v>
      </c>
    </row>
    <row r="76" spans="1:27" x14ac:dyDescent="0.3">
      <c r="Q76" s="146" t="s">
        <v>58</v>
      </c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7" x14ac:dyDescent="0.3">
      <c r="Q77" s="81" t="s">
        <v>5</v>
      </c>
      <c r="R77" s="81" t="s">
        <v>37</v>
      </c>
      <c r="S77" s="81" t="s">
        <v>38</v>
      </c>
      <c r="T77" s="81" t="s">
        <v>39</v>
      </c>
      <c r="U77" s="81" t="s">
        <v>40</v>
      </c>
      <c r="V77" s="81" t="s">
        <v>41</v>
      </c>
      <c r="W77" s="81" t="s">
        <v>42</v>
      </c>
      <c r="X77" s="81" t="s">
        <v>6</v>
      </c>
      <c r="Y77" s="81" t="s">
        <v>7</v>
      </c>
      <c r="Z77" s="81" t="s">
        <v>8</v>
      </c>
      <c r="AA77" s="119" t="s">
        <v>102</v>
      </c>
    </row>
    <row r="78" spans="1:27" x14ac:dyDescent="0.3">
      <c r="Q78" s="114" t="s">
        <v>74</v>
      </c>
      <c r="R78" s="111" t="s">
        <v>7</v>
      </c>
      <c r="S78" s="114">
        <v>1.381</v>
      </c>
      <c r="T78" s="114">
        <v>2.4910000000000001</v>
      </c>
      <c r="U78" s="114">
        <v>14.471</v>
      </c>
      <c r="V78" s="114">
        <v>1.3640000000000001</v>
      </c>
      <c r="W78" s="114">
        <v>3.3820000000000001</v>
      </c>
      <c r="X78" s="114">
        <v>245</v>
      </c>
      <c r="Y78" s="114">
        <v>4</v>
      </c>
      <c r="Z78" s="114">
        <v>0</v>
      </c>
      <c r="AA78" s="118">
        <f t="shared" ref="AA78:AA117" si="5">Y78/X78</f>
        <v>1.6326530612244899E-2</v>
      </c>
    </row>
    <row r="79" spans="1:27" x14ac:dyDescent="0.3">
      <c r="Q79" s="114" t="s">
        <v>76</v>
      </c>
      <c r="R79" s="113" t="s">
        <v>6</v>
      </c>
      <c r="S79" s="114">
        <v>3.1989999999999998</v>
      </c>
      <c r="T79" s="114">
        <v>4.2539999999999996</v>
      </c>
      <c r="U79" s="114">
        <v>9.9870000000000001</v>
      </c>
      <c r="V79" s="114">
        <v>1.2130000000000001</v>
      </c>
      <c r="W79" s="114">
        <v>5.383</v>
      </c>
      <c r="X79" s="114">
        <v>81</v>
      </c>
      <c r="Y79" s="114">
        <v>0</v>
      </c>
      <c r="Z79" s="114">
        <v>0</v>
      </c>
      <c r="AA79" s="118">
        <f t="shared" si="5"/>
        <v>0</v>
      </c>
    </row>
    <row r="80" spans="1:27" x14ac:dyDescent="0.3">
      <c r="Q80" s="114" t="s">
        <v>3</v>
      </c>
      <c r="R80" s="111" t="s">
        <v>7</v>
      </c>
      <c r="S80" s="114">
        <v>1.546</v>
      </c>
      <c r="T80" s="114">
        <v>2.89</v>
      </c>
      <c r="U80" s="114">
        <v>19.917000000000002</v>
      </c>
      <c r="V80" s="114">
        <v>1.992</v>
      </c>
      <c r="W80" s="114">
        <v>3.98</v>
      </c>
      <c r="X80" s="114">
        <v>305</v>
      </c>
      <c r="Y80" s="114">
        <v>0</v>
      </c>
      <c r="Z80" s="114">
        <v>0</v>
      </c>
      <c r="AA80" s="118">
        <f t="shared" si="5"/>
        <v>0</v>
      </c>
    </row>
    <row r="81" spans="17:27" x14ac:dyDescent="0.3">
      <c r="Q81" s="114" t="s">
        <v>4</v>
      </c>
      <c r="R81" s="113" t="s">
        <v>6</v>
      </c>
      <c r="S81" s="114">
        <v>1.0620000000000001</v>
      </c>
      <c r="T81" s="114">
        <v>1.4219999999999999</v>
      </c>
      <c r="U81" s="114">
        <v>7.3390000000000004</v>
      </c>
      <c r="V81" s="114">
        <v>0.749</v>
      </c>
      <c r="W81" s="114">
        <v>1.6339999999999999</v>
      </c>
      <c r="X81" s="114">
        <v>158</v>
      </c>
      <c r="Y81" s="114">
        <v>0</v>
      </c>
      <c r="Z81" s="114">
        <v>0</v>
      </c>
      <c r="AA81" s="118">
        <f t="shared" si="5"/>
        <v>0</v>
      </c>
    </row>
    <row r="82" spans="17:27" x14ac:dyDescent="0.3">
      <c r="Q82" s="114" t="s">
        <v>75</v>
      </c>
      <c r="R82" s="113" t="s">
        <v>6</v>
      </c>
      <c r="S82" s="114">
        <v>1.1819999999999999</v>
      </c>
      <c r="T82" s="114">
        <v>2.23</v>
      </c>
      <c r="U82" s="114">
        <v>9.2959999999999994</v>
      </c>
      <c r="V82" s="114">
        <v>1.175</v>
      </c>
      <c r="W82" s="114">
        <v>2.9169999999999998</v>
      </c>
      <c r="X82" s="114">
        <v>128</v>
      </c>
      <c r="Y82" s="114">
        <v>1</v>
      </c>
      <c r="Z82" s="114">
        <v>0</v>
      </c>
      <c r="AA82" s="118">
        <f t="shared" si="5"/>
        <v>7.8125E-3</v>
      </c>
    </row>
    <row r="83" spans="17:27" x14ac:dyDescent="0.3">
      <c r="Q83" s="114" t="s">
        <v>71</v>
      </c>
      <c r="R83" s="111" t="s">
        <v>7</v>
      </c>
      <c r="S83" s="114">
        <v>0.27100000000000002</v>
      </c>
      <c r="T83" s="114">
        <v>0.67100000000000004</v>
      </c>
      <c r="U83" s="114">
        <v>23.376999999999999</v>
      </c>
      <c r="V83" s="114">
        <v>2.0150000000000001</v>
      </c>
      <c r="W83" s="114">
        <v>0.54100000000000004</v>
      </c>
      <c r="X83" s="114">
        <v>568</v>
      </c>
      <c r="Y83" s="114">
        <v>0</v>
      </c>
      <c r="Z83" s="114">
        <v>0</v>
      </c>
      <c r="AA83" s="118">
        <f t="shared" si="5"/>
        <v>0</v>
      </c>
    </row>
    <row r="84" spans="17:27" x14ac:dyDescent="0.3">
      <c r="Q84" s="114" t="s">
        <v>48</v>
      </c>
      <c r="R84" s="111" t="s">
        <v>7</v>
      </c>
      <c r="S84" s="114">
        <v>3.6749999999999998</v>
      </c>
      <c r="T84" s="114">
        <v>5.2720000000000002</v>
      </c>
      <c r="U84" s="114">
        <v>36.795000000000002</v>
      </c>
      <c r="V84" s="114">
        <v>3.319</v>
      </c>
      <c r="W84" s="114">
        <v>5.6310000000000002</v>
      </c>
      <c r="X84" s="114">
        <v>724</v>
      </c>
      <c r="Y84" s="114">
        <v>0</v>
      </c>
      <c r="Z84" s="114">
        <v>0</v>
      </c>
      <c r="AA84" s="118">
        <f t="shared" si="5"/>
        <v>0</v>
      </c>
    </row>
    <row r="85" spans="17:27" x14ac:dyDescent="0.3">
      <c r="Q85" s="114" t="s">
        <v>66</v>
      </c>
      <c r="R85" s="113" t="s">
        <v>6</v>
      </c>
      <c r="S85" s="114">
        <v>0.377</v>
      </c>
      <c r="T85" s="114">
        <v>0.44</v>
      </c>
      <c r="U85" s="114">
        <v>0.83</v>
      </c>
      <c r="V85" s="114">
        <v>8.2000000000000003E-2</v>
      </c>
      <c r="W85" s="114">
        <v>0.49099999999999999</v>
      </c>
      <c r="X85" s="114">
        <v>54</v>
      </c>
      <c r="Y85" s="114">
        <v>0</v>
      </c>
      <c r="Z85" s="114">
        <v>0</v>
      </c>
      <c r="AA85" s="118">
        <f t="shared" si="5"/>
        <v>0</v>
      </c>
    </row>
    <row r="86" spans="17:27" x14ac:dyDescent="0.3">
      <c r="Q86" s="114" t="s">
        <v>47</v>
      </c>
      <c r="R86" s="111" t="s">
        <v>7</v>
      </c>
      <c r="S86" s="114">
        <v>0.123</v>
      </c>
      <c r="T86" s="114">
        <v>0.20399999999999999</v>
      </c>
      <c r="U86" s="114">
        <v>11.209</v>
      </c>
      <c r="V86" s="114">
        <v>0.71699999999999997</v>
      </c>
      <c r="W86" s="114">
        <v>0.17199999999999999</v>
      </c>
      <c r="X86" s="114">
        <v>568</v>
      </c>
      <c r="Y86" s="114">
        <v>0</v>
      </c>
      <c r="Z86" s="114">
        <v>0</v>
      </c>
      <c r="AA86" s="118">
        <f t="shared" si="5"/>
        <v>0</v>
      </c>
    </row>
    <row r="87" spans="17:27" x14ac:dyDescent="0.3">
      <c r="Q87" s="114" t="s">
        <v>77</v>
      </c>
      <c r="R87" s="111" t="s">
        <v>7</v>
      </c>
      <c r="S87" s="114">
        <v>2.48</v>
      </c>
      <c r="T87" s="114">
        <v>4.5449999999999999</v>
      </c>
      <c r="U87" s="114">
        <v>25.992999999999999</v>
      </c>
      <c r="V87" s="114">
        <v>4.3879999999999999</v>
      </c>
      <c r="W87" s="114">
        <v>5.6929999999999996</v>
      </c>
      <c r="X87" s="114">
        <v>82</v>
      </c>
      <c r="Y87" s="114">
        <v>0</v>
      </c>
      <c r="Z87" s="114">
        <v>0</v>
      </c>
      <c r="AA87" s="118">
        <f t="shared" si="5"/>
        <v>0</v>
      </c>
    </row>
    <row r="88" spans="17:27" x14ac:dyDescent="0.3">
      <c r="Q88" s="114" t="s">
        <v>69</v>
      </c>
      <c r="R88" s="111" t="s">
        <v>7</v>
      </c>
      <c r="S88" s="114">
        <v>0.66900000000000004</v>
      </c>
      <c r="T88" s="114">
        <v>1.1819999999999999</v>
      </c>
      <c r="U88" s="114">
        <v>19.14</v>
      </c>
      <c r="V88" s="114">
        <v>2.496</v>
      </c>
      <c r="W88" s="114">
        <v>1.0920000000000001</v>
      </c>
      <c r="X88" s="114">
        <v>53</v>
      </c>
      <c r="Y88" s="114">
        <v>0</v>
      </c>
      <c r="Z88" s="114">
        <v>0</v>
      </c>
      <c r="AA88" s="118">
        <f t="shared" si="5"/>
        <v>0</v>
      </c>
    </row>
    <row r="89" spans="17:27" x14ac:dyDescent="0.3">
      <c r="Q89" s="114" t="s">
        <v>80</v>
      </c>
      <c r="R89" s="113" t="s">
        <v>6</v>
      </c>
      <c r="S89" s="114">
        <v>0.89600000000000002</v>
      </c>
      <c r="T89" s="114">
        <v>1.869</v>
      </c>
      <c r="U89" s="114">
        <v>5.7560000000000002</v>
      </c>
      <c r="V89" s="114">
        <v>0.94099999999999995</v>
      </c>
      <c r="W89" s="114">
        <v>2.5110000000000001</v>
      </c>
      <c r="X89" s="114">
        <v>42</v>
      </c>
      <c r="Y89" s="114">
        <v>3</v>
      </c>
      <c r="Z89" s="114">
        <v>0</v>
      </c>
      <c r="AA89" s="119">
        <f t="shared" si="5"/>
        <v>7.1428571428571425E-2</v>
      </c>
    </row>
    <row r="90" spans="17:27" x14ac:dyDescent="0.3">
      <c r="Q90" s="114" t="s">
        <v>73</v>
      </c>
      <c r="R90" s="111" t="s">
        <v>7</v>
      </c>
      <c r="S90" s="114">
        <v>0.98699999999999999</v>
      </c>
      <c r="T90" s="114">
        <v>1.2629999999999999</v>
      </c>
      <c r="U90" s="114">
        <v>21.172999999999998</v>
      </c>
      <c r="V90" s="114">
        <v>1.1850000000000001</v>
      </c>
      <c r="W90" s="114">
        <v>1.359</v>
      </c>
      <c r="X90" s="114">
        <v>567</v>
      </c>
      <c r="Y90" s="114">
        <v>0</v>
      </c>
      <c r="Z90" s="114">
        <v>0</v>
      </c>
      <c r="AA90" s="118">
        <f t="shared" si="5"/>
        <v>0</v>
      </c>
    </row>
    <row r="91" spans="17:27" x14ac:dyDescent="0.3">
      <c r="Q91" s="114" t="s">
        <v>63</v>
      </c>
      <c r="R91" s="113" t="s">
        <v>6</v>
      </c>
      <c r="S91" s="114">
        <v>0.35299999999999998</v>
      </c>
      <c r="T91" s="114">
        <v>0.432</v>
      </c>
      <c r="U91" s="114">
        <v>0.67800000000000005</v>
      </c>
      <c r="V91" s="114">
        <v>6.2E-2</v>
      </c>
      <c r="W91" s="114">
        <v>0.48299999999999998</v>
      </c>
      <c r="X91" s="114">
        <v>99</v>
      </c>
      <c r="Y91" s="114">
        <v>0</v>
      </c>
      <c r="Z91" s="114">
        <v>0</v>
      </c>
      <c r="AA91" s="118">
        <f t="shared" si="5"/>
        <v>0</v>
      </c>
    </row>
    <row r="92" spans="17:27" x14ac:dyDescent="0.3">
      <c r="Q92" s="114" t="s">
        <v>64</v>
      </c>
      <c r="R92" s="111" t="s">
        <v>7</v>
      </c>
      <c r="S92" s="114">
        <v>0.247</v>
      </c>
      <c r="T92" s="114">
        <v>0.39100000000000001</v>
      </c>
      <c r="U92" s="114">
        <v>10.233000000000001</v>
      </c>
      <c r="V92" s="114">
        <v>0.99199999999999999</v>
      </c>
      <c r="W92" s="114">
        <v>0.36499999999999999</v>
      </c>
      <c r="X92" s="114">
        <v>100</v>
      </c>
      <c r="Y92" s="114">
        <v>0</v>
      </c>
      <c r="Z92" s="114">
        <v>0</v>
      </c>
      <c r="AA92" s="118">
        <f t="shared" si="5"/>
        <v>0</v>
      </c>
    </row>
    <row r="93" spans="17:27" x14ac:dyDescent="0.3">
      <c r="Q93" s="114" t="s">
        <v>68</v>
      </c>
      <c r="R93" s="114" t="s">
        <v>49</v>
      </c>
      <c r="S93" s="114">
        <v>5.1040000000000001</v>
      </c>
      <c r="T93" s="114">
        <v>6.4989999999999997</v>
      </c>
      <c r="U93" s="114">
        <v>33.116</v>
      </c>
      <c r="V93" s="114">
        <v>3.3260000000000001</v>
      </c>
      <c r="W93" s="114">
        <v>6.7770000000000001</v>
      </c>
      <c r="X93" s="114">
        <v>100</v>
      </c>
      <c r="Y93" s="114">
        <v>0</v>
      </c>
      <c r="Z93" s="114">
        <v>0</v>
      </c>
      <c r="AA93" s="114" t="s">
        <v>49</v>
      </c>
    </row>
    <row r="94" spans="17:27" x14ac:dyDescent="0.3">
      <c r="Q94" s="114" t="s">
        <v>70</v>
      </c>
      <c r="R94" s="114" t="s">
        <v>49</v>
      </c>
      <c r="S94" s="114">
        <v>6.6020000000000003</v>
      </c>
      <c r="T94" s="114">
        <v>8.94</v>
      </c>
      <c r="U94" s="114">
        <v>26.998000000000001</v>
      </c>
      <c r="V94" s="114">
        <v>4.53</v>
      </c>
      <c r="W94" s="114">
        <v>10.901</v>
      </c>
      <c r="X94" s="114">
        <v>52</v>
      </c>
      <c r="Y94" s="114">
        <v>0</v>
      </c>
      <c r="Z94" s="114">
        <v>0</v>
      </c>
      <c r="AA94" s="114" t="s">
        <v>49</v>
      </c>
    </row>
    <row r="95" spans="17:27" x14ac:dyDescent="0.3">
      <c r="Q95" s="114" t="s">
        <v>72</v>
      </c>
      <c r="R95" s="114" t="s">
        <v>49</v>
      </c>
      <c r="S95" s="114">
        <v>5.5039999999999996</v>
      </c>
      <c r="T95" s="114">
        <v>7.3319999999999999</v>
      </c>
      <c r="U95" s="114">
        <v>38.408000000000001</v>
      </c>
      <c r="V95" s="114">
        <v>4.2160000000000002</v>
      </c>
      <c r="W95" s="114">
        <v>7.7560000000000002</v>
      </c>
      <c r="X95" s="114">
        <v>316</v>
      </c>
      <c r="Y95" s="114">
        <v>0</v>
      </c>
      <c r="Z95" s="114">
        <v>0</v>
      </c>
      <c r="AA95" s="114" t="s">
        <v>49</v>
      </c>
    </row>
    <row r="96" spans="17:27" x14ac:dyDescent="0.3">
      <c r="Q96" s="114" t="s">
        <v>79</v>
      </c>
      <c r="R96" s="114" t="s">
        <v>49</v>
      </c>
      <c r="S96" s="114">
        <v>10.276999999999999</v>
      </c>
      <c r="T96" s="114">
        <v>13.888999999999999</v>
      </c>
      <c r="U96" s="114">
        <v>39.625</v>
      </c>
      <c r="V96" s="114">
        <v>5.1230000000000002</v>
      </c>
      <c r="W96" s="114">
        <v>18.559999999999999</v>
      </c>
      <c r="X96" s="114">
        <v>115</v>
      </c>
      <c r="Y96" s="114">
        <v>2</v>
      </c>
      <c r="Z96" s="114">
        <v>0</v>
      </c>
      <c r="AA96" s="114" t="s">
        <v>49</v>
      </c>
    </row>
    <row r="97" spans="17:27" x14ac:dyDescent="0.3">
      <c r="Q97" s="114" t="s">
        <v>78</v>
      </c>
      <c r="R97" s="114" t="s">
        <v>49</v>
      </c>
      <c r="S97" s="114">
        <v>16.719000000000001</v>
      </c>
      <c r="T97" s="114">
        <v>23.527999999999999</v>
      </c>
      <c r="U97" s="114">
        <v>52.277999999999999</v>
      </c>
      <c r="V97" s="114">
        <v>8.0389999999999997</v>
      </c>
      <c r="W97" s="114">
        <v>37.018000000000001</v>
      </c>
      <c r="X97" s="114">
        <v>82</v>
      </c>
      <c r="Y97" s="114">
        <v>2</v>
      </c>
      <c r="Z97" s="114">
        <v>0</v>
      </c>
      <c r="AA97" s="114" t="s">
        <v>49</v>
      </c>
    </row>
    <row r="98" spans="17:27" x14ac:dyDescent="0.3">
      <c r="Q98" s="114" t="s">
        <v>100</v>
      </c>
      <c r="R98" s="114" t="s">
        <v>49</v>
      </c>
      <c r="S98" s="114">
        <v>12.314</v>
      </c>
      <c r="T98" s="114">
        <v>19.117000000000001</v>
      </c>
      <c r="U98" s="114">
        <v>45.134</v>
      </c>
      <c r="V98" s="114">
        <v>6.6980000000000004</v>
      </c>
      <c r="W98" s="114">
        <v>26.966000000000001</v>
      </c>
      <c r="X98" s="114">
        <v>43</v>
      </c>
      <c r="Y98" s="114">
        <v>4</v>
      </c>
      <c r="Z98" s="114">
        <v>0</v>
      </c>
      <c r="AA98" s="114" t="s">
        <v>49</v>
      </c>
    </row>
    <row r="101" spans="17:27" x14ac:dyDescent="0.3">
      <c r="Q101" s="146" t="s">
        <v>54</v>
      </c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7:27" x14ac:dyDescent="0.3">
      <c r="Q102" s="76" t="s">
        <v>5</v>
      </c>
      <c r="R102" s="76" t="s">
        <v>37</v>
      </c>
      <c r="S102" s="76" t="s">
        <v>38</v>
      </c>
      <c r="T102" s="76" t="s">
        <v>39</v>
      </c>
      <c r="U102" s="76" t="s">
        <v>40</v>
      </c>
      <c r="V102" s="76" t="s">
        <v>41</v>
      </c>
      <c r="W102" s="76" t="s">
        <v>42</v>
      </c>
      <c r="X102" s="76" t="s">
        <v>6</v>
      </c>
      <c r="Y102" s="76" t="s">
        <v>7</v>
      </c>
      <c r="Z102" s="76" t="s">
        <v>8</v>
      </c>
      <c r="AA102" s="119" t="s">
        <v>102</v>
      </c>
    </row>
    <row r="103" spans="17:27" x14ac:dyDescent="0.3">
      <c r="Q103" s="114" t="s">
        <v>74</v>
      </c>
      <c r="R103" s="113" t="s">
        <v>6</v>
      </c>
      <c r="S103" s="114">
        <v>1.3919999999999999</v>
      </c>
      <c r="T103" s="114">
        <v>2.3559999999999999</v>
      </c>
      <c r="U103" s="114">
        <v>6.8890000000000002</v>
      </c>
      <c r="V103" s="114">
        <v>0.73299999999999998</v>
      </c>
      <c r="W103" s="114">
        <v>3.1909999999999998</v>
      </c>
      <c r="X103" s="114">
        <v>309</v>
      </c>
      <c r="Y103" s="114">
        <v>5</v>
      </c>
      <c r="Z103" s="114">
        <v>0</v>
      </c>
      <c r="AA103" s="118">
        <f t="shared" si="5"/>
        <v>1.6181229773462782E-2</v>
      </c>
    </row>
    <row r="104" spans="17:27" x14ac:dyDescent="0.3">
      <c r="Q104" s="114" t="s">
        <v>76</v>
      </c>
      <c r="R104" s="113" t="s">
        <v>6</v>
      </c>
      <c r="S104" s="114">
        <v>3.1</v>
      </c>
      <c r="T104" s="114">
        <v>4.165</v>
      </c>
      <c r="U104" s="114">
        <v>7.1539999999999999</v>
      </c>
      <c r="V104" s="114">
        <v>0.77100000000000002</v>
      </c>
      <c r="W104" s="114">
        <v>5.2510000000000003</v>
      </c>
      <c r="X104" s="114">
        <v>101</v>
      </c>
      <c r="Y104" s="114">
        <v>0</v>
      </c>
      <c r="Z104" s="114">
        <v>0</v>
      </c>
      <c r="AA104" s="118">
        <f t="shared" si="5"/>
        <v>0</v>
      </c>
    </row>
    <row r="105" spans="17:27" x14ac:dyDescent="0.3">
      <c r="Q105" s="114" t="s">
        <v>3</v>
      </c>
      <c r="R105" s="113" t="s">
        <v>6</v>
      </c>
      <c r="S105" s="114">
        <v>1.591</v>
      </c>
      <c r="T105" s="114">
        <v>2.637</v>
      </c>
      <c r="U105" s="114">
        <v>6.1849999999999996</v>
      </c>
      <c r="V105" s="114">
        <v>0.84099999999999997</v>
      </c>
      <c r="W105" s="114">
        <v>3.907</v>
      </c>
      <c r="X105" s="114">
        <v>377</v>
      </c>
      <c r="Y105" s="114">
        <v>0</v>
      </c>
      <c r="Z105" s="114">
        <v>0</v>
      </c>
      <c r="AA105" s="118">
        <f t="shared" si="5"/>
        <v>0</v>
      </c>
    </row>
    <row r="106" spans="17:27" x14ac:dyDescent="0.3">
      <c r="Q106" s="114" t="s">
        <v>4</v>
      </c>
      <c r="R106" s="113" t="s">
        <v>6</v>
      </c>
      <c r="S106" s="114">
        <v>1.0509999999999999</v>
      </c>
      <c r="T106" s="114">
        <v>1.37</v>
      </c>
      <c r="U106" s="114">
        <v>2.85</v>
      </c>
      <c r="V106" s="114">
        <v>0.249</v>
      </c>
      <c r="W106" s="114">
        <v>1.706</v>
      </c>
      <c r="X106" s="114">
        <v>201</v>
      </c>
      <c r="Y106" s="114">
        <v>0</v>
      </c>
      <c r="Z106" s="114">
        <v>0</v>
      </c>
      <c r="AA106" s="118">
        <f t="shared" si="5"/>
        <v>0</v>
      </c>
    </row>
    <row r="107" spans="17:27" x14ac:dyDescent="0.3">
      <c r="Q107" s="114" t="s">
        <v>75</v>
      </c>
      <c r="R107" s="113" t="s">
        <v>6</v>
      </c>
      <c r="S107" s="114">
        <v>1.22</v>
      </c>
      <c r="T107" s="114">
        <v>2.1419999999999999</v>
      </c>
      <c r="U107" s="114">
        <v>5.3620000000000001</v>
      </c>
      <c r="V107" s="114">
        <v>0.73499999999999999</v>
      </c>
      <c r="W107" s="114">
        <v>2.9510000000000001</v>
      </c>
      <c r="X107" s="114">
        <v>160</v>
      </c>
      <c r="Y107" s="114">
        <v>5</v>
      </c>
      <c r="Z107" s="114">
        <v>0</v>
      </c>
      <c r="AA107" s="118">
        <f t="shared" si="5"/>
        <v>3.125E-2</v>
      </c>
    </row>
    <row r="108" spans="17:27" x14ac:dyDescent="0.3">
      <c r="Q108" s="114" t="s">
        <v>71</v>
      </c>
      <c r="R108" s="113" t="s">
        <v>6</v>
      </c>
      <c r="S108" s="114">
        <v>0.253</v>
      </c>
      <c r="T108" s="114">
        <v>0.41099999999999998</v>
      </c>
      <c r="U108" s="114">
        <v>0.86699999999999999</v>
      </c>
      <c r="V108" s="114">
        <v>5.2999999999999999E-2</v>
      </c>
      <c r="W108" s="114">
        <v>0.45</v>
      </c>
      <c r="X108" s="114">
        <v>706</v>
      </c>
      <c r="Y108" s="114">
        <v>0</v>
      </c>
      <c r="Z108" s="114">
        <v>0</v>
      </c>
      <c r="AA108" s="118">
        <f t="shared" si="5"/>
        <v>0</v>
      </c>
    </row>
    <row r="109" spans="17:27" x14ac:dyDescent="0.3">
      <c r="Q109" s="114" t="s">
        <v>48</v>
      </c>
      <c r="R109" s="113" t="s">
        <v>6</v>
      </c>
      <c r="S109" s="114">
        <v>3.669</v>
      </c>
      <c r="T109" s="114">
        <v>4.407</v>
      </c>
      <c r="U109" s="114">
        <v>7.8159999999999998</v>
      </c>
      <c r="V109" s="114">
        <v>0.42299999999999999</v>
      </c>
      <c r="W109" s="114">
        <v>4.8769999999999998</v>
      </c>
      <c r="X109" s="114">
        <v>895</v>
      </c>
      <c r="Y109" s="114">
        <v>0</v>
      </c>
      <c r="Z109" s="114">
        <v>0</v>
      </c>
      <c r="AA109" s="118">
        <f t="shared" si="5"/>
        <v>0</v>
      </c>
    </row>
    <row r="110" spans="17:27" x14ac:dyDescent="0.3">
      <c r="Q110" s="114" t="s">
        <v>66</v>
      </c>
      <c r="R110" s="113" t="s">
        <v>6</v>
      </c>
      <c r="S110" s="114">
        <v>0.378</v>
      </c>
      <c r="T110" s="114">
        <v>0.40799999999999997</v>
      </c>
      <c r="U110" s="114">
        <v>0.60399999999999998</v>
      </c>
      <c r="V110" s="114">
        <v>3.5000000000000003E-2</v>
      </c>
      <c r="W110" s="114">
        <v>0.443</v>
      </c>
      <c r="X110" s="114">
        <v>65</v>
      </c>
      <c r="Y110" s="114">
        <v>0</v>
      </c>
      <c r="Z110" s="114">
        <v>0</v>
      </c>
      <c r="AA110" s="118">
        <f t="shared" si="5"/>
        <v>0</v>
      </c>
    </row>
    <row r="111" spans="17:27" x14ac:dyDescent="0.3">
      <c r="Q111" s="114" t="s">
        <v>47</v>
      </c>
      <c r="R111" s="113" t="s">
        <v>6</v>
      </c>
      <c r="S111" s="114">
        <v>0.123</v>
      </c>
      <c r="T111" s="114">
        <v>0.14000000000000001</v>
      </c>
      <c r="U111" s="114">
        <v>0.69199999999999995</v>
      </c>
      <c r="V111" s="114">
        <v>3.9E-2</v>
      </c>
      <c r="W111" s="114">
        <v>0.15</v>
      </c>
      <c r="X111" s="114">
        <v>706</v>
      </c>
      <c r="Y111" s="114">
        <v>0</v>
      </c>
      <c r="Z111" s="114">
        <v>0</v>
      </c>
      <c r="AA111" s="118">
        <f t="shared" si="5"/>
        <v>0</v>
      </c>
    </row>
    <row r="112" spans="17:27" x14ac:dyDescent="0.3">
      <c r="Q112" s="114" t="s">
        <v>77</v>
      </c>
      <c r="R112" s="113" t="s">
        <v>6</v>
      </c>
      <c r="S112" s="114">
        <v>2.4769999999999999</v>
      </c>
      <c r="T112" s="114">
        <v>3.6949999999999998</v>
      </c>
      <c r="U112" s="114">
        <v>7.1219999999999999</v>
      </c>
      <c r="V112" s="114">
        <v>0.99299999999999999</v>
      </c>
      <c r="W112" s="114">
        <v>5.2750000000000004</v>
      </c>
      <c r="X112" s="114">
        <v>99</v>
      </c>
      <c r="Y112" s="114">
        <v>1</v>
      </c>
      <c r="Z112" s="114">
        <v>0</v>
      </c>
      <c r="AA112" s="118">
        <f t="shared" si="5"/>
        <v>1.0101010101010102E-2</v>
      </c>
    </row>
    <row r="113" spans="17:27" x14ac:dyDescent="0.3">
      <c r="Q113" s="114" t="s">
        <v>69</v>
      </c>
      <c r="R113" s="113" t="s">
        <v>6</v>
      </c>
      <c r="S113" s="114">
        <v>0.68300000000000005</v>
      </c>
      <c r="T113" s="114">
        <v>0.83699999999999997</v>
      </c>
      <c r="U113" s="114">
        <v>1.61</v>
      </c>
      <c r="V113" s="114">
        <v>0.189</v>
      </c>
      <c r="W113" s="114">
        <v>1.07</v>
      </c>
      <c r="X113" s="114">
        <v>65</v>
      </c>
      <c r="Y113" s="114">
        <v>0</v>
      </c>
      <c r="Z113" s="114">
        <v>0</v>
      </c>
      <c r="AA113" s="118">
        <f t="shared" si="5"/>
        <v>0</v>
      </c>
    </row>
    <row r="114" spans="17:27" x14ac:dyDescent="0.3">
      <c r="Q114" s="114" t="s">
        <v>80</v>
      </c>
      <c r="R114" s="113" t="s">
        <v>6</v>
      </c>
      <c r="S114" s="114">
        <v>0.90600000000000003</v>
      </c>
      <c r="T114" s="114">
        <v>1.6080000000000001</v>
      </c>
      <c r="U114" s="114">
        <v>3.5059999999999998</v>
      </c>
      <c r="V114" s="114">
        <v>0.55600000000000005</v>
      </c>
      <c r="W114" s="114">
        <v>2.464</v>
      </c>
      <c r="X114" s="114">
        <v>54</v>
      </c>
      <c r="Y114" s="114">
        <v>3</v>
      </c>
      <c r="Z114" s="114">
        <v>0</v>
      </c>
      <c r="AA114" s="119">
        <f t="shared" si="5"/>
        <v>5.5555555555555552E-2</v>
      </c>
    </row>
    <row r="115" spans="17:27" x14ac:dyDescent="0.3">
      <c r="Q115" s="114" t="s">
        <v>73</v>
      </c>
      <c r="R115" s="113" t="s">
        <v>6</v>
      </c>
      <c r="S115" s="114">
        <v>0.97799999999999998</v>
      </c>
      <c r="T115" s="114">
        <v>1.155</v>
      </c>
      <c r="U115" s="114">
        <v>1.6870000000000001</v>
      </c>
      <c r="V115" s="114">
        <v>0.104</v>
      </c>
      <c r="W115" s="114">
        <v>1.2929999999999999</v>
      </c>
      <c r="X115" s="114">
        <v>707</v>
      </c>
      <c r="Y115" s="114">
        <v>0</v>
      </c>
      <c r="Z115" s="114">
        <v>0</v>
      </c>
      <c r="AA115" s="118">
        <f t="shared" si="5"/>
        <v>0</v>
      </c>
    </row>
    <row r="116" spans="17:27" x14ac:dyDescent="0.3">
      <c r="Q116" s="114" t="s">
        <v>63</v>
      </c>
      <c r="R116" s="113" t="s">
        <v>6</v>
      </c>
      <c r="S116" s="114">
        <v>0.36</v>
      </c>
      <c r="T116" s="114">
        <v>0.42099999999999999</v>
      </c>
      <c r="U116" s="114">
        <v>0.66500000000000004</v>
      </c>
      <c r="V116" s="114">
        <v>0.04</v>
      </c>
      <c r="W116" s="114">
        <v>0.45300000000000001</v>
      </c>
      <c r="X116" s="114">
        <v>123</v>
      </c>
      <c r="Y116" s="114">
        <v>0</v>
      </c>
      <c r="Z116" s="114">
        <v>0</v>
      </c>
      <c r="AA116" s="118">
        <f t="shared" si="5"/>
        <v>0</v>
      </c>
    </row>
    <row r="117" spans="17:27" x14ac:dyDescent="0.3">
      <c r="Q117" s="114" t="s">
        <v>64</v>
      </c>
      <c r="R117" s="113" t="s">
        <v>6</v>
      </c>
      <c r="S117" s="114">
        <v>0.246</v>
      </c>
      <c r="T117" s="114">
        <v>0.27200000000000002</v>
      </c>
      <c r="U117" s="114">
        <v>0.873</v>
      </c>
      <c r="V117" s="114">
        <v>5.8000000000000003E-2</v>
      </c>
      <c r="W117" s="114">
        <v>0.29499999999999998</v>
      </c>
      <c r="X117" s="114">
        <v>123</v>
      </c>
      <c r="Y117" s="114">
        <v>0</v>
      </c>
      <c r="Z117" s="114">
        <v>0</v>
      </c>
      <c r="AA117" s="118">
        <f t="shared" si="5"/>
        <v>0</v>
      </c>
    </row>
    <row r="118" spans="17:27" x14ac:dyDescent="0.3">
      <c r="Q118" s="114" t="s">
        <v>68</v>
      </c>
      <c r="R118" s="114" t="s">
        <v>49</v>
      </c>
      <c r="S118" s="114">
        <v>4.9909999999999997</v>
      </c>
      <c r="T118" s="114">
        <v>5.5990000000000002</v>
      </c>
      <c r="U118" s="114">
        <v>7.3540000000000001</v>
      </c>
      <c r="V118" s="114">
        <v>0.40799999999999997</v>
      </c>
      <c r="W118" s="114">
        <v>6.1289999999999996</v>
      </c>
      <c r="X118" s="114">
        <v>123</v>
      </c>
      <c r="Y118" s="114">
        <v>0</v>
      </c>
      <c r="Z118" s="114">
        <v>0</v>
      </c>
      <c r="AA118" s="114" t="s">
        <v>49</v>
      </c>
    </row>
    <row r="119" spans="17:27" x14ac:dyDescent="0.3">
      <c r="Q119" s="114" t="s">
        <v>70</v>
      </c>
      <c r="R119" s="114" t="s">
        <v>49</v>
      </c>
      <c r="S119" s="114">
        <v>6.383</v>
      </c>
      <c r="T119" s="114">
        <v>7.6280000000000001</v>
      </c>
      <c r="U119" s="114">
        <v>9.6</v>
      </c>
      <c r="V119" s="114">
        <v>0.86</v>
      </c>
      <c r="W119" s="114">
        <v>8.9979999999999993</v>
      </c>
      <c r="X119" s="114">
        <v>65</v>
      </c>
      <c r="Y119" s="114">
        <v>0</v>
      </c>
      <c r="Z119" s="114">
        <v>0</v>
      </c>
      <c r="AA119" s="114" t="s">
        <v>49</v>
      </c>
    </row>
    <row r="120" spans="17:27" x14ac:dyDescent="0.3">
      <c r="Q120" s="114" t="s">
        <v>72</v>
      </c>
      <c r="R120" s="114" t="s">
        <v>49</v>
      </c>
      <c r="S120" s="114">
        <v>5.4870000000000001</v>
      </c>
      <c r="T120" s="114">
        <v>6.0819999999999999</v>
      </c>
      <c r="U120" s="114">
        <v>7.8280000000000003</v>
      </c>
      <c r="V120" s="114">
        <v>0.35</v>
      </c>
      <c r="W120" s="114">
        <v>6.5129999999999999</v>
      </c>
      <c r="X120" s="114">
        <v>392</v>
      </c>
      <c r="Y120" s="114">
        <v>0</v>
      </c>
      <c r="Z120" s="114">
        <v>0</v>
      </c>
      <c r="AA120" s="114" t="s">
        <v>49</v>
      </c>
    </row>
    <row r="121" spans="17:27" x14ac:dyDescent="0.3">
      <c r="Q121" s="114" t="s">
        <v>79</v>
      </c>
      <c r="R121" s="114" t="s">
        <v>49</v>
      </c>
      <c r="S121" s="114">
        <v>10.188000000000001</v>
      </c>
      <c r="T121" s="114">
        <v>12.422000000000001</v>
      </c>
      <c r="U121" s="114">
        <v>20.408000000000001</v>
      </c>
      <c r="V121" s="114">
        <v>1.357</v>
      </c>
      <c r="W121" s="114">
        <v>13.846</v>
      </c>
      <c r="X121" s="114">
        <v>147</v>
      </c>
      <c r="Y121" s="114">
        <v>1</v>
      </c>
      <c r="Z121" s="114">
        <v>0</v>
      </c>
      <c r="AA121" s="114" t="s">
        <v>49</v>
      </c>
    </row>
    <row r="122" spans="17:27" x14ac:dyDescent="0.3">
      <c r="Q122" s="114" t="s">
        <v>101</v>
      </c>
      <c r="R122" s="114" t="s">
        <v>49</v>
      </c>
      <c r="S122" s="114">
        <v>10.188000000000001</v>
      </c>
      <c r="T122" s="114">
        <v>12.422000000000001</v>
      </c>
      <c r="U122" s="114">
        <v>20.408000000000001</v>
      </c>
      <c r="V122" s="114">
        <v>0</v>
      </c>
      <c r="W122" s="114">
        <v>13.846</v>
      </c>
      <c r="X122" s="114">
        <v>147</v>
      </c>
      <c r="Y122" s="114">
        <v>1</v>
      </c>
      <c r="Z122" s="114">
        <v>0</v>
      </c>
      <c r="AA122" s="114" t="s">
        <v>49</v>
      </c>
    </row>
    <row r="123" spans="17:27" x14ac:dyDescent="0.3">
      <c r="Q123" s="114" t="s">
        <v>78</v>
      </c>
      <c r="R123" s="114" t="s">
        <v>49</v>
      </c>
      <c r="S123" s="114">
        <v>17.260000000000002</v>
      </c>
      <c r="T123" s="114">
        <v>21.207000000000001</v>
      </c>
      <c r="U123" s="114">
        <v>32.195</v>
      </c>
      <c r="V123" s="114">
        <v>2.3780000000000001</v>
      </c>
      <c r="W123" s="114">
        <v>24.125</v>
      </c>
      <c r="X123" s="114">
        <v>99</v>
      </c>
      <c r="Y123" s="114">
        <v>7</v>
      </c>
      <c r="Z123" s="114">
        <v>0</v>
      </c>
      <c r="AA123" s="114" t="s">
        <v>49</v>
      </c>
    </row>
    <row r="124" spans="17:27" x14ac:dyDescent="0.3">
      <c r="Q124" s="114" t="s">
        <v>100</v>
      </c>
      <c r="R124" s="114" t="s">
        <v>49</v>
      </c>
      <c r="S124" s="114">
        <v>13.398999999999999</v>
      </c>
      <c r="T124" s="114">
        <v>16.888999999999999</v>
      </c>
      <c r="U124" s="114">
        <v>41.341000000000001</v>
      </c>
      <c r="V124" s="114">
        <v>3.863</v>
      </c>
      <c r="W124" s="114">
        <v>19.170999999999999</v>
      </c>
      <c r="X124" s="114">
        <v>54</v>
      </c>
      <c r="Y124" s="114">
        <v>6</v>
      </c>
      <c r="Z124" s="114">
        <v>0</v>
      </c>
      <c r="AA124" s="114" t="s">
        <v>49</v>
      </c>
    </row>
  </sheetData>
  <mergeCells count="8">
    <mergeCell ref="Q76:Z76"/>
    <mergeCell ref="Q101:Z101"/>
    <mergeCell ref="A1:J1"/>
    <mergeCell ref="A26:J26"/>
    <mergeCell ref="A51:J51"/>
    <mergeCell ref="Q1:Z1"/>
    <mergeCell ref="Q26:Z26"/>
    <mergeCell ref="Q51:Z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Автоматизированный расчет</vt:lpstr>
      <vt:lpstr>Соответствие</vt:lpstr>
      <vt:lpstr>Результаты всех тестов</vt:lpstr>
      <vt:lpstr>Поиск максимума</vt:lpstr>
      <vt:lpstr>SummaryReports</vt:lpstr>
      <vt:lpstr>SummaryReports!HTTP_Responses_Summary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Дарья Вавилова</cp:lastModifiedBy>
  <dcterms:created xsi:type="dcterms:W3CDTF">2015-06-05T18:19:34Z</dcterms:created>
  <dcterms:modified xsi:type="dcterms:W3CDTF">2024-03-22T07:21:20Z</dcterms:modified>
</cp:coreProperties>
</file>