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22A8079A-3753-45CE-9105-AB7D4180E601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 - 227" sheetId="77" r:id="rId1"/>
    <sheet name="VISITA 12-02 - 227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12-02 - 227'!$A$18:$AG$18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77" l="1"/>
  <c r="F28" i="77"/>
  <c r="F27" i="77"/>
  <c r="E29" i="77"/>
  <c r="D29" i="77"/>
  <c r="D28" i="77"/>
  <c r="E28" i="77"/>
  <c r="E27" i="77"/>
  <c r="D27" i="77"/>
  <c r="C28" i="77"/>
  <c r="C27" i="77"/>
  <c r="E21" i="77" l="1"/>
  <c r="D21" i="77"/>
  <c r="C21" i="77"/>
  <c r="AC46" i="63"/>
  <c r="C29" i="77"/>
  <c r="AC47" i="63" l="1"/>
  <c r="AC45" i="63"/>
  <c r="AC41" i="63"/>
  <c r="AC43" i="63"/>
  <c r="E3" i="77"/>
  <c r="AF36" i="63" l="1"/>
  <c r="R37" i="63" l="1"/>
  <c r="Q37" i="63"/>
  <c r="V37" i="63" s="1"/>
  <c r="K37" i="63"/>
  <c r="K29" i="63"/>
  <c r="K25" i="63"/>
  <c r="R24" i="63"/>
  <c r="Q24" i="63"/>
  <c r="K24" i="63"/>
  <c r="K26" i="63" l="1"/>
  <c r="L25" i="63"/>
  <c r="T37" i="63"/>
  <c r="T38" i="63" s="1"/>
  <c r="L37" i="63"/>
  <c r="T25" i="63"/>
  <c r="AF25" i="63" s="1"/>
  <c r="V25" i="63"/>
  <c r="L24" i="63"/>
  <c r="L26" i="63" s="1"/>
  <c r="V24" i="63"/>
  <c r="R41" i="63"/>
  <c r="Q41" i="63"/>
  <c r="K41" i="63"/>
  <c r="L41" i="63" s="1"/>
  <c r="R40" i="63"/>
  <c r="Q40" i="63"/>
  <c r="K40" i="63"/>
  <c r="Q39" i="63"/>
  <c r="R36" i="63"/>
  <c r="K36" i="63"/>
  <c r="K38" i="63" s="1"/>
  <c r="Q35" i="63"/>
  <c r="R33" i="63"/>
  <c r="Q33" i="63"/>
  <c r="K33" i="63"/>
  <c r="R32" i="63"/>
  <c r="Q32" i="63"/>
  <c r="V32" i="63" s="1"/>
  <c r="K32" i="63"/>
  <c r="K34" i="63" s="1"/>
  <c r="Q31" i="63"/>
  <c r="R29" i="63"/>
  <c r="Q29" i="63"/>
  <c r="V29" i="63" s="1"/>
  <c r="L29" i="63"/>
  <c r="R28" i="63"/>
  <c r="Q28" i="63"/>
  <c r="K28" i="63"/>
  <c r="K30" i="63" s="1"/>
  <c r="Q27" i="63"/>
  <c r="Q23" i="63"/>
  <c r="R21" i="63"/>
  <c r="Q21" i="63"/>
  <c r="V21" i="63" s="1"/>
  <c r="K21" i="63"/>
  <c r="Q20" i="63"/>
  <c r="K42" i="63" l="1"/>
  <c r="T26" i="63"/>
  <c r="AF24" i="63"/>
  <c r="K43" i="63"/>
  <c r="K22" i="63"/>
  <c r="U37" i="63"/>
  <c r="M25" i="63"/>
  <c r="U25" i="63"/>
  <c r="L32" i="63"/>
  <c r="U24" i="63"/>
  <c r="U26" i="63" s="1"/>
  <c r="M24" i="63"/>
  <c r="M26" i="63" s="1"/>
  <c r="M37" i="63"/>
  <c r="T42" i="63"/>
  <c r="T33" i="63"/>
  <c r="T29" i="63"/>
  <c r="AF29" i="63" s="1"/>
  <c r="V33" i="63"/>
  <c r="V40" i="63"/>
  <c r="T21" i="63"/>
  <c r="T32" i="63"/>
  <c r="V41" i="63"/>
  <c r="M41" i="63"/>
  <c r="N41" i="63" s="1"/>
  <c r="L40" i="63"/>
  <c r="L42" i="63" s="1"/>
  <c r="V36" i="63"/>
  <c r="L36" i="63"/>
  <c r="L38" i="63" s="1"/>
  <c r="L33" i="63"/>
  <c r="M29" i="63"/>
  <c r="T28" i="63"/>
  <c r="V28" i="63"/>
  <c r="L28" i="63"/>
  <c r="L30" i="63" s="1"/>
  <c r="L21" i="63"/>
  <c r="Q19" i="63"/>
  <c r="L34" i="63" l="1"/>
  <c r="T43" i="63"/>
  <c r="T22" i="63"/>
  <c r="AF21" i="63"/>
  <c r="T34" i="63"/>
  <c r="AA33" i="63" s="1"/>
  <c r="AF32" i="63"/>
  <c r="T30" i="63"/>
  <c r="AA29" i="63" s="1"/>
  <c r="AF28" i="63"/>
  <c r="L22" i="63"/>
  <c r="L43" i="63"/>
  <c r="AF41" i="63"/>
  <c r="AA21" i="63"/>
  <c r="AA40" i="63"/>
  <c r="W37" i="63"/>
  <c r="X37" i="63" s="1"/>
  <c r="AB37" i="63" s="1"/>
  <c r="N25" i="63"/>
  <c r="Z37" i="63"/>
  <c r="W25" i="63"/>
  <c r="X25" i="63" s="1"/>
  <c r="AB25" i="63" s="1"/>
  <c r="N24" i="63"/>
  <c r="W24" i="63"/>
  <c r="X24" i="63" s="1"/>
  <c r="M32" i="63"/>
  <c r="Z25" i="63"/>
  <c r="U41" i="63"/>
  <c r="Z24" i="63"/>
  <c r="N37" i="63"/>
  <c r="U40" i="63"/>
  <c r="N29" i="63"/>
  <c r="M40" i="63"/>
  <c r="M42" i="63" s="1"/>
  <c r="U21" i="63"/>
  <c r="M36" i="63"/>
  <c r="M38" i="63" s="1"/>
  <c r="U36" i="63"/>
  <c r="U38" i="63" s="1"/>
  <c r="U33" i="63"/>
  <c r="Z33" i="63" s="1"/>
  <c r="U32" i="63"/>
  <c r="U34" i="63" s="1"/>
  <c r="M28" i="63"/>
  <c r="M30" i="63" s="1"/>
  <c r="U29" i="63"/>
  <c r="U28" i="63"/>
  <c r="M21" i="63"/>
  <c r="M33" i="63"/>
  <c r="N33" i="63" s="1"/>
  <c r="Z16" i="63"/>
  <c r="M34" i="63" l="1"/>
  <c r="U30" i="63"/>
  <c r="N26" i="63"/>
  <c r="U42" i="63"/>
  <c r="X26" i="63"/>
  <c r="AB24" i="63"/>
  <c r="U22" i="63"/>
  <c r="U43" i="63"/>
  <c r="M43" i="63"/>
  <c r="M22" i="63"/>
  <c r="AA41" i="63"/>
  <c r="Y37" i="63"/>
  <c r="Y25" i="63"/>
  <c r="W41" i="63"/>
  <c r="X41" i="63" s="1"/>
  <c r="AB41" i="63" s="1"/>
  <c r="Y24" i="63"/>
  <c r="N32" i="63"/>
  <c r="N34" i="63" s="1"/>
  <c r="Z21" i="63"/>
  <c r="Z41" i="63"/>
  <c r="W40" i="63"/>
  <c r="X40" i="63" s="1"/>
  <c r="AB40" i="63" s="1"/>
  <c r="Z40" i="63"/>
  <c r="W36" i="63"/>
  <c r="X36" i="63" s="1"/>
  <c r="W29" i="63"/>
  <c r="X29" i="63" s="1"/>
  <c r="AB29" i="63" s="1"/>
  <c r="Z29" i="63"/>
  <c r="W21" i="63"/>
  <c r="X21" i="63" s="1"/>
  <c r="AB21" i="63" s="1"/>
  <c r="AB22" i="63" s="1"/>
  <c r="N40" i="63"/>
  <c r="N42" i="63" s="1"/>
  <c r="AA36" i="63"/>
  <c r="Z36" i="63"/>
  <c r="W33" i="63"/>
  <c r="X33" i="63" s="1"/>
  <c r="N36" i="63"/>
  <c r="N38" i="63" s="1"/>
  <c r="Z32" i="63"/>
  <c r="W32" i="63"/>
  <c r="X32" i="63" s="1"/>
  <c r="AA32" i="63"/>
  <c r="AA28" i="63"/>
  <c r="Z28" i="63"/>
  <c r="W28" i="63"/>
  <c r="X28" i="63" s="1"/>
  <c r="AB28" i="63" s="1"/>
  <c r="N28" i="63"/>
  <c r="N30" i="63" s="1"/>
  <c r="N21" i="63"/>
  <c r="AB30" i="63" l="1"/>
  <c r="X42" i="63"/>
  <c r="X30" i="63"/>
  <c r="X38" i="63"/>
  <c r="Y38" i="63" s="1"/>
  <c r="AB36" i="63"/>
  <c r="Y33" i="63"/>
  <c r="AB33" i="63"/>
  <c r="X34" i="63"/>
  <c r="Y34" i="63" s="1"/>
  <c r="AB32" i="63"/>
  <c r="AB34" i="63" s="1"/>
  <c r="X43" i="63"/>
  <c r="D20" i="77" s="1"/>
  <c r="X22" i="63"/>
  <c r="Y22" i="63" s="1"/>
  <c r="N22" i="63"/>
  <c r="N43" i="63"/>
  <c r="C20" i="77" s="1"/>
  <c r="Y42" i="63"/>
  <c r="Y41" i="63"/>
  <c r="Y40" i="63"/>
  <c r="Y36" i="63"/>
  <c r="Y32" i="63"/>
  <c r="Y29" i="63"/>
  <c r="Y30" i="63"/>
  <c r="Y26" i="63"/>
  <c r="Y21" i="63"/>
  <c r="Y28" i="63"/>
  <c r="AB43" i="63" l="1"/>
  <c r="E20" i="77"/>
  <c r="Y43" i="63"/>
  <c r="Z43" i="63" s="1"/>
  <c r="AA43" i="63" s="1"/>
  <c r="F20" i="77" l="1"/>
  <c r="F21" i="77"/>
</calcChain>
</file>

<file path=xl/sharedStrings.xml><?xml version="1.0" encoding="utf-8"?>
<sst xmlns="http://schemas.openxmlformats.org/spreadsheetml/2006/main" count="731" uniqueCount="322">
  <si>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</si>
  <si>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</si>
  <si>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</si>
  <si>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</si>
  <si>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</si>
  <si>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</si>
  <si>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</si>
  <si>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</si>
  <si>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</si>
  <si>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</si>
  <si>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</si>
  <si>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</si>
  <si>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</si>
  <si>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</si>
  <si>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</si>
  <si>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</si>
  <si>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</si>
  <si>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</si>
  <si>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</si>
  <si>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</si>
  <si>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</si>
  <si>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</si>
  <si>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</si>
  <si>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</si>
  <si>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</si>
  <si>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</si>
  <si>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</si>
  <si>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</si>
  <si>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</si>
  <si>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</si>
  <si>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</si>
  <si>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</si>
  <si>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</si>
  <si>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</si>
  <si>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</si>
  <si>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</si>
  <si>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</si>
  <si>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</si>
  <si>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</si>
  <si>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</si>
  <si>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</si>
  <si>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</si>
  <si>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</si>
  <si>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</si>
  <si>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</si>
  <si>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</si>
  <si>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</si>
  <si>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</si>
  <si>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</si>
  <si>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</si>
  <si>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</si>
  <si>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</si>
  <si>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</si>
  <si>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</si>
  <si>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</si>
  <si>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</si>
  <si>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</si>
  <si>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</si>
  <si>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</si>
  <si>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</si>
  <si>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</si>
  <si>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</si>
  <si>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</si>
  <si>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</si>
  <si>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</si>
  <si>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</si>
  <si>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</si>
  <si>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</si>
  <si>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</si>
  <si>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</si>
  <si>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</si>
  <si>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</si>
  <si>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</si>
  <si>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</si>
  <si>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</si>
  <si>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</si>
  <si>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</si>
  <si>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</si>
  <si>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</si>
  <si>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</si>
  <si>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</si>
  <si>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</si>
  <si>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</si>
  <si>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</si>
  <si>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</si>
  <si>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</si>
  <si>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</si>
  <si>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</si>
  <si>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</si>
  <si>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</si>
  <si>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</si>
  <si>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</si>
  <si>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</si>
  <si>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</si>
  <si>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Subtotal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</si>
  <si>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</si>
  <si>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</si>
  <si>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</si>
  <si>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</si>
  <si>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</si>
  <si>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</si>
  <si>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</si>
  <si>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</si>
  <si>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</si>
  <si>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</si>
  <si>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</si>
  <si>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</si>
  <si>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</si>
  <si>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</si>
  <si>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</si>
  <si>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</si>
  <si>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</si>
  <si>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</si>
  <si>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</si>
  <si>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</si>
  <si>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</si>
  <si>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</si>
  <si>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</si>
  <si>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</si>
  <si>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</si>
  <si>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</si>
  <si>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</si>
  <si>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</si>
  <si>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</si>
  <si>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</si>
  <si>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</si>
  <si>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</si>
  <si>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</si>
  <si>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</si>
  <si>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</si>
  <si>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</si>
  <si>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</si>
  <si>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</si>
  <si>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</si>
  <si>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</si>
  <si>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</si>
  <si>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</si>
  <si>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</si>
  <si>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</si>
  <si>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</si>
  <si>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</si>
  <si>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</si>
  <si>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</si>
  <si>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</si>
  <si>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</si>
  <si>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</si>
  <si>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</si>
  <si>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</si>
  <si>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</si>
  <si>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</si>
  <si>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</si>
  <si>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</si>
  <si>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</si>
  <si>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</si>
  <si>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</si>
  <si>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</si>
  <si>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</si>
  <si>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</si>
  <si>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</si>
  <si>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</si>
  <si>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</si>
  <si>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</si>
  <si>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</si>
  <si>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</si>
  <si>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</si>
  <si>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</si>
  <si>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</si>
  <si>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</si>
  <si>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</si>
  <si>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</si>
  <si>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</si>
  <si>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</si>
  <si>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</si>
  <si>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</si>
  <si>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</si>
  <si>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</si>
  <si>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</si>
  <si>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</si>
  <si>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</si>
  <si>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</si>
  <si>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</si>
  <si>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</si>
  <si>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</si>
  <si>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</si>
  <si>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</si>
  <si>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</si>
  <si>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</si>
  <si>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</si>
  <si>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</si>
  <si>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</si>
  <si>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</si>
  <si>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</si>
  <si>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</si>
  <si>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</si>
  <si>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</si>
  <si>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</si>
  <si>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</si>
  <si>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</si>
  <si>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</si>
  <si>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</si>
  <si>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</si>
  <si>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</si>
  <si>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</si>
  <si>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</si>
  <si>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</si>
  <si>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</si>
  <si>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</si>
  <si>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</si>
  <si>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</si>
  <si>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</si>
  <si>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</si>
  <si>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</si>
  <si>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</si>
  <si>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</si>
  <si>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</si>
  <si>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</si>
  <si>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</si>
  <si>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</si>
  <si>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</si>
  <si>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</si>
  <si>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</si>
  <si>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</si>
  <si>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</si>
  <si>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</si>
  <si>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</si>
  <si>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</si>
  <si>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</si>
  <si>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</si>
  <si>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</si>
  <si>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</si>
  <si>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</si>
  <si>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</si>
  <si>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</si>
  <si>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</si>
  <si>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</si>
  <si>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</si>
  <si>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</si>
  <si>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</si>
  <si>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</si>
  <si>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</si>
  <si>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</si>
  <si>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</si>
  <si>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</si>
  <si>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</si>
  <si>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</si>
  <si>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</si>
  <si>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</si>
  <si>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</si>
  <si>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</si>
  <si>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</si>
  <si>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</si>
  <si>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</si>
  <si>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</si>
  <si>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</si>
  <si>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</si>
  <si>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</si>
  <si>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</si>
  <si>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</si>
  <si>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</si>
  <si>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</si>
  <si>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</si>
  <si>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</si>
  <si>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</si>
  <si>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</si>
  <si>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</si>
  <si>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</si>
  <si>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</si>
  <si>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>_x000D_
LAVANDERIA TEMPOS MODERNOS LTDA</t>
  </si>
  <si>
    <t>_x000D_
52.836.608/0001-54</t>
  </si>
  <si>
    <t xml:space="preserve">PATRICK </t>
  </si>
  <si>
    <t xml:space="preserve">GIOVANNI FERREIRA </t>
  </si>
  <si>
    <t>R$ 2.044,00</t>
  </si>
  <si>
    <t>R$ 500,00</t>
  </si>
  <si>
    <t xml:space="preserve">_x000D_
CLAUDIA MACEDO NEVES </t>
  </si>
  <si>
    <t>_x000D_
231.993.678-52</t>
  </si>
  <si>
    <t>05/02/2026</t>
  </si>
  <si>
    <t>58.109.337/0001-11</t>
  </si>
  <si>
    <t>NICHOLAS THIERRY DE SOUZA BERNARDES</t>
  </si>
  <si>
    <t>(11) 9910-7260</t>
  </si>
  <si>
    <t>R$ 2.000,00</t>
  </si>
  <si>
    <t>DATA DO EVENTO: 12/02/2026</t>
  </si>
  <si>
    <t xml:space="preserve">CÓDIGO DO JOB: LE_227_VISITA A FÁBRICA </t>
  </si>
  <si>
    <t xml:space="preserve">NOME PLANILHA: LE_227_VISITA A FÁBRICA </t>
  </si>
  <si>
    <t>19/02/2026</t>
  </si>
  <si>
    <t>LE_227_VISITA A FÁBRICA_12.02.xlsm</t>
  </si>
  <si>
    <t xml:space="preserve">NUBANK </t>
  </si>
  <si>
    <t>0001</t>
  </si>
  <si>
    <t>24/02/26</t>
  </si>
  <si>
    <t>_x000D_
EDUARDO ARTHUR MOLINA TRANSPORTES_x000D_
EDUARDO ARTHUR MOLINA TRANSPORTES</t>
  </si>
  <si>
    <t>_x000D_
23.217.587/0001-90_x000D_
23.217.587/0001-90</t>
  </si>
  <si>
    <t>_x000D_
48.492.064/0001-83_x000D_
48.492.064/0001-83</t>
  </si>
  <si>
    <t>( X ) Pessoa Física</t>
  </si>
  <si>
    <t xml:space="preserve">MARCELO BAYEUX </t>
  </si>
  <si>
    <t xml:space="preserve">_x000D_
GIOVANNI FERREIRA _x000D_
MARCELO BAYEUX </t>
  </si>
  <si>
    <t>_x000D_
362.257.668-55_x000D_
301.222.808-06</t>
  </si>
  <si>
    <t>R$ 2,67</t>
  </si>
  <si>
    <t>_x000D_
NICHOLAS THIERRY DE SOUZA BERNARDES_x000D_
ALERE ALIMENTACAO E SERVICOS LTDA</t>
  </si>
  <si>
    <t>_x000D_
58.109.337/0001-11_x000D_
22.843.980/0001-27</t>
  </si>
  <si>
    <t>MARCELO BAYEUX</t>
  </si>
  <si>
    <t>_x000D_
CLAUDIA MACEDO NEVES _x000D_
MARCELO BAYEUX</t>
  </si>
  <si>
    <t>_x000D_
231.993.678-52_x000D_
301.222.808-06</t>
  </si>
  <si>
    <t xml:space="preserve">_x000D_
GIOVANNI FERREIRA _x000D_
GIOVANNI FERREIRA </t>
  </si>
  <si>
    <t>_x000D_
362.257.668-55_x000D_
362.257.668-55</t>
  </si>
  <si>
    <t>87923648-6</t>
  </si>
  <si>
    <t>R$ 185,75</t>
  </si>
  <si>
    <t xml:space="preserve">ALPR REFERENTE  A LOGISTICA </t>
  </si>
  <si>
    <t>IMPOSTO</t>
  </si>
  <si>
    <t>CUSTO TOTAL</t>
  </si>
  <si>
    <t>LUCRO</t>
  </si>
  <si>
    <t>VÍDEO</t>
  </si>
  <si>
    <t>STUDIO ROCA</t>
  </si>
  <si>
    <t xml:space="preserve">CUSTO </t>
  </si>
  <si>
    <t>VISITA 12-02</t>
  </si>
  <si>
    <t xml:space="preserve">
KAMYLLE SANTOS CALDEIRA 13409993665
KAMYLLE SANTOS CALDEIRA 13409993665</t>
  </si>
  <si>
    <t>KAMYLLE</t>
  </si>
  <si>
    <t>ALERE</t>
  </si>
  <si>
    <t>EDUARDO MOLINA</t>
  </si>
  <si>
    <t>CUSTO</t>
  </si>
  <si>
    <t>NOTAS EMITIDAS E ND EMITIDAS</t>
  </si>
  <si>
    <t>VENDA</t>
  </si>
  <si>
    <t>NOTA DE DÉBITO - 243</t>
  </si>
  <si>
    <t>NOTA FISCAL - 2784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</si>
</sst>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36"/>
      <name val="Trebuchet MS"/>
      <family val="2"/>
    </font>
    <font>
      <sz val="36"/>
      <color theme="1"/>
      <name val="Trebuchet MS"/>
      <family val="2"/>
    </font>
    <font>
      <b/>
      <sz val="36"/>
      <color theme="1"/>
      <name val="Trebuchet MS"/>
      <family val="2"/>
    </font>
    <font>
      <b/>
      <sz val="36"/>
      <color indexed="63"/>
      <name val="Trebuchet MS"/>
      <family val="2"/>
    </font>
    <font>
      <sz val="36"/>
      <color theme="0"/>
      <name val="Trebuchet MS"/>
      <family val="2"/>
    </font>
    <font>
      <b/>
      <sz val="36"/>
      <color rgb="FFFF0000"/>
      <name val="Trebuchet MS"/>
      <family val="2"/>
    </font>
    <font>
      <b/>
      <sz val="36"/>
      <color rgb="FF00B050"/>
      <name val="Trebuchet MS"/>
      <family val="2"/>
    </font>
    <font>
      <b/>
      <sz val="36"/>
      <color theme="0"/>
      <name val="Trebuchet MS"/>
      <family val="2"/>
    </font>
    <font>
      <sz val="14"/>
      <color theme="1"/>
      <name val="Trebuchet MS"/>
      <family val="2"/>
    </font>
    <font>
      <b/>
      <sz val="14"/>
      <color theme="0"/>
      <name val="Trebuchet MS"/>
      <family val="2"/>
    </font>
    <font>
      <b/>
      <sz val="14"/>
      <name val="Trebuchet MS"/>
      <family val="2"/>
    </font>
    <font>
      <b/>
      <sz val="14"/>
      <color theme="1"/>
      <name val="Trebuchet MS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9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9" fillId="0" borderId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6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7" fillId="4" borderId="40" xfId="0" applyFont="1" applyFill="1" applyBorder="1"/>
    <xf numFmtId="0" fontId="7" fillId="4" borderId="41" xfId="0" applyFont="1" applyFill="1" applyBorder="1"/>
    <xf numFmtId="0" fontId="10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2" fillId="9" borderId="64" xfId="0" applyFont="1" applyFill="1" applyBorder="1" applyAlignment="1">
      <alignment vertical="center"/>
    </xf>
    <xf numFmtId="0" fontId="14" fillId="9" borderId="64" xfId="0" applyFont="1" applyFill="1" applyBorder="1" applyAlignment="1">
      <alignment horizontal="center" vertical="center"/>
    </xf>
    <xf numFmtId="22" fontId="12" fillId="9" borderId="64" xfId="0" applyNumberFormat="1" applyFont="1" applyFill="1" applyBorder="1" applyAlignment="1">
      <alignment horizontal="center" vertical="center"/>
    </xf>
    <xf numFmtId="0" fontId="16" fillId="9" borderId="65" xfId="0" applyFont="1" applyFill="1" applyBorder="1" applyAlignment="1">
      <alignment horizontal="center" vertical="center" wrapText="1"/>
    </xf>
    <xf numFmtId="0" fontId="16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17" fillId="0" borderId="0" xfId="2" applyFont="1" applyAlignment="1">
      <alignment horizontal="left" vertical="center" wrapText="1"/>
    </xf>
    <xf numFmtId="0" fontId="18" fillId="0" borderId="0" xfId="0" applyFont="1"/>
    <xf numFmtId="0" fontId="18" fillId="20" borderId="0" xfId="0" applyFont="1" applyFill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4" fontId="17" fillId="0" borderId="0" xfId="2" applyNumberFormat="1" applyFont="1" applyAlignment="1">
      <alignment horizontal="left" vertical="center"/>
    </xf>
    <xf numFmtId="164" fontId="17" fillId="0" borderId="25" xfId="2" applyNumberFormat="1" applyFont="1" applyBorder="1" applyAlignment="1" applyProtection="1">
      <alignment horizontal="left" vertical="center"/>
      <protection locked="0"/>
    </xf>
    <xf numFmtId="164" fontId="17" fillId="0" borderId="27" xfId="2" applyNumberFormat="1" applyFont="1" applyBorder="1" applyAlignment="1" applyProtection="1">
      <alignment horizontal="left" vertical="center"/>
      <protection locked="0"/>
    </xf>
    <xf numFmtId="164" fontId="17" fillId="0" borderId="36" xfId="2" applyNumberFormat="1" applyFont="1" applyBorder="1" applyAlignment="1" applyProtection="1">
      <alignment horizontal="left" vertical="center"/>
      <protection locked="0"/>
    </xf>
    <xf numFmtId="164" fontId="17" fillId="0" borderId="37" xfId="2" applyNumberFormat="1" applyFont="1" applyBorder="1" applyAlignment="1" applyProtection="1">
      <alignment horizontal="left" vertical="center"/>
      <protection locked="0"/>
    </xf>
    <xf numFmtId="0" fontId="17" fillId="0" borderId="30" xfId="2" applyFont="1" applyBorder="1" applyAlignment="1" applyProtection="1">
      <alignment horizontal="left" vertical="center"/>
      <protection locked="0"/>
    </xf>
    <xf numFmtId="14" fontId="17" fillId="0" borderId="37" xfId="2" applyNumberFormat="1" applyFont="1" applyBorder="1" applyAlignment="1" applyProtection="1">
      <alignment horizontal="left" vertical="center"/>
      <protection locked="0"/>
    </xf>
    <xf numFmtId="164" fontId="17" fillId="0" borderId="61" xfId="2" applyNumberFormat="1" applyFont="1" applyBorder="1" applyAlignment="1" applyProtection="1">
      <alignment horizontal="left" vertical="center"/>
      <protection locked="0"/>
    </xf>
    <xf numFmtId="0" fontId="17" fillId="0" borderId="34" xfId="2" applyFont="1" applyBorder="1" applyAlignment="1" applyProtection="1">
      <alignment horizontal="left" vertical="center"/>
      <protection locked="0"/>
    </xf>
    <xf numFmtId="49" fontId="18" fillId="0" borderId="0" xfId="0" applyNumberFormat="1" applyFont="1"/>
    <xf numFmtId="0" fontId="18" fillId="0" borderId="0" xfId="1" applyNumberFormat="1" applyFont="1"/>
    <xf numFmtId="165" fontId="20" fillId="6" borderId="52" xfId="4" applyFont="1" applyFill="1" applyBorder="1" applyAlignment="1">
      <alignment horizontal="center" vertical="center" wrapText="1"/>
    </xf>
    <xf numFmtId="169" fontId="19" fillId="0" borderId="5" xfId="1" applyNumberFormat="1" applyFont="1" applyBorder="1"/>
    <xf numFmtId="0" fontId="19" fillId="5" borderId="0" xfId="0" applyFont="1" applyFill="1"/>
    <xf numFmtId="49" fontId="19" fillId="5" borderId="0" xfId="0" applyNumberFormat="1" applyFont="1" applyFill="1"/>
    <xf numFmtId="0" fontId="21" fillId="0" borderId="0" xfId="0" applyFont="1"/>
    <xf numFmtId="0" fontId="18" fillId="0" borderId="7" xfId="0" applyFont="1" applyBorder="1" applyAlignment="1">
      <alignment horizontal="left" vertical="center"/>
    </xf>
    <xf numFmtId="49" fontId="18" fillId="0" borderId="8" xfId="0" applyNumberFormat="1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17" fillId="6" borderId="43" xfId="3" applyFont="1" applyFill="1" applyBorder="1" applyAlignment="1">
      <alignment horizontal="left" vertical="center"/>
    </xf>
    <xf numFmtId="0" fontId="17" fillId="6" borderId="42" xfId="3" applyFont="1" applyFill="1" applyBorder="1" applyAlignment="1">
      <alignment horizontal="center" vertical="center"/>
    </xf>
    <xf numFmtId="0" fontId="19" fillId="6" borderId="42" xfId="3" applyFont="1" applyFill="1" applyBorder="1" applyAlignment="1">
      <alignment horizontal="center" vertical="center"/>
    </xf>
    <xf numFmtId="167" fontId="19" fillId="6" borderId="42" xfId="3" applyNumberFormat="1" applyFont="1" applyFill="1" applyBorder="1" applyAlignment="1">
      <alignment horizontal="center" vertical="center" wrapText="1"/>
    </xf>
    <xf numFmtId="0" fontId="19" fillId="6" borderId="42" xfId="3" applyFont="1" applyFill="1" applyBorder="1" applyAlignment="1">
      <alignment horizontal="center" vertical="center" wrapText="1"/>
    </xf>
    <xf numFmtId="9" fontId="19" fillId="6" borderId="42" xfId="1" applyFont="1" applyFill="1" applyBorder="1" applyAlignment="1">
      <alignment horizontal="center" vertical="center" wrapText="1"/>
    </xf>
    <xf numFmtId="10" fontId="19" fillId="6" borderId="42" xfId="1" applyNumberFormat="1" applyFont="1" applyFill="1" applyBorder="1" applyAlignment="1">
      <alignment horizontal="center" vertical="center" wrapText="1"/>
    </xf>
    <xf numFmtId="0" fontId="19" fillId="6" borderId="44" xfId="3" applyFont="1" applyFill="1" applyBorder="1" applyAlignment="1">
      <alignment horizontal="center" vertical="center" wrapText="1"/>
    </xf>
    <xf numFmtId="37" fontId="20" fillId="6" borderId="45" xfId="3" applyNumberFormat="1" applyFont="1" applyFill="1" applyBorder="1" applyAlignment="1">
      <alignment horizontal="center" vertical="center"/>
    </xf>
    <xf numFmtId="37" fontId="20" fillId="6" borderId="46" xfId="3" applyNumberFormat="1" applyFont="1" applyFill="1" applyBorder="1" applyAlignment="1">
      <alignment horizontal="center" vertical="center"/>
    </xf>
    <xf numFmtId="40" fontId="20" fillId="6" borderId="46" xfId="4" applyNumberFormat="1" applyFont="1" applyFill="1" applyBorder="1" applyAlignment="1">
      <alignment horizontal="center" vertical="center"/>
    </xf>
    <xf numFmtId="165" fontId="20" fillId="6" borderId="47" xfId="4" applyFont="1" applyFill="1" applyBorder="1" applyAlignment="1">
      <alignment horizontal="right" vertical="center"/>
    </xf>
    <xf numFmtId="40" fontId="20" fillId="6" borderId="48" xfId="4" applyNumberFormat="1" applyFont="1" applyFill="1" applyBorder="1" applyAlignment="1">
      <alignment horizontal="center" vertical="center" wrapText="1"/>
    </xf>
    <xf numFmtId="10" fontId="20" fillId="6" borderId="46" xfId="5" applyNumberFormat="1" applyFont="1" applyFill="1" applyBorder="1" applyAlignment="1">
      <alignment horizontal="center" vertical="center" wrapText="1"/>
    </xf>
    <xf numFmtId="165" fontId="20" fillId="6" borderId="49" xfId="4" applyFont="1" applyFill="1" applyBorder="1" applyAlignment="1">
      <alignment horizontal="center" vertical="center" wrapText="1"/>
    </xf>
    <xf numFmtId="165" fontId="20" fillId="6" borderId="50" xfId="4" applyFont="1" applyFill="1" applyBorder="1" applyAlignment="1">
      <alignment horizontal="center" vertical="center" wrapText="1"/>
    </xf>
    <xf numFmtId="10" fontId="20" fillId="6" borderId="10" xfId="5" applyNumberFormat="1" applyFont="1" applyFill="1" applyBorder="1" applyAlignment="1">
      <alignment horizontal="center" vertical="center" wrapText="1"/>
    </xf>
    <xf numFmtId="10" fontId="20" fillId="6" borderId="11" xfId="5" applyNumberFormat="1" applyFont="1" applyFill="1" applyBorder="1" applyAlignment="1">
      <alignment horizontal="center" vertical="center" wrapText="1"/>
    </xf>
    <xf numFmtId="166" fontId="22" fillId="6" borderId="62" xfId="4" applyNumberFormat="1" applyFont="1" applyFill="1" applyBorder="1" applyAlignment="1">
      <alignment horizontal="center" vertical="center" wrapText="1"/>
    </xf>
    <xf numFmtId="166" fontId="23" fillId="6" borderId="63" xfId="4" applyNumberFormat="1" applyFont="1" applyFill="1" applyBorder="1" applyAlignment="1">
      <alignment horizontal="center" vertical="center" wrapText="1"/>
    </xf>
    <xf numFmtId="166" fontId="22" fillId="20" borderId="0" xfId="4" applyNumberFormat="1" applyFont="1" applyFill="1" applyBorder="1" applyAlignment="1">
      <alignment horizontal="center" vertical="center" wrapText="1"/>
    </xf>
    <xf numFmtId="166" fontId="23" fillId="20" borderId="0" xfId="4" applyNumberFormat="1" applyFont="1" applyFill="1" applyBorder="1" applyAlignment="1">
      <alignment horizontal="center" vertical="center" wrapText="1"/>
    </xf>
    <xf numFmtId="49" fontId="18" fillId="0" borderId="8" xfId="0" applyNumberFormat="1" applyFont="1" applyBorder="1" applyAlignment="1">
      <alignment horizontal="left" vertical="center" wrapText="1"/>
    </xf>
    <xf numFmtId="0" fontId="18" fillId="0" borderId="9" xfId="0" applyFont="1" applyBorder="1" applyAlignment="1">
      <alignment horizontal="left" vertical="center" wrapText="1"/>
    </xf>
    <xf numFmtId="0" fontId="19" fillId="13" borderId="83" xfId="0" applyFont="1" applyFill="1" applyBorder="1" applyAlignment="1">
      <alignment horizontal="center" vertical="center"/>
    </xf>
    <xf numFmtId="0" fontId="19" fillId="13" borderId="42" xfId="0" applyFont="1" applyFill="1" applyBorder="1" applyAlignment="1">
      <alignment horizontal="center" vertical="center"/>
    </xf>
    <xf numFmtId="0" fontId="19" fillId="13" borderId="18" xfId="0" applyFont="1" applyFill="1" applyBorder="1" applyAlignment="1">
      <alignment horizontal="center" vertical="center"/>
    </xf>
    <xf numFmtId="0" fontId="19" fillId="13" borderId="15" xfId="0" applyFont="1" applyFill="1" applyBorder="1" applyAlignment="1">
      <alignment horizontal="center" vertical="center"/>
    </xf>
    <xf numFmtId="0" fontId="19" fillId="13" borderId="73" xfId="0" applyFont="1" applyFill="1" applyBorder="1" applyAlignment="1">
      <alignment horizontal="center" vertical="center"/>
    </xf>
    <xf numFmtId="0" fontId="18" fillId="19" borderId="62" xfId="0" applyFont="1" applyFill="1" applyBorder="1" applyAlignment="1">
      <alignment horizontal="left" vertical="center" wrapText="1"/>
    </xf>
    <xf numFmtId="0" fontId="18" fillId="0" borderId="74" xfId="0" applyFont="1" applyBorder="1" applyAlignment="1">
      <alignment horizontal="left" vertical="center" wrapText="1"/>
    </xf>
    <xf numFmtId="0" fontId="18" fillId="0" borderId="74" xfId="0" applyFont="1" applyBorder="1" applyAlignment="1">
      <alignment vertical="center"/>
    </xf>
    <xf numFmtId="44" fontId="18" fillId="0" borderId="74" xfId="9" applyFont="1" applyBorder="1" applyAlignment="1">
      <alignment vertical="center"/>
    </xf>
    <xf numFmtId="44" fontId="18" fillId="0" borderId="63" xfId="9" applyFont="1" applyBorder="1" applyAlignment="1">
      <alignment vertical="center"/>
    </xf>
    <xf numFmtId="1" fontId="18" fillId="14" borderId="78" xfId="0" applyNumberFormat="1" applyFont="1" applyFill="1" applyBorder="1" applyAlignment="1">
      <alignment vertical="center"/>
    </xf>
    <xf numFmtId="1" fontId="18" fillId="14" borderId="73" xfId="0" applyNumberFormat="1" applyFont="1" applyFill="1" applyBorder="1" applyAlignment="1">
      <alignment vertical="center"/>
    </xf>
    <xf numFmtId="44" fontId="18" fillId="14" borderId="73" xfId="9" applyFont="1" applyFill="1" applyBorder="1" applyAlignment="1">
      <alignment vertical="center"/>
    </xf>
    <xf numFmtId="44" fontId="18" fillId="16" borderId="73" xfId="9" applyFont="1" applyFill="1" applyBorder="1" applyAlignment="1">
      <alignment vertical="center"/>
    </xf>
    <xf numFmtId="9" fontId="18" fillId="15" borderId="73" xfId="1" applyFont="1" applyFill="1" applyBorder="1" applyAlignment="1">
      <alignment vertical="center"/>
    </xf>
    <xf numFmtId="44" fontId="18" fillId="15" borderId="73" xfId="9" applyFont="1" applyFill="1" applyBorder="1" applyAlignment="1">
      <alignment vertical="center"/>
    </xf>
    <xf numFmtId="44" fontId="18" fillId="15" borderId="82" xfId="9" applyFont="1" applyFill="1" applyBorder="1" applyAlignment="1">
      <alignment vertical="center"/>
    </xf>
    <xf numFmtId="10" fontId="18" fillId="16" borderId="15" xfId="0" applyNumberFormat="1" applyFont="1" applyFill="1" applyBorder="1" applyAlignment="1">
      <alignment horizontal="center" vertical="center"/>
    </xf>
    <xf numFmtId="10" fontId="18" fillId="16" borderId="73" xfId="0" applyNumberFormat="1" applyFont="1" applyFill="1" applyBorder="1" applyAlignment="1">
      <alignment horizontal="center" vertical="center"/>
    </xf>
    <xf numFmtId="44" fontId="22" fillId="0" borderId="73" xfId="9" applyFont="1" applyBorder="1"/>
    <xf numFmtId="44" fontId="23" fillId="0" borderId="73" xfId="9" applyFont="1" applyBorder="1"/>
    <xf numFmtId="8" fontId="18" fillId="14" borderId="12" xfId="0" applyNumberFormat="1" applyFont="1" applyFill="1" applyBorder="1"/>
    <xf numFmtId="44" fontId="18" fillId="14" borderId="14" xfId="0" applyNumberFormat="1" applyFont="1" applyFill="1" applyBorder="1"/>
    <xf numFmtId="14" fontId="18" fillId="14" borderId="15" xfId="0" applyNumberFormat="1" applyFont="1" applyFill="1" applyBorder="1"/>
    <xf numFmtId="0" fontId="18" fillId="14" borderId="15" xfId="0" applyFont="1" applyFill="1" applyBorder="1" applyAlignment="1">
      <alignment wrapText="1"/>
    </xf>
    <xf numFmtId="0" fontId="18" fillId="0" borderId="71" xfId="0" applyFont="1" applyBorder="1" applyAlignment="1">
      <alignment horizontal="left" vertical="center" wrapText="1"/>
    </xf>
    <xf numFmtId="0" fontId="18" fillId="0" borderId="75" xfId="0" applyFont="1" applyBorder="1" applyAlignment="1">
      <alignment horizontal="left" vertical="center" wrapText="1"/>
    </xf>
    <xf numFmtId="170" fontId="24" fillId="12" borderId="0" xfId="9" applyNumberFormat="1" applyFont="1" applyFill="1" applyBorder="1" applyAlignment="1">
      <alignment horizontal="right"/>
    </xf>
    <xf numFmtId="170" fontId="24" fillId="12" borderId="23" xfId="9" applyNumberFormat="1" applyFont="1" applyFill="1" applyBorder="1" applyAlignment="1">
      <alignment horizontal="right"/>
    </xf>
    <xf numFmtId="44" fontId="24" fillId="12" borderId="74" xfId="9" applyFont="1" applyFill="1" applyBorder="1" applyAlignment="1">
      <alignment horizontal="right"/>
    </xf>
    <xf numFmtId="44" fontId="19" fillId="16" borderId="74" xfId="9" applyFont="1" applyFill="1" applyBorder="1" applyAlignment="1">
      <alignment vertical="center"/>
    </xf>
    <xf numFmtId="9" fontId="18" fillId="15" borderId="74" xfId="1" applyFont="1" applyFill="1" applyBorder="1" applyAlignment="1">
      <alignment vertical="center"/>
    </xf>
    <xf numFmtId="44" fontId="18" fillId="15" borderId="74" xfId="9" applyFont="1" applyFill="1" applyBorder="1" applyAlignment="1">
      <alignment vertical="center"/>
    </xf>
    <xf numFmtId="44" fontId="19" fillId="15" borderId="74" xfId="9" applyFont="1" applyFill="1" applyBorder="1" applyAlignment="1">
      <alignment vertical="center"/>
    </xf>
    <xf numFmtId="44" fontId="19" fillId="15" borderId="63" xfId="9" applyFont="1" applyFill="1" applyBorder="1" applyAlignment="1">
      <alignment vertical="center"/>
    </xf>
    <xf numFmtId="10" fontId="18" fillId="16" borderId="0" xfId="0" applyNumberFormat="1" applyFont="1" applyFill="1" applyAlignment="1">
      <alignment horizontal="center" vertical="center"/>
    </xf>
    <xf numFmtId="44" fontId="19" fillId="20" borderId="0" xfId="9" applyFont="1" applyFill="1" applyAlignment="1">
      <alignment horizontal="center" vertical="center"/>
    </xf>
    <xf numFmtId="0" fontId="18" fillId="19" borderId="74" xfId="0" applyFont="1" applyFill="1" applyBorder="1" applyAlignment="1">
      <alignment horizontal="left" vertical="center" wrapText="1"/>
    </xf>
    <xf numFmtId="1" fontId="18" fillId="14" borderId="92" xfId="0" applyNumberFormat="1" applyFont="1" applyFill="1" applyBorder="1" applyAlignment="1">
      <alignment vertical="center"/>
    </xf>
    <xf numFmtId="44" fontId="18" fillId="14" borderId="92" xfId="9" applyFont="1" applyFill="1" applyBorder="1" applyAlignment="1">
      <alignment vertical="center"/>
    </xf>
    <xf numFmtId="44" fontId="18" fillId="16" borderId="92" xfId="9" applyFont="1" applyFill="1" applyBorder="1" applyAlignment="1">
      <alignment vertical="center"/>
    </xf>
    <xf numFmtId="9" fontId="18" fillId="15" borderId="92" xfId="1" applyFont="1" applyFill="1" applyBorder="1" applyAlignment="1">
      <alignment vertical="center"/>
    </xf>
    <xf numFmtId="44" fontId="18" fillId="15" borderId="92" xfId="9" applyFont="1" applyFill="1" applyBorder="1" applyAlignment="1">
      <alignment vertical="center"/>
    </xf>
    <xf numFmtId="0" fontId="18" fillId="19" borderId="73" xfId="0" applyFont="1" applyFill="1" applyBorder="1" applyAlignment="1">
      <alignment horizontal="left" vertical="center" wrapText="1"/>
    </xf>
    <xf numFmtId="0" fontId="18" fillId="0" borderId="73" xfId="0" applyFont="1" applyBorder="1" applyAlignment="1">
      <alignment horizontal="left" vertical="center" wrapText="1"/>
    </xf>
    <xf numFmtId="0" fontId="18" fillId="0" borderId="73" xfId="0" applyFont="1" applyBorder="1" applyAlignment="1">
      <alignment vertical="center"/>
    </xf>
    <xf numFmtId="44" fontId="18" fillId="0" borderId="73" xfId="9" applyFont="1" applyBorder="1" applyAlignment="1">
      <alignment vertical="center"/>
    </xf>
    <xf numFmtId="1" fontId="18" fillId="14" borderId="12" xfId="0" applyNumberFormat="1" applyFont="1" applyFill="1" applyBorder="1" applyAlignment="1">
      <alignment vertical="center"/>
    </xf>
    <xf numFmtId="44" fontId="18" fillId="14" borderId="12" xfId="9" applyFont="1" applyFill="1" applyBorder="1" applyAlignment="1">
      <alignment vertical="center"/>
    </xf>
    <xf numFmtId="44" fontId="18" fillId="16" borderId="12" xfId="9" applyFont="1" applyFill="1" applyBorder="1" applyAlignment="1">
      <alignment vertical="center"/>
    </xf>
    <xf numFmtId="9" fontId="18" fillId="15" borderId="12" xfId="1" applyFont="1" applyFill="1" applyBorder="1" applyAlignment="1">
      <alignment vertical="center"/>
    </xf>
    <xf numFmtId="44" fontId="18" fillId="15" borderId="12" xfId="9" applyFont="1" applyFill="1" applyBorder="1" applyAlignment="1">
      <alignment vertical="center"/>
    </xf>
    <xf numFmtId="0" fontId="18" fillId="0" borderId="87" xfId="0" applyFont="1" applyBorder="1" applyAlignment="1">
      <alignment horizontal="left" vertical="center" wrapText="1"/>
    </xf>
    <xf numFmtId="0" fontId="18" fillId="0" borderId="88" xfId="0" applyFont="1" applyBorder="1" applyAlignment="1">
      <alignment horizontal="left" vertical="center" wrapText="1"/>
    </xf>
    <xf numFmtId="44" fontId="24" fillId="12" borderId="89" xfId="9" applyFont="1" applyFill="1" applyBorder="1" applyAlignment="1">
      <alignment horizontal="right"/>
    </xf>
    <xf numFmtId="44" fontId="19" fillId="16" borderId="89" xfId="9" applyFont="1" applyFill="1" applyBorder="1" applyAlignment="1">
      <alignment vertical="center"/>
    </xf>
    <xf numFmtId="9" fontId="18" fillId="15" borderId="89" xfId="1" applyFont="1" applyFill="1" applyBorder="1" applyAlignment="1">
      <alignment vertical="center"/>
    </xf>
    <xf numFmtId="44" fontId="18" fillId="15" borderId="89" xfId="9" applyFont="1" applyFill="1" applyBorder="1" applyAlignment="1">
      <alignment vertical="center"/>
    </xf>
    <xf numFmtId="44" fontId="19" fillId="15" borderId="89" xfId="9" applyFont="1" applyFill="1" applyBorder="1" applyAlignment="1">
      <alignment vertical="center"/>
    </xf>
    <xf numFmtId="44" fontId="19" fillId="15" borderId="91" xfId="9" applyFont="1" applyFill="1" applyBorder="1" applyAlignment="1">
      <alignment vertical="center"/>
    </xf>
    <xf numFmtId="0" fontId="18" fillId="19" borderId="78" xfId="0" applyFont="1" applyFill="1" applyBorder="1" applyAlignment="1">
      <alignment horizontal="left" vertical="center" wrapText="1"/>
    </xf>
    <xf numFmtId="44" fontId="18" fillId="0" borderId="82" xfId="9" applyFont="1" applyBorder="1" applyAlignment="1">
      <alignment vertical="center"/>
    </xf>
    <xf numFmtId="0" fontId="19" fillId="13" borderId="85" xfId="0" applyFont="1" applyFill="1" applyBorder="1" applyAlignment="1">
      <alignment horizontal="center" vertical="center"/>
    </xf>
    <xf numFmtId="0" fontId="18" fillId="0" borderId="73" xfId="0" applyFont="1" applyBorder="1"/>
    <xf numFmtId="0" fontId="18" fillId="0" borderId="93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19" borderId="89" xfId="0" applyFont="1" applyFill="1" applyBorder="1" applyAlignment="1">
      <alignment horizontal="left" vertical="center" wrapText="1"/>
    </xf>
    <xf numFmtId="0" fontId="18" fillId="0" borderId="89" xfId="0" applyFont="1" applyBorder="1" applyAlignment="1">
      <alignment horizontal="left" vertical="center" wrapText="1"/>
    </xf>
    <xf numFmtId="0" fontId="18" fillId="0" borderId="89" xfId="0" applyFont="1" applyBorder="1" applyAlignment="1">
      <alignment vertical="center"/>
    </xf>
    <xf numFmtId="44" fontId="18" fillId="0" borderId="89" xfId="9" applyFont="1" applyBorder="1" applyAlignment="1">
      <alignment vertical="center"/>
    </xf>
    <xf numFmtId="1" fontId="18" fillId="14" borderId="94" xfId="0" applyNumberFormat="1" applyFont="1" applyFill="1" applyBorder="1" applyAlignment="1">
      <alignment vertical="center"/>
    </xf>
    <xf numFmtId="44" fontId="18" fillId="14" borderId="94" xfId="9" applyFont="1" applyFill="1" applyBorder="1" applyAlignment="1">
      <alignment vertical="center"/>
    </xf>
    <xf numFmtId="44" fontId="18" fillId="16" borderId="94" xfId="9" applyFont="1" applyFill="1" applyBorder="1" applyAlignment="1">
      <alignment vertical="center"/>
    </xf>
    <xf numFmtId="9" fontId="18" fillId="15" borderId="94" xfId="1" applyFont="1" applyFill="1" applyBorder="1" applyAlignment="1">
      <alignment vertical="center"/>
    </xf>
    <xf numFmtId="44" fontId="18" fillId="15" borderId="94" xfId="9" applyFont="1" applyFill="1" applyBorder="1" applyAlignment="1">
      <alignment vertical="center"/>
    </xf>
    <xf numFmtId="0" fontId="18" fillId="18" borderId="78" xfId="0" applyFont="1" applyFill="1" applyBorder="1" applyAlignment="1">
      <alignment horizontal="left" vertical="center" wrapText="1"/>
    </xf>
    <xf numFmtId="10" fontId="18" fillId="16" borderId="38" xfId="0" applyNumberFormat="1" applyFont="1" applyFill="1" applyBorder="1" applyAlignment="1">
      <alignment horizontal="center" vertical="center"/>
    </xf>
    <xf numFmtId="170" fontId="24" fillId="12" borderId="0" xfId="0" applyNumberFormat="1" applyFont="1" applyFill="1" applyAlignment="1">
      <alignment horizontal="right"/>
    </xf>
    <xf numFmtId="170" fontId="24" fillId="12" borderId="23" xfId="0" applyNumberFormat="1" applyFont="1" applyFill="1" applyBorder="1" applyAlignment="1">
      <alignment horizontal="right"/>
    </xf>
    <xf numFmtId="44" fontId="24" fillId="12" borderId="0" xfId="0" applyNumberFormat="1" applyFont="1" applyFill="1" applyAlignment="1">
      <alignment horizontal="right"/>
    </xf>
    <xf numFmtId="44" fontId="19" fillId="16" borderId="0" xfId="0" applyNumberFormat="1" applyFont="1" applyFill="1"/>
    <xf numFmtId="0" fontId="18" fillId="15" borderId="0" xfId="0" applyFont="1" applyFill="1"/>
    <xf numFmtId="44" fontId="19" fillId="15" borderId="0" xfId="0" applyNumberFormat="1" applyFont="1" applyFill="1"/>
    <xf numFmtId="44" fontId="19" fillId="15" borderId="0" xfId="9" applyFont="1" applyFill="1" applyBorder="1"/>
    <xf numFmtId="44" fontId="24" fillId="17" borderId="16" xfId="9" applyFont="1" applyFill="1" applyBorder="1" applyAlignment="1">
      <alignment horizontal="center"/>
    </xf>
    <xf numFmtId="49" fontId="18" fillId="0" borderId="72" xfId="0" applyNumberFormat="1" applyFont="1" applyBorder="1" applyAlignment="1">
      <alignment horizontal="left" vertical="center" wrapText="1"/>
    </xf>
    <xf numFmtId="0" fontId="24" fillId="17" borderId="6" xfId="0" applyFont="1" applyFill="1" applyBorder="1"/>
    <xf numFmtId="0" fontId="24" fillId="17" borderId="51" xfId="0" applyFont="1" applyFill="1" applyBorder="1"/>
    <xf numFmtId="44" fontId="24" fillId="17" borderId="51" xfId="0" applyNumberFormat="1" applyFont="1" applyFill="1" applyBorder="1"/>
    <xf numFmtId="44" fontId="24" fillId="17" borderId="84" xfId="0" applyNumberFormat="1" applyFont="1" applyFill="1" applyBorder="1"/>
    <xf numFmtId="9" fontId="24" fillId="17" borderId="19" xfId="1" applyFont="1" applyFill="1" applyBorder="1"/>
    <xf numFmtId="0" fontId="22" fillId="0" borderId="0" xfId="0" applyFont="1"/>
    <xf numFmtId="0" fontId="22" fillId="0" borderId="0" xfId="0" applyFont="1" applyAlignment="1">
      <alignment horizontal="left"/>
    </xf>
    <xf numFmtId="44" fontId="22" fillId="0" borderId="0" xfId="0" applyNumberFormat="1" applyFont="1"/>
    <xf numFmtId="44" fontId="19" fillId="0" borderId="0" xfId="0" applyNumberFormat="1" applyFont="1"/>
    <xf numFmtId="0" fontId="19" fillId="0" borderId="0" xfId="0" applyFont="1" applyAlignment="1">
      <alignment horizontal="left"/>
    </xf>
    <xf numFmtId="9" fontId="19" fillId="0" borderId="0" xfId="1" applyFont="1"/>
    <xf numFmtId="0" fontId="19" fillId="0" borderId="0" xfId="0" applyFont="1"/>
    <xf numFmtId="0" fontId="25" fillId="1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6" fontId="25" fillId="21" borderId="16" xfId="0" applyNumberFormat="1" applyFont="1" applyFill="1" applyBorder="1"/>
    <xf numFmtId="16" fontId="25" fillId="21" borderId="17" xfId="0" applyNumberFormat="1" applyFont="1" applyFill="1" applyBorder="1"/>
    <xf numFmtId="16" fontId="25" fillId="22" borderId="19" xfId="0" applyNumberFormat="1" applyFont="1" applyFill="1" applyBorder="1"/>
    <xf numFmtId="16" fontId="25" fillId="22" borderId="20" xfId="0" applyNumberFormat="1" applyFont="1" applyFill="1" applyBorder="1"/>
    <xf numFmtId="0" fontId="25" fillId="23" borderId="22" xfId="0" applyFont="1" applyFill="1" applyBorder="1" applyAlignment="1">
      <alignment horizontal="right"/>
    </xf>
    <xf numFmtId="0" fontId="25" fillId="23" borderId="0" xfId="0" applyFont="1" applyFill="1" applyAlignment="1">
      <alignment horizontal="right"/>
    </xf>
    <xf numFmtId="0" fontId="26" fillId="24" borderId="19" xfId="0" applyFont="1" applyFill="1" applyBorder="1"/>
    <xf numFmtId="0" fontId="26" fillId="24" borderId="20" xfId="0" applyFont="1" applyFill="1" applyBorder="1"/>
    <xf numFmtId="0" fontId="27" fillId="0" borderId="0" xfId="2" applyFont="1" applyAlignment="1" applyProtection="1">
      <alignment horizontal="left" vertical="center"/>
      <protection locked="0"/>
    </xf>
    <xf numFmtId="14" fontId="27" fillId="0" borderId="0" xfId="2" applyNumberFormat="1" applyFont="1" applyAlignment="1" applyProtection="1">
      <alignment horizontal="left" vertical="center"/>
      <protection locked="0"/>
    </xf>
    <xf numFmtId="0" fontId="28" fillId="13" borderId="73" xfId="0" applyFont="1" applyFill="1" applyBorder="1" applyAlignment="1">
      <alignment horizontal="center"/>
    </xf>
    <xf numFmtId="164" fontId="27" fillId="0" borderId="73" xfId="2" applyNumberFormat="1" applyFont="1" applyBorder="1" applyAlignment="1" applyProtection="1">
      <alignment horizontal="left" vertical="center"/>
      <protection locked="0"/>
    </xf>
    <xf numFmtId="44" fontId="28" fillId="0" borderId="73" xfId="0" applyNumberFormat="1" applyFont="1" applyBorder="1"/>
    <xf numFmtId="9" fontId="28" fillId="0" borderId="11" xfId="1" applyFont="1" applyBorder="1" applyAlignment="1">
      <alignment horizontal="center"/>
    </xf>
    <xf numFmtId="44" fontId="28" fillId="13" borderId="73" xfId="0" applyNumberFormat="1" applyFont="1" applyFill="1" applyBorder="1" applyAlignment="1">
      <alignment horizontal="center"/>
    </xf>
    <xf numFmtId="44" fontId="28" fillId="18" borderId="0" xfId="0" applyNumberFormat="1" applyFont="1" applyFill="1"/>
    <xf numFmtId="44" fontId="25" fillId="0" borderId="0" xfId="0" applyNumberFormat="1" applyFont="1"/>
    <xf numFmtId="164" fontId="27" fillId="0" borderId="0" xfId="2" applyNumberFormat="1" applyFont="1" applyAlignment="1" applyProtection="1">
      <alignment horizontal="left" vertical="center"/>
      <protection locked="0"/>
    </xf>
    <xf numFmtId="0" fontId="27" fillId="0" borderId="73" xfId="2" applyFont="1" applyBorder="1" applyAlignment="1" applyProtection="1">
      <alignment horizontal="left" vertical="center"/>
      <protection locked="0"/>
    </xf>
    <xf numFmtId="14" fontId="27" fillId="0" borderId="73" xfId="2" applyNumberFormat="1" applyFont="1" applyBorder="1" applyAlignment="1" applyProtection="1">
      <alignment horizontal="left" vertical="center"/>
      <protection locked="0"/>
    </xf>
    <xf numFmtId="10" fontId="18" fillId="16" borderId="92" xfId="0" applyNumberFormat="1" applyFont="1" applyFill="1" applyBorder="1" applyAlignment="1">
      <alignment horizontal="center" vertical="center"/>
    </xf>
    <xf numFmtId="44" fontId="24" fillId="17" borderId="17" xfId="9" applyFont="1" applyFill="1" applyBorder="1" applyAlignment="1">
      <alignment horizontal="center"/>
    </xf>
    <xf numFmtId="44" fontId="24" fillId="17" borderId="20" xfId="9" applyFont="1" applyFill="1" applyBorder="1"/>
    <xf numFmtId="44" fontId="17" fillId="20" borderId="73" xfId="9" applyFont="1" applyFill="1" applyBorder="1"/>
    <xf numFmtId="44" fontId="18" fillId="20" borderId="0" xfId="0" applyNumberFormat="1" applyFont="1" applyFill="1"/>
    <xf numFmtId="0" fontId="19" fillId="18" borderId="0" xfId="0" applyFont="1" applyFill="1" applyAlignment="1">
      <alignment horizontal="center"/>
    </xf>
    <xf numFmtId="0" fontId="19" fillId="18" borderId="0" xfId="0" applyFont="1" applyFill="1" applyAlignment="1">
      <alignment horizontal="center" wrapText="1"/>
    </xf>
    <xf numFmtId="9" fontId="18" fillId="20" borderId="0" xfId="1" applyFont="1" applyFill="1" applyAlignment="1">
      <alignment horizontal="center"/>
    </xf>
    <xf numFmtId="0" fontId="27" fillId="18" borderId="73" xfId="0" applyFont="1" applyFill="1" applyBorder="1" applyAlignment="1">
      <alignment horizontal="center"/>
    </xf>
    <xf numFmtId="170" fontId="27" fillId="18" borderId="73" xfId="0" applyNumberFormat="1" applyFont="1" applyFill="1" applyBorder="1" applyAlignment="1">
      <alignment horizontal="center"/>
    </xf>
    <xf numFmtId="0" fontId="27" fillId="25" borderId="73" xfId="0" applyFont="1" applyFill="1" applyBorder="1"/>
    <xf numFmtId="170" fontId="27" fillId="25" borderId="95" xfId="0" applyNumberFormat="1" applyFont="1" applyFill="1" applyBorder="1" applyAlignment="1">
      <alignment horizontal="center"/>
    </xf>
    <xf numFmtId="44" fontId="25" fillId="0" borderId="85" xfId="0" applyNumberFormat="1" applyFont="1" applyBorder="1" applyAlignment="1">
      <alignment horizontal="center" vertical="center"/>
    </xf>
    <xf numFmtId="0" fontId="25" fillId="0" borderId="86" xfId="0" applyFont="1" applyBorder="1" applyAlignment="1">
      <alignment horizontal="center" vertical="center"/>
    </xf>
    <xf numFmtId="0" fontId="28" fillId="13" borderId="12" xfId="0" applyFont="1" applyFill="1" applyBorder="1" applyAlignment="1">
      <alignment horizontal="center"/>
    </xf>
    <xf numFmtId="0" fontId="28" fillId="13" borderId="14" xfId="0" applyFont="1" applyFill="1" applyBorder="1" applyAlignment="1">
      <alignment horizontal="center"/>
    </xf>
    <xf numFmtId="0" fontId="28" fillId="13" borderId="15" xfId="0" applyFont="1" applyFill="1" applyBorder="1" applyAlignment="1">
      <alignment horizontal="center"/>
    </xf>
    <xf numFmtId="0" fontId="17" fillId="0" borderId="0" xfId="2" applyFont="1" applyAlignment="1">
      <alignment horizontal="left" vertical="top"/>
    </xf>
    <xf numFmtId="0" fontId="20" fillId="2" borderId="3" xfId="3" applyFont="1" applyFill="1" applyBorder="1" applyAlignment="1">
      <alignment horizontal="center" vertical="center"/>
    </xf>
    <xf numFmtId="0" fontId="20" fillId="2" borderId="4" xfId="3" applyFont="1" applyFill="1" applyBorder="1" applyAlignment="1">
      <alignment horizontal="center" vertical="center"/>
    </xf>
    <xf numFmtId="0" fontId="20" fillId="2" borderId="5" xfId="3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 wrapText="1"/>
    </xf>
    <xf numFmtId="0" fontId="20" fillId="3" borderId="51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166" fontId="20" fillId="0" borderId="45" xfId="4" applyNumberFormat="1" applyFont="1" applyBorder="1" applyAlignment="1">
      <alignment horizontal="center" vertical="center" wrapText="1"/>
    </xf>
    <xf numFmtId="166" fontId="20" fillId="0" borderId="47" xfId="4" applyNumberFormat="1" applyFont="1" applyBorder="1" applyAlignment="1">
      <alignment horizontal="center" vertical="center" wrapText="1"/>
    </xf>
    <xf numFmtId="0" fontId="24" fillId="11" borderId="16" xfId="0" applyFont="1" applyFill="1" applyBorder="1" applyAlignment="1">
      <alignment horizontal="center"/>
    </xf>
    <xf numFmtId="0" fontId="24" fillId="11" borderId="17" xfId="0" applyFont="1" applyFill="1" applyBorder="1" applyAlignment="1">
      <alignment horizontal="center"/>
    </xf>
    <xf numFmtId="0" fontId="24" fillId="11" borderId="18" xfId="0" applyFont="1" applyFill="1" applyBorder="1" applyAlignment="1">
      <alignment horizontal="center"/>
    </xf>
    <xf numFmtId="0" fontId="24" fillId="11" borderId="43" xfId="0" applyFont="1" applyFill="1" applyBorder="1" applyAlignment="1">
      <alignment horizontal="center"/>
    </xf>
    <xf numFmtId="0" fontId="24" fillId="11" borderId="42" xfId="0" applyFont="1" applyFill="1" applyBorder="1" applyAlignment="1">
      <alignment horizontal="center"/>
    </xf>
    <xf numFmtId="0" fontId="24" fillId="11" borderId="44" xfId="0" applyFont="1" applyFill="1" applyBorder="1" applyAlignment="1">
      <alignment horizontal="center"/>
    </xf>
    <xf numFmtId="0" fontId="24" fillId="12" borderId="79" xfId="0" applyFont="1" applyFill="1" applyBorder="1" applyAlignment="1">
      <alignment horizontal="left"/>
    </xf>
    <xf numFmtId="0" fontId="24" fillId="12" borderId="80" xfId="0" applyFont="1" applyFill="1" applyBorder="1" applyAlignment="1">
      <alignment horizontal="left"/>
    </xf>
    <xf numFmtId="0" fontId="24" fillId="12" borderId="81" xfId="0" applyFont="1" applyFill="1" applyBorder="1" applyAlignment="1">
      <alignment horizontal="left"/>
    </xf>
    <xf numFmtId="0" fontId="24" fillId="12" borderId="16" xfId="0" applyFont="1" applyFill="1" applyBorder="1" applyAlignment="1">
      <alignment horizontal="left"/>
    </xf>
    <xf numFmtId="0" fontId="24" fillId="12" borderId="17" xfId="0" applyFont="1" applyFill="1" applyBorder="1" applyAlignment="1">
      <alignment horizontal="left"/>
    </xf>
    <xf numFmtId="0" fontId="24" fillId="12" borderId="77" xfId="0" applyFont="1" applyFill="1" applyBorder="1" applyAlignment="1">
      <alignment horizontal="left"/>
    </xf>
    <xf numFmtId="0" fontId="24" fillId="11" borderId="0" xfId="0" applyFont="1" applyFill="1" applyAlignment="1">
      <alignment horizontal="center"/>
    </xf>
    <xf numFmtId="0" fontId="24" fillId="12" borderId="0" xfId="0" applyFont="1" applyFill="1" applyAlignment="1">
      <alignment horizontal="left"/>
    </xf>
    <xf numFmtId="0" fontId="24" fillId="12" borderId="22" xfId="0" applyFont="1" applyFill="1" applyBorder="1" applyAlignment="1">
      <alignment horizontal="left"/>
    </xf>
    <xf numFmtId="1" fontId="24" fillId="12" borderId="22" xfId="0" applyNumberFormat="1" applyFont="1" applyFill="1" applyBorder="1" applyAlignment="1">
      <alignment horizontal="left"/>
    </xf>
    <xf numFmtId="1" fontId="24" fillId="12" borderId="0" xfId="0" applyNumberFormat="1" applyFont="1" applyFill="1" applyAlignment="1">
      <alignment horizontal="left"/>
    </xf>
    <xf numFmtId="1" fontId="24" fillId="12" borderId="90" xfId="0" applyNumberFormat="1" applyFont="1" applyFill="1" applyBorder="1" applyAlignment="1">
      <alignment horizontal="left"/>
    </xf>
    <xf numFmtId="0" fontId="24" fillId="12" borderId="76" xfId="0" applyFont="1" applyFill="1" applyBorder="1" applyAlignment="1">
      <alignment horizontal="left"/>
    </xf>
    <xf numFmtId="0" fontId="24" fillId="12" borderId="13" xfId="0" applyFont="1" applyFill="1" applyBorder="1" applyAlignment="1">
      <alignment horizontal="left"/>
    </xf>
    <xf numFmtId="1" fontId="24" fillId="12" borderId="76" xfId="0" applyNumberFormat="1" applyFont="1" applyFill="1" applyBorder="1" applyAlignment="1">
      <alignment horizontal="left"/>
    </xf>
    <xf numFmtId="1" fontId="24" fillId="12" borderId="13" xfId="0" applyNumberFormat="1" applyFont="1" applyFill="1" applyBorder="1" applyAlignment="1">
      <alignment horizontal="left"/>
    </xf>
    <xf numFmtId="1" fontId="24" fillId="12" borderId="38" xfId="0" applyNumberFormat="1" applyFont="1" applyFill="1" applyBorder="1" applyAlignment="1">
      <alignment horizontal="left"/>
    </xf>
    <xf numFmtId="0" fontId="24" fillId="12" borderId="43" xfId="0" applyFont="1" applyFill="1" applyBorder="1" applyAlignment="1">
      <alignment horizontal="left"/>
    </xf>
    <xf numFmtId="0" fontId="24" fillId="12" borderId="42" xfId="0" applyFont="1" applyFill="1" applyBorder="1" applyAlignment="1">
      <alignment horizontal="left"/>
    </xf>
    <xf numFmtId="0" fontId="24" fillId="12" borderId="44" xfId="0" applyFont="1" applyFill="1" applyBorder="1" applyAlignment="1">
      <alignment horizontal="left"/>
    </xf>
    <xf numFmtId="0" fontId="11" fillId="8" borderId="53" xfId="0" applyFont="1" applyFill="1" applyBorder="1" applyAlignment="1">
      <alignment horizontal="center"/>
    </xf>
    <xf numFmtId="0" fontId="11" fillId="8" borderId="54" xfId="0" applyFont="1" applyFill="1" applyBorder="1" applyAlignment="1">
      <alignment horizontal="center"/>
    </xf>
    <xf numFmtId="0" fontId="11" fillId="8" borderId="55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/>
    </xf>
    <xf numFmtId="0" fontId="11" fillId="8" borderId="18" xfId="0" applyFont="1" applyFill="1" applyBorder="1" applyAlignment="1">
      <alignment horizontal="center"/>
    </xf>
    <xf numFmtId="0" fontId="12" fillId="9" borderId="64" xfId="0" applyFont="1" applyFill="1" applyBorder="1" applyAlignment="1">
      <alignment horizontal="left" vertical="center"/>
    </xf>
    <xf numFmtId="0" fontId="12" fillId="9" borderId="64" xfId="0" applyFont="1" applyFill="1" applyBorder="1" applyAlignment="1">
      <alignment vertical="center"/>
    </xf>
    <xf numFmtId="0" fontId="12" fillId="9" borderId="0" xfId="0" applyFont="1" applyFill="1" applyAlignment="1">
      <alignment vertical="center"/>
    </xf>
    <xf numFmtId="0" fontId="13" fillId="9" borderId="64" xfId="0" applyFont="1" applyFill="1" applyBorder="1" applyAlignment="1">
      <alignment horizontal="left" vertical="top"/>
    </xf>
    <xf numFmtId="0" fontId="15" fillId="9" borderId="64" xfId="0" applyFont="1" applyFill="1" applyBorder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64" fontId="27" fillId="26" borderId="73" xfId="2" applyNumberFormat="1" applyFont="1" applyFill="1" applyBorder="1" applyAlignment="1" applyProtection="1">
      <alignment horizontal="left" vertical="center"/>
      <protection locked="0"/>
    </xf>
    <xf numFmtId="170" fontId="27" fillId="0" borderId="73" xfId="0" applyNumberFormat="1" applyFont="1" applyBorder="1"/>
    <xf numFmtId="170" fontId="27" fillId="0" borderId="73" xfId="0" applyNumberFormat="1" applyFont="1" applyBorder="1" applyAlignment="1">
      <alignment horizontal="center"/>
    </xf>
    <xf numFmtId="9" fontId="25" fillId="0" borderId="0" xfId="1" applyFont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149226</xdr:rowOff>
    </xdr:from>
    <xdr:to>
      <xdr:col>1</xdr:col>
      <xdr:colOff>1007795</xdr:colOff>
      <xdr:row>1</xdr:row>
      <xdr:rowOff>160566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283456</xdr:colOff>
      <xdr:row>0</xdr:row>
      <xdr:rowOff>111673</xdr:rowOff>
    </xdr:from>
    <xdr:to>
      <xdr:col>5</xdr:col>
      <xdr:colOff>922891</xdr:colOff>
      <xdr:row>1</xdr:row>
      <xdr:rowOff>160367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33136" y="111673"/>
          <a:ext cx="639435" cy="658294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2466971</xdr:colOff>
      <xdr:row>0</xdr:row>
      <xdr:rowOff>0</xdr:rowOff>
    </xdr:from>
    <xdr:to>
      <xdr:col>6</xdr:col>
      <xdr:colOff>1828</xdr:colOff>
      <xdr:row>1</xdr:row>
      <xdr:rowOff>293915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1313039</xdr:colOff>
      <xdr:row>0</xdr:row>
      <xdr:rowOff>0</xdr:rowOff>
    </xdr:from>
    <xdr:to>
      <xdr:col>5</xdr:col>
      <xdr:colOff>2229345</xdr:colOff>
      <xdr:row>1</xdr:row>
      <xdr:rowOff>303119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266351</xdr:colOff>
      <xdr:row>2</xdr:row>
      <xdr:rowOff>219423</xdr:rowOff>
    </xdr:from>
    <xdr:to>
      <xdr:col>5</xdr:col>
      <xdr:colOff>1037010</xdr:colOff>
      <xdr:row>3</xdr:row>
      <xdr:rowOff>383781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314614</xdr:colOff>
      <xdr:row>2</xdr:row>
      <xdr:rowOff>218540</xdr:rowOff>
    </xdr:from>
    <xdr:to>
      <xdr:col>1</xdr:col>
      <xdr:colOff>1075212</xdr:colOff>
      <xdr:row>3</xdr:row>
      <xdr:rowOff>389248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1349994</xdr:colOff>
      <xdr:row>2</xdr:row>
      <xdr:rowOff>161018</xdr:rowOff>
    </xdr:from>
    <xdr:to>
      <xdr:col>5</xdr:col>
      <xdr:colOff>2180936</xdr:colOff>
      <xdr:row>3</xdr:row>
      <xdr:rowOff>402771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2474522</xdr:colOff>
      <xdr:row>2</xdr:row>
      <xdr:rowOff>153762</xdr:rowOff>
    </xdr:from>
    <xdr:to>
      <xdr:col>5</xdr:col>
      <xdr:colOff>3316803</xdr:colOff>
      <xdr:row>3</xdr:row>
      <xdr:rowOff>408019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296620</xdr:colOff>
      <xdr:row>0</xdr:row>
      <xdr:rowOff>84685</xdr:rowOff>
    </xdr:from>
    <xdr:to>
      <xdr:col>6</xdr:col>
      <xdr:colOff>1017634</xdr:colOff>
      <xdr:row>1</xdr:row>
      <xdr:rowOff>191275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1361802</xdr:colOff>
      <xdr:row>0</xdr:row>
      <xdr:rowOff>0</xdr:rowOff>
    </xdr:from>
    <xdr:to>
      <xdr:col>6</xdr:col>
      <xdr:colOff>2207869</xdr:colOff>
      <xdr:row>1</xdr:row>
      <xdr:rowOff>206670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207036</xdr:colOff>
      <xdr:row>2</xdr:row>
      <xdr:rowOff>153308</xdr:rowOff>
    </xdr:from>
    <xdr:to>
      <xdr:col>6</xdr:col>
      <xdr:colOff>1009238</xdr:colOff>
      <xdr:row>3</xdr:row>
      <xdr:rowOff>390978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1372379</xdr:colOff>
      <xdr:row>2</xdr:row>
      <xdr:rowOff>168707</xdr:rowOff>
    </xdr:from>
    <xdr:to>
      <xdr:col>6</xdr:col>
      <xdr:colOff>2188353</xdr:colOff>
      <xdr:row>3</xdr:row>
      <xdr:rowOff>410822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1</xdr:row>
          <xdr:rowOff>190500</xdr:rowOff>
        </xdr:from>
        <xdr:to>
          <xdr:col>1</xdr:col>
          <xdr:colOff>1234440</xdr:colOff>
          <xdr:row>2</xdr:row>
          <xdr:rowOff>152400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1</xdr:row>
          <xdr:rowOff>190500</xdr:rowOff>
        </xdr:from>
        <xdr:to>
          <xdr:col>5</xdr:col>
          <xdr:colOff>1196340</xdr:colOff>
          <xdr:row>2</xdr:row>
          <xdr:rowOff>152400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1219200</xdr:colOff>
          <xdr:row>1</xdr:row>
          <xdr:rowOff>228600</xdr:rowOff>
        </xdr:from>
        <xdr:to>
          <xdr:col>5</xdr:col>
          <xdr:colOff>2339340</xdr:colOff>
          <xdr:row>2</xdr:row>
          <xdr:rowOff>190500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2362200</xdr:colOff>
          <xdr:row>1</xdr:row>
          <xdr:rowOff>228600</xdr:rowOff>
        </xdr:from>
        <xdr:to>
          <xdr:col>5</xdr:col>
          <xdr:colOff>3482340</xdr:colOff>
          <xdr:row>2</xdr:row>
          <xdr:rowOff>190500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228600</xdr:rowOff>
        </xdr:from>
        <xdr:to>
          <xdr:col>6</xdr:col>
          <xdr:colOff>1196340</xdr:colOff>
          <xdr:row>2</xdr:row>
          <xdr:rowOff>182880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1257300</xdr:colOff>
          <xdr:row>1</xdr:row>
          <xdr:rowOff>228600</xdr:rowOff>
        </xdr:from>
        <xdr:to>
          <xdr:col>6</xdr:col>
          <xdr:colOff>2377440</xdr:colOff>
          <xdr:row>2</xdr:row>
          <xdr:rowOff>190500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3</xdr:row>
          <xdr:rowOff>419100</xdr:rowOff>
        </xdr:from>
        <xdr:to>
          <xdr:col>2</xdr:col>
          <xdr:colOff>0</xdr:colOff>
          <xdr:row>4</xdr:row>
          <xdr:rowOff>373380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3</xdr:row>
          <xdr:rowOff>419100</xdr:rowOff>
        </xdr:from>
        <xdr:to>
          <xdr:col>5</xdr:col>
          <xdr:colOff>1272540</xdr:colOff>
          <xdr:row>4</xdr:row>
          <xdr:rowOff>358140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1257300</xdr:colOff>
          <xdr:row>3</xdr:row>
          <xdr:rowOff>457200</xdr:rowOff>
        </xdr:from>
        <xdr:to>
          <xdr:col>5</xdr:col>
          <xdr:colOff>2377440</xdr:colOff>
          <xdr:row>4</xdr:row>
          <xdr:rowOff>381000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2362200</xdr:colOff>
          <xdr:row>3</xdr:row>
          <xdr:rowOff>457200</xdr:rowOff>
        </xdr:from>
        <xdr:to>
          <xdr:col>5</xdr:col>
          <xdr:colOff>3482340</xdr:colOff>
          <xdr:row>4</xdr:row>
          <xdr:rowOff>381000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3</xdr:row>
          <xdr:rowOff>457200</xdr:rowOff>
        </xdr:from>
        <xdr:to>
          <xdr:col>6</xdr:col>
          <xdr:colOff>1196340</xdr:colOff>
          <xdr:row>4</xdr:row>
          <xdr:rowOff>381000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3</xdr:row>
          <xdr:rowOff>457200</xdr:rowOff>
        </xdr:from>
        <xdr:to>
          <xdr:col>6</xdr:col>
          <xdr:colOff>2415540</xdr:colOff>
          <xdr:row>4</xdr:row>
          <xdr:rowOff>381000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2705100</xdr:colOff>
      <xdr:row>8</xdr:row>
      <xdr:rowOff>398143</xdr:rowOff>
    </xdr:from>
    <xdr:to>
      <xdr:col>11</xdr:col>
      <xdr:colOff>2103120</xdr:colOff>
      <xdr:row>12</xdr:row>
      <xdr:rowOff>76201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44800" y="9275443"/>
          <a:ext cx="3276600" cy="22688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00575-281E-4A03-9B10-1B3DD836600E}">
  <dimension ref="A1:I29"/>
  <sheetViews>
    <sheetView showGridLines="0" tabSelected="1" topLeftCell="A15" zoomScale="87" zoomScaleNormal="87" workbookViewId="0">
      <selection activeCell="F30" sqref="F30"/>
    </sheetView>
  </sheetViews>
  <sheetFormatPr defaultColWidth="8.77734375" defaultRowHeight="18" x14ac:dyDescent="0.35"/>
  <cols>
    <col min="1" max="1" width="4.109375" style="203" customWidth="1"/>
    <col min="2" max="2" width="55.6640625" style="204" customWidth="1"/>
    <col min="3" max="3" width="21.21875" style="204" customWidth="1"/>
    <col min="4" max="4" width="18.44140625" style="204" customWidth="1"/>
    <col min="5" max="5" width="17.5546875" style="204" customWidth="1"/>
    <col min="6" max="6" width="8.77734375" style="205" customWidth="1"/>
    <col min="7" max="7" width="12.77734375" style="204" bestFit="1" customWidth="1"/>
    <col min="8" max="8" width="12.6640625" style="204" bestFit="1" customWidth="1"/>
    <col min="9" max="9" width="19" style="204" bestFit="1" customWidth="1"/>
    <col min="10" max="16384" width="8.77734375" style="204"/>
  </cols>
  <sheetData>
    <row r="1" spans="1:9" hidden="1" x14ac:dyDescent="0.35"/>
    <row r="2" spans="1:9" hidden="1" x14ac:dyDescent="0.35"/>
    <row r="3" spans="1:9" hidden="1" x14ac:dyDescent="0.35">
      <c r="C3" s="206">
        <v>45866</v>
      </c>
      <c r="D3" s="207"/>
      <c r="E3" s="238" t="e">
        <f>SUM(#REF!)</f>
        <v>#REF!</v>
      </c>
    </row>
    <row r="4" spans="1:9" ht="15.45" hidden="1" customHeight="1" thickBot="1" x14ac:dyDescent="0.4">
      <c r="C4" s="208">
        <v>45867</v>
      </c>
      <c r="D4" s="209"/>
      <c r="E4" s="239"/>
    </row>
    <row r="5" spans="1:9" hidden="1" x14ac:dyDescent="0.35">
      <c r="C5" s="210" t="s">
        <v>309</v>
      </c>
      <c r="D5" s="211"/>
    </row>
    <row r="6" spans="1:9" hidden="1" x14ac:dyDescent="0.35">
      <c r="C6" s="210" t="s">
        <v>310</v>
      </c>
      <c r="D6" s="211"/>
    </row>
    <row r="7" spans="1:9" ht="18.600000000000001" hidden="1" thickBot="1" x14ac:dyDescent="0.4">
      <c r="C7" s="212" t="s">
        <v>57</v>
      </c>
      <c r="D7" s="213"/>
    </row>
    <row r="8" spans="1:9" ht="13.95" customHeight="1" x14ac:dyDescent="0.35"/>
    <row r="9" spans="1:9" s="205" customFormat="1" ht="19.95" customHeight="1" x14ac:dyDescent="0.35">
      <c r="A9" s="203"/>
      <c r="B9" s="217" t="s">
        <v>281</v>
      </c>
      <c r="C9" s="217"/>
      <c r="D9" s="214"/>
      <c r="E9" s="204"/>
      <c r="G9" s="204"/>
      <c r="H9" s="204"/>
      <c r="I9" s="204"/>
    </row>
    <row r="10" spans="1:9" s="205" customFormat="1" ht="19.95" customHeight="1" x14ac:dyDescent="0.35">
      <c r="A10" s="203"/>
      <c r="B10" s="217" t="s">
        <v>161</v>
      </c>
      <c r="C10" s="217"/>
      <c r="D10" s="214"/>
      <c r="E10" s="204"/>
      <c r="G10" s="204"/>
      <c r="H10" s="204"/>
      <c r="I10" s="204"/>
    </row>
    <row r="11" spans="1:9" s="205" customFormat="1" ht="19.95" customHeight="1" x14ac:dyDescent="0.35">
      <c r="A11" s="203"/>
      <c r="B11" s="217" t="s">
        <v>162</v>
      </c>
      <c r="C11" s="224"/>
      <c r="D11" s="215"/>
      <c r="E11" s="204"/>
      <c r="G11" s="204"/>
      <c r="H11" s="204"/>
      <c r="I11" s="204"/>
    </row>
    <row r="12" spans="1:9" s="205" customFormat="1" ht="19.95" customHeight="1" x14ac:dyDescent="0.35">
      <c r="A12" s="203"/>
      <c r="B12" s="217" t="s">
        <v>214</v>
      </c>
      <c r="C12" s="224"/>
      <c r="D12" s="214"/>
      <c r="E12" s="204"/>
      <c r="G12" s="204"/>
      <c r="H12" s="204"/>
      <c r="I12" s="204"/>
    </row>
    <row r="13" spans="1:9" s="205" customFormat="1" ht="19.95" customHeight="1" x14ac:dyDescent="0.35">
      <c r="A13" s="203"/>
      <c r="B13" s="217" t="s">
        <v>280</v>
      </c>
      <c r="C13" s="225"/>
      <c r="D13" s="214"/>
      <c r="E13" s="204"/>
      <c r="G13" s="204"/>
      <c r="H13" s="204"/>
      <c r="I13" s="204"/>
    </row>
    <row r="14" spans="1:9" s="205" customFormat="1" ht="19.95" customHeight="1" x14ac:dyDescent="0.35">
      <c r="A14" s="203"/>
      <c r="B14" s="217" t="s">
        <v>219</v>
      </c>
      <c r="C14" s="224"/>
      <c r="D14" s="214"/>
      <c r="E14" s="204"/>
      <c r="G14" s="204"/>
      <c r="H14" s="204"/>
      <c r="I14" s="204"/>
    </row>
    <row r="15" spans="1:9" ht="13.5" customHeight="1" x14ac:dyDescent="0.35">
      <c r="B15" s="217" t="s">
        <v>196</v>
      </c>
      <c r="C15" s="224"/>
    </row>
    <row r="16" spans="1:9" ht="19.95" customHeight="1" x14ac:dyDescent="0.35">
      <c r="B16" s="217" t="s">
        <v>282</v>
      </c>
      <c r="C16" s="224"/>
    </row>
    <row r="17" spans="2:6" ht="19.95" customHeight="1" x14ac:dyDescent="0.35">
      <c r="B17" s="223"/>
      <c r="C17" s="214"/>
    </row>
    <row r="18" spans="2:6" ht="19.95" customHeight="1" x14ac:dyDescent="0.35">
      <c r="B18" s="223"/>
      <c r="C18" s="214"/>
    </row>
    <row r="19" spans="2:6" ht="19.95" customHeight="1" thickBot="1" x14ac:dyDescent="0.4">
      <c r="B19" s="332"/>
      <c r="C19" s="216" t="s">
        <v>319</v>
      </c>
      <c r="D19" s="216" t="s">
        <v>311</v>
      </c>
      <c r="E19" s="216" t="s">
        <v>308</v>
      </c>
    </row>
    <row r="20" spans="2:6" ht="21.45" customHeight="1" thickBot="1" x14ac:dyDescent="0.4">
      <c r="B20" s="217" t="s">
        <v>312</v>
      </c>
      <c r="C20" s="218">
        <f>'VISITA 12-02 - 227'!N43</f>
        <v>13402.612936498075</v>
      </c>
      <c r="D20" s="218">
        <f>'VISITA 12-02 - 227'!X43</f>
        <v>5258.11</v>
      </c>
      <c r="E20" s="218">
        <f>C20-D20</f>
        <v>8144.5029364980755</v>
      </c>
      <c r="F20" s="219">
        <f>E20*100%/C20</f>
        <v>0.60768023183889142</v>
      </c>
    </row>
    <row r="21" spans="2:6" ht="19.95" customHeight="1" thickBot="1" x14ac:dyDescent="0.4">
      <c r="B21" s="216" t="s">
        <v>57</v>
      </c>
      <c r="C21" s="220">
        <f>SUM(C20:C20)</f>
        <v>13402.612936498075</v>
      </c>
      <c r="D21" s="220">
        <f>SUM(D20:D20)</f>
        <v>5258.11</v>
      </c>
      <c r="E21" s="220">
        <f>SUM(E20:E20)</f>
        <v>8144.5029364980755</v>
      </c>
      <c r="F21" s="219">
        <f t="shared" ref="F21" si="0">E21*100%/C21</f>
        <v>0.60768023183889142</v>
      </c>
    </row>
    <row r="22" spans="2:6" ht="199.95" hidden="1" customHeight="1" x14ac:dyDescent="0.35"/>
    <row r="23" spans="2:6" x14ac:dyDescent="0.35">
      <c r="C23" s="221"/>
    </row>
    <row r="24" spans="2:6" ht="8.5500000000000007" hidden="1" customHeight="1" x14ac:dyDescent="0.35">
      <c r="C24" s="221"/>
    </row>
    <row r="25" spans="2:6" x14ac:dyDescent="0.35">
      <c r="B25" s="222"/>
    </row>
    <row r="26" spans="2:6" x14ac:dyDescent="0.35">
      <c r="B26" s="240" t="s">
        <v>318</v>
      </c>
      <c r="C26" s="241"/>
      <c r="D26" s="241"/>
      <c r="E26" s="242"/>
    </row>
    <row r="27" spans="2:6" x14ac:dyDescent="0.35">
      <c r="B27" s="234" t="s">
        <v>320</v>
      </c>
      <c r="C27" s="235">
        <f>23399.7/3</f>
        <v>7799.9000000000005</v>
      </c>
      <c r="D27" s="333">
        <f>D21</f>
        <v>5258.11</v>
      </c>
      <c r="E27" s="334">
        <f>C27-D27</f>
        <v>2541.7900000000009</v>
      </c>
      <c r="F27" s="335">
        <f>E27*100%/C27</f>
        <v>0.32587469070116293</v>
      </c>
    </row>
    <row r="28" spans="2:6" x14ac:dyDescent="0.35">
      <c r="B28" s="234" t="s">
        <v>321</v>
      </c>
      <c r="C28" s="235">
        <f>16808.14/3</f>
        <v>5602.7133333333331</v>
      </c>
      <c r="D28" s="333">
        <f>C28*0.15</f>
        <v>840.40699999999993</v>
      </c>
      <c r="E28" s="334">
        <f>C28-D28</f>
        <v>4762.306333333333</v>
      </c>
      <c r="F28" s="335">
        <f>E28*100%/C28</f>
        <v>0.85</v>
      </c>
    </row>
    <row r="29" spans="2:6" x14ac:dyDescent="0.35">
      <c r="B29" s="236"/>
      <c r="C29" s="237">
        <f>SUM(C27:C28)</f>
        <v>13402.613333333335</v>
      </c>
      <c r="D29" s="237">
        <f>SUM(D27:D28)</f>
        <v>6098.5169999999998</v>
      </c>
      <c r="E29" s="237">
        <f>SUM(E27:E28)</f>
        <v>7304.0963333333339</v>
      </c>
      <c r="F29" s="335">
        <f>E29*100%/C29</f>
        <v>0.54497553213502636</v>
      </c>
    </row>
  </sheetData>
  <mergeCells count="2">
    <mergeCell ref="E3:E4"/>
    <mergeCell ref="B26:E26"/>
  </mergeCells>
  <pageMargins left="0.51181102362204722" right="0.51181102362204722" top="0.78740157480314965" bottom="0.78740157480314965" header="0.31496062992125984" footer="0.31496062992125984"/>
  <pageSetup paperSize="9" scale="80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 fitToPage="1"/>
  </sheetPr>
  <dimension ref="A6:AL49"/>
  <sheetViews>
    <sheetView showGridLines="0" topLeftCell="B31" zoomScale="25" zoomScaleNormal="25" zoomScaleSheetLayoutView="25" workbookViewId="0">
      <selection activeCell="AC47" sqref="AC47"/>
    </sheetView>
  </sheetViews>
  <sheetFormatPr defaultColWidth="9.21875" defaultRowHeight="46.8" x14ac:dyDescent="0.9"/>
  <cols>
    <col min="1" max="1" width="11.77734375" style="56" hidden="1" customWidth="1"/>
    <col min="2" max="2" width="18.33203125" style="56" bestFit="1" customWidth="1"/>
    <col min="3" max="3" width="21.77734375" style="56" hidden="1" customWidth="1"/>
    <col min="4" max="4" width="28.21875" style="56" hidden="1" customWidth="1"/>
    <col min="5" max="5" width="31.5546875" style="56" hidden="1" customWidth="1"/>
    <col min="6" max="6" width="51.5546875" style="56" bestFit="1" customWidth="1"/>
    <col min="7" max="7" width="113.5546875" style="56" customWidth="1"/>
    <col min="8" max="8" width="5.21875" style="56" hidden="1" customWidth="1"/>
    <col min="9" max="9" width="7.44140625" style="56" hidden="1" customWidth="1"/>
    <col min="10" max="10" width="20.44140625" style="56" hidden="1" customWidth="1"/>
    <col min="11" max="11" width="55.6640625" style="56" bestFit="1" customWidth="1"/>
    <col min="12" max="12" width="57" style="56" bestFit="1" customWidth="1"/>
    <col min="13" max="13" width="51.21875" style="56" bestFit="1" customWidth="1"/>
    <col min="14" max="14" width="55.6640625" style="56" bestFit="1" customWidth="1"/>
    <col min="15" max="15" width="3.44140625" style="56" hidden="1" customWidth="1"/>
    <col min="16" max="16" width="8.77734375" style="56" hidden="1" customWidth="1"/>
    <col min="17" max="17" width="20.5546875" style="56" hidden="1" customWidth="1"/>
    <col min="18" max="18" width="8.21875" style="56" hidden="1" customWidth="1"/>
    <col min="19" max="19" width="42.6640625" style="56" bestFit="1" customWidth="1"/>
    <col min="20" max="20" width="51.21875" style="56" bestFit="1" customWidth="1"/>
    <col min="21" max="22" width="28.44140625" style="56" hidden="1" customWidth="1"/>
    <col min="23" max="23" width="49.44140625" style="56" hidden="1" customWidth="1"/>
    <col min="24" max="24" width="60.77734375" style="56" customWidth="1"/>
    <col min="25" max="25" width="27.5546875" style="56" hidden="1" customWidth="1"/>
    <col min="26" max="26" width="18.5546875" style="56" hidden="1" customWidth="1"/>
    <col min="27" max="27" width="27.5546875" style="56" hidden="1" customWidth="1"/>
    <col min="28" max="28" width="50.77734375" style="57" bestFit="1" customWidth="1"/>
    <col min="29" max="29" width="58.21875" style="57" customWidth="1"/>
    <col min="30" max="30" width="25.44140625" style="56" hidden="1" customWidth="1"/>
    <col min="31" max="31" width="38.21875" style="56" hidden="1" customWidth="1"/>
    <col min="32" max="32" width="42.6640625" style="56" hidden="1" customWidth="1"/>
    <col min="33" max="33" width="21.44140625" style="56" hidden="1" customWidth="1"/>
    <col min="34" max="34" width="0" style="56" hidden="1" customWidth="1"/>
    <col min="35" max="35" width="62.21875" style="59" customWidth="1"/>
    <col min="36" max="36" width="9.21875" style="56"/>
    <col min="37" max="37" width="46.44140625" style="231" hidden="1" customWidth="1"/>
    <col min="38" max="38" width="65.44140625" style="56" hidden="1" customWidth="1"/>
    <col min="39" max="16384" width="9.21875" style="56"/>
  </cols>
  <sheetData>
    <row r="6" spans="2:34" ht="24.75" customHeight="1" x14ac:dyDescent="0.9">
      <c r="B6" s="58"/>
      <c r="D6" s="55"/>
      <c r="F6" s="243"/>
      <c r="G6" s="243"/>
    </row>
    <row r="7" spans="2:34" ht="91.05" customHeight="1" x14ac:dyDescent="0.9">
      <c r="B7" s="59"/>
      <c r="F7" s="60"/>
      <c r="G7" s="60"/>
    </row>
    <row r="8" spans="2:34" ht="49.95" customHeight="1" x14ac:dyDescent="0.9">
      <c r="F8" s="61" t="s">
        <v>281</v>
      </c>
      <c r="G8" s="62"/>
      <c r="AH8" s="56" t="s">
        <v>94</v>
      </c>
    </row>
    <row r="9" spans="2:34" ht="49.95" customHeight="1" x14ac:dyDescent="0.9">
      <c r="F9" s="63" t="s">
        <v>161</v>
      </c>
      <c r="G9" s="64"/>
    </row>
    <row r="10" spans="2:34" ht="49.95" customHeight="1" x14ac:dyDescent="0.9">
      <c r="F10" s="63" t="s">
        <v>162</v>
      </c>
      <c r="G10" s="65"/>
    </row>
    <row r="11" spans="2:34" ht="49.95" customHeight="1" x14ac:dyDescent="0.9">
      <c r="F11" s="63" t="s">
        <v>214</v>
      </c>
      <c r="G11" s="65"/>
    </row>
    <row r="12" spans="2:34" ht="49.95" customHeight="1" x14ac:dyDescent="0.9">
      <c r="F12" s="63" t="s">
        <v>280</v>
      </c>
      <c r="G12" s="66"/>
    </row>
    <row r="13" spans="2:34" ht="49.95" customHeight="1" x14ac:dyDescent="0.9">
      <c r="F13" s="63" t="s">
        <v>219</v>
      </c>
      <c r="G13" s="65"/>
    </row>
    <row r="14" spans="2:34" ht="49.95" customHeight="1" x14ac:dyDescent="0.9">
      <c r="F14" s="63" t="s">
        <v>196</v>
      </c>
      <c r="G14" s="65"/>
    </row>
    <row r="15" spans="2:34" ht="49.95" customHeight="1" x14ac:dyDescent="0.9">
      <c r="F15" s="67" t="s">
        <v>282</v>
      </c>
      <c r="G15" s="68"/>
    </row>
    <row r="16" spans="2:34" ht="187.8" hidden="1" thickBot="1" x14ac:dyDescent="0.95">
      <c r="B16" s="69"/>
      <c r="M16" s="70"/>
      <c r="Q16" s="244" t="s">
        <v>0</v>
      </c>
      <c r="R16" s="245"/>
      <c r="S16" s="245"/>
      <c r="T16" s="246"/>
      <c r="U16" s="247" t="s">
        <v>1</v>
      </c>
      <c r="V16" s="248"/>
      <c r="W16" s="248"/>
      <c r="X16" s="249"/>
      <c r="Y16" s="71" t="s">
        <v>74</v>
      </c>
      <c r="Z16" s="72">
        <f>(1/(1-M18))-1</f>
        <v>0.24269914253759173</v>
      </c>
      <c r="AD16" s="250" t="s">
        <v>91</v>
      </c>
      <c r="AE16" s="251"/>
    </row>
    <row r="17" spans="1:38" ht="47.4" thickBot="1" x14ac:dyDescent="0.95">
      <c r="A17" s="73" t="s">
        <v>3</v>
      </c>
      <c r="B17" s="74" t="s">
        <v>4</v>
      </c>
      <c r="C17" s="73" t="s">
        <v>5</v>
      </c>
      <c r="D17" s="73" t="s">
        <v>6</v>
      </c>
      <c r="E17" s="73" t="s">
        <v>7</v>
      </c>
      <c r="M17" s="75">
        <v>0.81</v>
      </c>
    </row>
    <row r="18" spans="1:38" ht="50.1" customHeight="1" thickBot="1" x14ac:dyDescent="0.95">
      <c r="A18" s="76">
        <v>0</v>
      </c>
      <c r="B18" s="77"/>
      <c r="C18" s="78"/>
      <c r="D18" s="79"/>
      <c r="E18" s="80"/>
      <c r="F18" s="81" t="s">
        <v>8</v>
      </c>
      <c r="G18" s="82" t="s">
        <v>9</v>
      </c>
      <c r="H18" s="83" t="s">
        <v>10</v>
      </c>
      <c r="I18" s="83" t="s">
        <v>11</v>
      </c>
      <c r="J18" s="84" t="s">
        <v>12</v>
      </c>
      <c r="K18" s="85" t="s">
        <v>13</v>
      </c>
      <c r="L18" s="86">
        <v>0.08</v>
      </c>
      <c r="M18" s="87">
        <v>0.1953</v>
      </c>
      <c r="N18" s="88" t="s">
        <v>14</v>
      </c>
      <c r="Q18" s="89" t="s">
        <v>15</v>
      </c>
      <c r="R18" s="90" t="s">
        <v>16</v>
      </c>
      <c r="S18" s="91" t="s">
        <v>17</v>
      </c>
      <c r="T18" s="92" t="s">
        <v>18</v>
      </c>
      <c r="U18" s="93" t="s">
        <v>19</v>
      </c>
      <c r="V18" s="94" t="s">
        <v>20</v>
      </c>
      <c r="W18" s="95" t="s">
        <v>21</v>
      </c>
      <c r="X18" s="96" t="s">
        <v>22</v>
      </c>
      <c r="Y18" s="96" t="s">
        <v>70</v>
      </c>
      <c r="Z18" s="97" t="s">
        <v>23</v>
      </c>
      <c r="AA18" s="98" t="s">
        <v>24</v>
      </c>
      <c r="AB18" s="99" t="s">
        <v>92</v>
      </c>
      <c r="AC18" s="100" t="s">
        <v>93</v>
      </c>
      <c r="AD18" s="101"/>
      <c r="AE18" s="102"/>
    </row>
    <row r="19" spans="1:38" ht="50.1" customHeight="1" thickBot="1" x14ac:dyDescent="0.95">
      <c r="A19" s="79">
        <v>1</v>
      </c>
      <c r="B19" s="103">
        <v>1</v>
      </c>
      <c r="C19" s="104" t="s">
        <v>152</v>
      </c>
      <c r="D19" s="79"/>
      <c r="E19" s="79"/>
      <c r="F19" s="252" t="s">
        <v>218</v>
      </c>
      <c r="G19" s="253"/>
      <c r="H19" s="253"/>
      <c r="I19" s="253"/>
      <c r="J19" s="253"/>
      <c r="K19" s="253"/>
      <c r="L19" s="253"/>
      <c r="M19" s="253"/>
      <c r="N19" s="254"/>
      <c r="Q19" s="255" t="str">
        <f>IF(F19&lt;&gt;"",F19,"")</f>
        <v xml:space="preserve">VISITA A FÁBRICA </v>
      </c>
      <c r="R19" s="256"/>
      <c r="S19" s="256"/>
      <c r="T19" s="256"/>
      <c r="U19" s="256"/>
      <c r="V19" s="256"/>
      <c r="W19" s="256"/>
      <c r="X19" s="256"/>
      <c r="Y19" s="257"/>
      <c r="AB19" s="264"/>
      <c r="AC19" s="264"/>
    </row>
    <row r="20" spans="1:38" ht="50.1" customHeight="1" x14ac:dyDescent="0.9">
      <c r="A20" s="79">
        <v>2</v>
      </c>
      <c r="B20" s="103" t="s">
        <v>154</v>
      </c>
      <c r="C20" s="104" t="s">
        <v>153</v>
      </c>
      <c r="D20" s="79"/>
      <c r="E20" s="79"/>
      <c r="F20" s="261" t="s">
        <v>163</v>
      </c>
      <c r="G20" s="262"/>
      <c r="H20" s="262"/>
      <c r="I20" s="262"/>
      <c r="J20" s="262"/>
      <c r="K20" s="263"/>
      <c r="L20" s="105" t="s">
        <v>155</v>
      </c>
      <c r="M20" s="106" t="s">
        <v>156</v>
      </c>
      <c r="N20" s="107" t="s">
        <v>14</v>
      </c>
      <c r="Q20" s="258" t="str">
        <f>IF(F20&lt;&gt;"",F20,"")</f>
        <v xml:space="preserve">LOGISTICA OPERACIONAL  </v>
      </c>
      <c r="R20" s="259"/>
      <c r="S20" s="259"/>
      <c r="T20" s="259"/>
      <c r="U20" s="259"/>
      <c r="V20" s="259"/>
      <c r="W20" s="259"/>
      <c r="X20" s="259"/>
      <c r="Y20" s="260"/>
      <c r="Z20" s="108" t="s">
        <v>157</v>
      </c>
      <c r="AA20" s="109" t="s">
        <v>24</v>
      </c>
      <c r="AB20" s="265"/>
      <c r="AC20" s="265"/>
    </row>
    <row r="21" spans="1:38" ht="180" customHeight="1" x14ac:dyDescent="0.9">
      <c r="A21" s="79">
        <v>3</v>
      </c>
      <c r="B21" s="103" t="s">
        <v>150</v>
      </c>
      <c r="C21" s="104" t="s">
        <v>158</v>
      </c>
      <c r="D21" s="79" t="s">
        <v>160</v>
      </c>
      <c r="E21" s="79" t="s">
        <v>159</v>
      </c>
      <c r="F21" s="110" t="s">
        <v>164</v>
      </c>
      <c r="G21" s="111" t="s">
        <v>204</v>
      </c>
      <c r="H21" s="112">
        <v>1</v>
      </c>
      <c r="I21" s="112">
        <v>1</v>
      </c>
      <c r="J21" s="113">
        <v>1850</v>
      </c>
      <c r="K21" s="113">
        <f>IF(F21&lt;&gt;"",H21*I21*J21,"")</f>
        <v>1850</v>
      </c>
      <c r="L21" s="113">
        <f>IF(K21&lt;&gt;"",IF(D21="INTERNO",0,K21*$L$18),"")</f>
        <v>148</v>
      </c>
      <c r="M21" s="113">
        <f>IF(K21&lt;&gt;"",IF(E21="FAT.OGGI",SUM(K21:L21)*(1/(1-$M$18)-1),L21*(1/(1-$M$18)-1)),"")</f>
        <v>35.919473095563575</v>
      </c>
      <c r="N21" s="114">
        <f>SUM(K21:M21)</f>
        <v>2033.9194730955635</v>
      </c>
      <c r="Q21" s="115">
        <f>IF(H21&lt;&gt;"",H21,"")</f>
        <v>1</v>
      </c>
      <c r="R21" s="116">
        <f>IF(I21&lt;&gt;"",I21,"")</f>
        <v>1</v>
      </c>
      <c r="S21" s="117">
        <v>1250</v>
      </c>
      <c r="T21" s="117">
        <f>IF(Q21&lt;&gt;"",Q21*R21*S21,"")</f>
        <v>1250</v>
      </c>
      <c r="U21" s="118">
        <f>IF(Q21&lt;&gt;"",K21-T21,"")</f>
        <v>600</v>
      </c>
      <c r="V21" s="119">
        <f>IF(Q21&lt;&gt;"",0%,"")</f>
        <v>0</v>
      </c>
      <c r="W21" s="120">
        <f>IF(Q21&lt;&gt;"",V21*U21,"")</f>
        <v>0</v>
      </c>
      <c r="X21" s="120">
        <f>IF(Q21&lt;&gt;"",W21+T21,"")</f>
        <v>1250</v>
      </c>
      <c r="Y21" s="121">
        <f>IF(Q21&lt;&gt;"",X21+M21,"")</f>
        <v>1285.9194730955635</v>
      </c>
      <c r="Z21" s="122">
        <f>IF(Q21&lt;&gt;"",U21/K21,"")</f>
        <v>0.32432432432432434</v>
      </c>
      <c r="AA21" s="123">
        <f>T21/$T$22</f>
        <v>1</v>
      </c>
      <c r="AB21" s="124">
        <f>X21-AC21</f>
        <v>0</v>
      </c>
      <c r="AC21" s="125">
        <v>1250</v>
      </c>
      <c r="AE21" s="126">
        <v>2500</v>
      </c>
      <c r="AF21" s="127">
        <f>T21-AE21</f>
        <v>-1250</v>
      </c>
      <c r="AG21" s="128">
        <v>46072</v>
      </c>
      <c r="AI21" s="59" t="s">
        <v>316</v>
      </c>
      <c r="AK21" s="232" t="s">
        <v>288</v>
      </c>
      <c r="AL21" s="129" t="s">
        <v>289</v>
      </c>
    </row>
    <row r="22" spans="1:38" ht="50.1" customHeight="1" thickBot="1" x14ac:dyDescent="0.95">
      <c r="A22" s="130">
        <v>4</v>
      </c>
      <c r="B22" s="103"/>
      <c r="C22" s="131" t="s">
        <v>185</v>
      </c>
      <c r="D22" s="130"/>
      <c r="E22" s="130"/>
      <c r="F22" s="266" t="s">
        <v>186</v>
      </c>
      <c r="G22" s="265"/>
      <c r="H22" s="265"/>
      <c r="I22" s="265"/>
      <c r="J22" s="265"/>
      <c r="K22" s="132">
        <f>SUM(K21:K21)</f>
        <v>1850</v>
      </c>
      <c r="L22" s="132">
        <f>SUM(L21:L21)</f>
        <v>148</v>
      </c>
      <c r="M22" s="132">
        <f>SUM(M21:M21)</f>
        <v>35.919473095563575</v>
      </c>
      <c r="N22" s="133">
        <f>SUM(N21:N21)</f>
        <v>2033.9194730955635</v>
      </c>
      <c r="Q22" s="272" t="s">
        <v>186</v>
      </c>
      <c r="R22" s="273"/>
      <c r="S22" s="274"/>
      <c r="T22" s="134">
        <f>SUM(T21:T21)</f>
        <v>1250</v>
      </c>
      <c r="U22" s="135">
        <f>SUM(U21:U21)</f>
        <v>600</v>
      </c>
      <c r="V22" s="136"/>
      <c r="W22" s="137"/>
      <c r="X22" s="138">
        <f>SUM(X21:X21)</f>
        <v>1250</v>
      </c>
      <c r="Y22" s="139">
        <f>IF(Q22&lt;&gt;"",X22+M22,"")</f>
        <v>1285.9194730955635</v>
      </c>
      <c r="Z22" s="140"/>
      <c r="AB22" s="124">
        <f>SUM(AB21)</f>
        <v>0</v>
      </c>
      <c r="AC22" s="125"/>
    </row>
    <row r="23" spans="1:38" ht="50.1" customHeight="1" x14ac:dyDescent="0.9">
      <c r="A23" s="79">
        <v>5</v>
      </c>
      <c r="B23" s="103" t="s">
        <v>165</v>
      </c>
      <c r="C23" s="104" t="s">
        <v>153</v>
      </c>
      <c r="D23" s="79"/>
      <c r="E23" s="79"/>
      <c r="F23" s="261" t="s">
        <v>166</v>
      </c>
      <c r="G23" s="262"/>
      <c r="H23" s="262"/>
      <c r="I23" s="262"/>
      <c r="J23" s="262"/>
      <c r="K23" s="263"/>
      <c r="L23" s="105" t="s">
        <v>155</v>
      </c>
      <c r="M23" s="106" t="s">
        <v>156</v>
      </c>
      <c r="N23" s="107" t="s">
        <v>14</v>
      </c>
      <c r="Q23" s="258" t="str">
        <f>IF(F23&lt;&gt;"",F23,"")</f>
        <v xml:space="preserve">A&amp;B </v>
      </c>
      <c r="R23" s="259"/>
      <c r="S23" s="259"/>
      <c r="T23" s="259"/>
      <c r="U23" s="259"/>
      <c r="V23" s="259"/>
      <c r="W23" s="259"/>
      <c r="X23" s="259"/>
      <c r="Y23" s="260"/>
      <c r="Z23" s="108" t="s">
        <v>157</v>
      </c>
      <c r="AA23" s="109" t="s">
        <v>24</v>
      </c>
      <c r="AB23" s="141"/>
      <c r="AC23" s="141"/>
    </row>
    <row r="24" spans="1:38" ht="132" customHeight="1" x14ac:dyDescent="0.9">
      <c r="A24" s="79">
        <v>6</v>
      </c>
      <c r="B24" s="103" t="s">
        <v>215</v>
      </c>
      <c r="C24" s="104" t="s">
        <v>158</v>
      </c>
      <c r="D24" s="79" t="s">
        <v>160</v>
      </c>
      <c r="E24" s="79" t="s">
        <v>159</v>
      </c>
      <c r="F24" s="142" t="s">
        <v>203</v>
      </c>
      <c r="G24" s="111" t="s">
        <v>205</v>
      </c>
      <c r="H24" s="112">
        <v>1</v>
      </c>
      <c r="I24" s="112">
        <v>1</v>
      </c>
      <c r="J24" s="113">
        <v>850</v>
      </c>
      <c r="K24" s="113">
        <f>IF(F24&lt;&gt;"",H24*I24*J24,"")</f>
        <v>850</v>
      </c>
      <c r="L24" s="113">
        <f>IF(K24&lt;&gt;"",IF(D24="INTERNO",0,K24*$L$18),"")</f>
        <v>68</v>
      </c>
      <c r="M24" s="113">
        <f>IF(K24&lt;&gt;"",IF(E24="FAT.OGGI",SUM(K24:L24)*(1/(1-$M$18)-1),L24*(1/(1-$M$18)-1)),"")</f>
        <v>16.503541692556237</v>
      </c>
      <c r="N24" s="113">
        <f>SUM(K24:M24)</f>
        <v>934.50354169255627</v>
      </c>
      <c r="Q24" s="143">
        <f>IF(H24&lt;&gt;"",H24,"")</f>
        <v>1</v>
      </c>
      <c r="R24" s="143">
        <f>IF(I24&lt;&gt;"",I24,"")</f>
        <v>1</v>
      </c>
      <c r="S24" s="144">
        <v>702.67</v>
      </c>
      <c r="T24" s="144">
        <v>716.95</v>
      </c>
      <c r="U24" s="145">
        <f>IF(Q24&lt;&gt;"",K24-T24,"")</f>
        <v>133.04999999999995</v>
      </c>
      <c r="V24" s="146">
        <f>IF(Q24&lt;&gt;"",0%,"")</f>
        <v>0</v>
      </c>
      <c r="W24" s="147">
        <f>IF(Q24&lt;&gt;"",V24*U24,"")</f>
        <v>0</v>
      </c>
      <c r="X24" s="147">
        <f>IF(Q24&lt;&gt;"",W24+T24,"")</f>
        <v>716.95</v>
      </c>
      <c r="Y24" s="137">
        <f t="shared" ref="Y24:Y26" si="0">IF(Q24&lt;&gt;"",X24+M24,"")</f>
        <v>733.45354169255631</v>
      </c>
      <c r="Z24" s="123">
        <f>IF(Q24&lt;&gt;"",U24/K24,"")</f>
        <v>0.15652941176470583</v>
      </c>
      <c r="AA24" s="140"/>
      <c r="AB24" s="124">
        <f>X24-AC24</f>
        <v>0</v>
      </c>
      <c r="AC24" s="125">
        <v>716.95</v>
      </c>
      <c r="AE24" s="126">
        <v>2002.67</v>
      </c>
      <c r="AF24" s="127">
        <f>T24-AE24</f>
        <v>-1285.72</v>
      </c>
      <c r="AG24" s="128">
        <v>46072</v>
      </c>
      <c r="AI24" s="59" t="s">
        <v>315</v>
      </c>
      <c r="AK24" s="232" t="s">
        <v>296</v>
      </c>
      <c r="AL24" s="129" t="s">
        <v>297</v>
      </c>
    </row>
    <row r="25" spans="1:38" ht="129" customHeight="1" x14ac:dyDescent="0.9">
      <c r="A25" s="130">
        <v>7</v>
      </c>
      <c r="B25" s="103" t="s">
        <v>216</v>
      </c>
      <c r="C25" s="131" t="s">
        <v>158</v>
      </c>
      <c r="D25" s="130" t="s">
        <v>160</v>
      </c>
      <c r="E25" s="130" t="s">
        <v>159</v>
      </c>
      <c r="F25" s="148" t="s">
        <v>200</v>
      </c>
      <c r="G25" s="149" t="s">
        <v>206</v>
      </c>
      <c r="H25" s="150">
        <v>15</v>
      </c>
      <c r="I25" s="150">
        <v>1</v>
      </c>
      <c r="J25" s="151">
        <v>139.69999999999999</v>
      </c>
      <c r="K25" s="151">
        <f>IF(F25&lt;&gt;"",H25*I25*J25,"")</f>
        <v>2095.5</v>
      </c>
      <c r="L25" s="151">
        <f>IF(K25&lt;&gt;"",IF(D25="INTERNO",0,K25*$L$18),"")</f>
        <v>167.64000000000001</v>
      </c>
      <c r="M25" s="151">
        <f>IF(K25&lt;&gt;"",IF(E25="FAT.OGGI",SUM(K25:L25)*(1/(1-$M$18)-1),L25*(1/(1-$M$18)-1)),"")</f>
        <v>40.68608425500188</v>
      </c>
      <c r="N25" s="151">
        <f>SUM(K25:M25)</f>
        <v>2303.8260842550017</v>
      </c>
      <c r="Q25" s="152">
        <v>1</v>
      </c>
      <c r="R25" s="152">
        <v>1</v>
      </c>
      <c r="S25" s="153">
        <v>1151.3599999999999</v>
      </c>
      <c r="T25" s="153">
        <f>IF(Q25&lt;&gt;"",Q25*R25*S25,"")</f>
        <v>1151.3599999999999</v>
      </c>
      <c r="U25" s="154">
        <f>IF(Q25&lt;&gt;"",K25-T25,"")</f>
        <v>944.1400000000001</v>
      </c>
      <c r="V25" s="155">
        <f>IF(Q25&lt;&gt;"",0%,"")</f>
        <v>0</v>
      </c>
      <c r="W25" s="156">
        <f>IF(Q25&lt;&gt;"",V25*U25,"")</f>
        <v>0</v>
      </c>
      <c r="X25" s="156">
        <f>IF(Q25&lt;&gt;"",W25+T25,"")</f>
        <v>1151.3599999999999</v>
      </c>
      <c r="Y25" s="120">
        <f t="shared" si="0"/>
        <v>1192.0460842550017</v>
      </c>
      <c r="Z25" s="123">
        <f>IF(Q25&lt;&gt;"",U25/K25,"")</f>
        <v>0.45055595323311864</v>
      </c>
      <c r="AA25" s="140"/>
      <c r="AB25" s="124">
        <f t="shared" ref="AB25" si="1">X25-AC25</f>
        <v>0</v>
      </c>
      <c r="AC25" s="125">
        <v>1151.3599999999999</v>
      </c>
      <c r="AE25" s="126">
        <v>2644</v>
      </c>
      <c r="AF25" s="127">
        <f>T25-AE25</f>
        <v>-1492.64</v>
      </c>
      <c r="AG25" s="128">
        <v>46072</v>
      </c>
      <c r="AI25" s="59" t="s">
        <v>298</v>
      </c>
      <c r="AK25" s="232" t="s">
        <v>293</v>
      </c>
      <c r="AL25" s="129" t="s">
        <v>294</v>
      </c>
    </row>
    <row r="26" spans="1:38" ht="50.1" customHeight="1" thickBot="1" x14ac:dyDescent="0.95">
      <c r="A26" s="157">
        <v>8</v>
      </c>
      <c r="B26" s="103"/>
      <c r="C26" s="158" t="s">
        <v>185</v>
      </c>
      <c r="D26" s="157"/>
      <c r="E26" s="157"/>
      <c r="F26" s="266" t="s">
        <v>187</v>
      </c>
      <c r="G26" s="265"/>
      <c r="H26" s="265"/>
      <c r="I26" s="265"/>
      <c r="J26" s="265"/>
      <c r="K26" s="132">
        <f>SUM(K24:K25)</f>
        <v>2945.5</v>
      </c>
      <c r="L26" s="132">
        <f>SUM(L24:L25)</f>
        <v>235.64000000000001</v>
      </c>
      <c r="M26" s="132">
        <f>SUM(M24:M25)</f>
        <v>57.189625947558113</v>
      </c>
      <c r="N26" s="133">
        <f>SUM(N24:N25)</f>
        <v>3238.3296259475578</v>
      </c>
      <c r="Q26" s="267" t="s">
        <v>187</v>
      </c>
      <c r="R26" s="268"/>
      <c r="S26" s="269"/>
      <c r="T26" s="159">
        <f>SUM(T24:T25)</f>
        <v>1868.31</v>
      </c>
      <c r="U26" s="160">
        <f>SUM(U24:U25)</f>
        <v>1077.19</v>
      </c>
      <c r="V26" s="161"/>
      <c r="W26" s="162"/>
      <c r="X26" s="163">
        <f>SUM(X24:X25)</f>
        <v>1868.31</v>
      </c>
      <c r="Y26" s="164">
        <f t="shared" si="0"/>
        <v>1925.4996259475581</v>
      </c>
      <c r="Z26" s="140"/>
      <c r="AB26" s="124"/>
      <c r="AC26" s="125"/>
    </row>
    <row r="27" spans="1:38" ht="50.1" customHeight="1" x14ac:dyDescent="0.9">
      <c r="A27" s="79">
        <v>9</v>
      </c>
      <c r="B27" s="103" t="s">
        <v>167</v>
      </c>
      <c r="C27" s="104" t="s">
        <v>153</v>
      </c>
      <c r="D27" s="79"/>
      <c r="E27" s="79"/>
      <c r="F27" s="261" t="s">
        <v>168</v>
      </c>
      <c r="G27" s="262"/>
      <c r="H27" s="262"/>
      <c r="I27" s="262"/>
      <c r="J27" s="262"/>
      <c r="K27" s="263"/>
      <c r="L27" s="105" t="s">
        <v>155</v>
      </c>
      <c r="M27" s="106" t="s">
        <v>156</v>
      </c>
      <c r="N27" s="107" t="s">
        <v>14</v>
      </c>
      <c r="Q27" s="258" t="str">
        <f>IF(F27&lt;&gt;"",F27,"")</f>
        <v>EQUIPE TERCERIZADA</v>
      </c>
      <c r="R27" s="259"/>
      <c r="S27" s="259"/>
      <c r="T27" s="259"/>
      <c r="U27" s="259"/>
      <c r="V27" s="259"/>
      <c r="W27" s="259"/>
      <c r="X27" s="259"/>
      <c r="Y27" s="260"/>
      <c r="Z27" s="108" t="s">
        <v>157</v>
      </c>
      <c r="AA27" s="109" t="s">
        <v>24</v>
      </c>
      <c r="AB27" s="141"/>
      <c r="AC27" s="141"/>
    </row>
    <row r="28" spans="1:38" ht="150" customHeight="1" x14ac:dyDescent="0.9">
      <c r="A28" s="79">
        <v>10</v>
      </c>
      <c r="B28" s="103" t="s">
        <v>169</v>
      </c>
      <c r="C28" s="104" t="s">
        <v>158</v>
      </c>
      <c r="D28" s="79" t="s">
        <v>160</v>
      </c>
      <c r="E28" s="79" t="s">
        <v>159</v>
      </c>
      <c r="F28" s="110" t="s">
        <v>202</v>
      </c>
      <c r="G28" s="111" t="s">
        <v>207</v>
      </c>
      <c r="H28" s="112">
        <v>1</v>
      </c>
      <c r="I28" s="112">
        <v>1</v>
      </c>
      <c r="J28" s="113">
        <v>900</v>
      </c>
      <c r="K28" s="113">
        <f>IF(F28&lt;&gt;"",H28*I28*J28,"")</f>
        <v>900</v>
      </c>
      <c r="L28" s="113">
        <f>IF(K28&lt;&gt;"",IF(D28="INTERNO",0,K28*$L$18),"")</f>
        <v>72</v>
      </c>
      <c r="M28" s="113">
        <f>IF(K28&lt;&gt;"",IF(E28="FAT.OGGI",SUM(K28:L28)*(1/(1-$M$18)-1),L28*(1/(1-$M$18)-1)),"")</f>
        <v>17.474338262706603</v>
      </c>
      <c r="N28" s="114">
        <f>SUM(K28:M28)</f>
        <v>989.47433826270662</v>
      </c>
      <c r="Q28" s="115">
        <f>IF(H28&lt;&gt;"",H28,"")</f>
        <v>1</v>
      </c>
      <c r="R28" s="116">
        <f>IF(I28&lt;&gt;"",I28,"")</f>
        <v>1</v>
      </c>
      <c r="S28" s="117">
        <v>600</v>
      </c>
      <c r="T28" s="117">
        <f>IF(Q28&lt;&gt;"",Q28*R28*S28,"")</f>
        <v>600</v>
      </c>
      <c r="U28" s="118">
        <f>IF(Q28&lt;&gt;"",K28-T28,"")</f>
        <v>300</v>
      </c>
      <c r="V28" s="119">
        <f>IF(Q28&lt;&gt;"",0%,"")</f>
        <v>0</v>
      </c>
      <c r="W28" s="120">
        <f>IF(Q28&lt;&gt;"",V28*U28,"")</f>
        <v>0</v>
      </c>
      <c r="X28" s="120">
        <f>IF(Q28&lt;&gt;"",W28+T28,"")</f>
        <v>600</v>
      </c>
      <c r="Y28" s="121">
        <f>IF(Q28&lt;&gt;"",X28+M28,"")</f>
        <v>617.47433826270662</v>
      </c>
      <c r="Z28" s="122">
        <f>IF(Q28&lt;&gt;"",U28/K28,"")</f>
        <v>0.33333333333333331</v>
      </c>
      <c r="AA28" s="123">
        <f>T28/$T$30</f>
        <v>0.5714285714285714</v>
      </c>
      <c r="AB28" s="124">
        <f>X28-AC28</f>
        <v>0</v>
      </c>
      <c r="AC28" s="125">
        <v>600</v>
      </c>
      <c r="AE28" s="126">
        <v>1200</v>
      </c>
      <c r="AF28" s="127">
        <f>T28-AE28</f>
        <v>-600</v>
      </c>
      <c r="AG28" s="128">
        <v>46072</v>
      </c>
      <c r="AI28" s="59" t="s">
        <v>298</v>
      </c>
      <c r="AK28" s="232" t="s">
        <v>299</v>
      </c>
      <c r="AL28" s="129" t="s">
        <v>300</v>
      </c>
    </row>
    <row r="29" spans="1:38" ht="135" customHeight="1" x14ac:dyDescent="0.9">
      <c r="A29" s="79">
        <v>11</v>
      </c>
      <c r="B29" s="103" t="s">
        <v>170</v>
      </c>
      <c r="C29" s="104" t="s">
        <v>158</v>
      </c>
      <c r="D29" s="79" t="s">
        <v>160</v>
      </c>
      <c r="E29" s="79" t="s">
        <v>159</v>
      </c>
      <c r="F29" s="165" t="s">
        <v>171</v>
      </c>
      <c r="G29" s="149" t="s">
        <v>208</v>
      </c>
      <c r="H29" s="150">
        <v>1</v>
      </c>
      <c r="I29" s="150">
        <v>1</v>
      </c>
      <c r="J29" s="151">
        <v>750</v>
      </c>
      <c r="K29" s="113">
        <f>IF(F29&lt;&gt;"",H29*I29*J29,"")</f>
        <v>750</v>
      </c>
      <c r="L29" s="113">
        <f>IF(K29&lt;&gt;"",IF(D29="INTERNO",0,K29*$L$18),"")</f>
        <v>60</v>
      </c>
      <c r="M29" s="113">
        <f>IF(K29&lt;&gt;"",IF(E29="FAT.OGGI",SUM(K29:L29)*(1/(1-$M$18)-1),L29*(1/(1-$M$18)-1)),"")</f>
        <v>14.561948552255505</v>
      </c>
      <c r="N29" s="166">
        <f>SUM(K29:M29)</f>
        <v>824.56194855225556</v>
      </c>
      <c r="Q29" s="115">
        <f>IF(H29&lt;&gt;"",H29,"")</f>
        <v>1</v>
      </c>
      <c r="R29" s="116">
        <f>IF(I29&lt;&gt;"",I29,"")</f>
        <v>1</v>
      </c>
      <c r="S29" s="117">
        <v>450</v>
      </c>
      <c r="T29" s="117">
        <f>IF(Q29&lt;&gt;"",Q29*R29*S29,"")</f>
        <v>450</v>
      </c>
      <c r="U29" s="118">
        <f>IF(Q29&lt;&gt;"",K29-T29,"")</f>
        <v>300</v>
      </c>
      <c r="V29" s="119">
        <f>IF(Q29&lt;&gt;"",0%,"")</f>
        <v>0</v>
      </c>
      <c r="W29" s="120">
        <f>IF(Q29&lt;&gt;"",V29*U29,"")</f>
        <v>0</v>
      </c>
      <c r="X29" s="120">
        <f>IF(Q29&lt;&gt;"",W29+T29,"")</f>
        <v>450</v>
      </c>
      <c r="Y29" s="121">
        <f>IF(Q29&lt;&gt;"",X29+M29,"")</f>
        <v>464.5619485522555</v>
      </c>
      <c r="Z29" s="122">
        <f>IF(Q29&lt;&gt;"",U29/K29,"")</f>
        <v>0.4</v>
      </c>
      <c r="AA29" s="123">
        <f>T29/$T$30</f>
        <v>0.42857142857142855</v>
      </c>
      <c r="AB29" s="124">
        <f>X29-AC29</f>
        <v>0</v>
      </c>
      <c r="AC29" s="125">
        <v>450</v>
      </c>
      <c r="AE29" s="126">
        <v>900</v>
      </c>
      <c r="AF29" s="127">
        <f>T29-AE29</f>
        <v>-450</v>
      </c>
      <c r="AG29" s="128">
        <v>46072</v>
      </c>
      <c r="AI29" s="59" t="s">
        <v>314</v>
      </c>
      <c r="AK29" s="232" t="s">
        <v>313</v>
      </c>
      <c r="AL29" s="129" t="s">
        <v>290</v>
      </c>
    </row>
    <row r="30" spans="1:38" ht="50.1" customHeight="1" thickBot="1" x14ac:dyDescent="0.95">
      <c r="A30" s="130">
        <v>12</v>
      </c>
      <c r="B30" s="103"/>
      <c r="C30" s="131" t="s">
        <v>185</v>
      </c>
      <c r="D30" s="130"/>
      <c r="E30" s="130"/>
      <c r="F30" s="270" t="s">
        <v>188</v>
      </c>
      <c r="G30" s="271"/>
      <c r="H30" s="271"/>
      <c r="I30" s="271"/>
      <c r="J30" s="271"/>
      <c r="K30" s="132">
        <f>SUM(K28:K29)</f>
        <v>1650</v>
      </c>
      <c r="L30" s="132">
        <f>SUM(L28:L29)</f>
        <v>132</v>
      </c>
      <c r="M30" s="132">
        <f>SUM(M28:M29)</f>
        <v>32.036286814962111</v>
      </c>
      <c r="N30" s="133">
        <f>SUM(N28:N29)</f>
        <v>1814.0362868149623</v>
      </c>
      <c r="Q30" s="272" t="s">
        <v>188</v>
      </c>
      <c r="R30" s="273"/>
      <c r="S30" s="274"/>
      <c r="T30" s="134">
        <f>SUM(T28:T29)</f>
        <v>1050</v>
      </c>
      <c r="U30" s="135">
        <f>SUM(U28:U29)</f>
        <v>600</v>
      </c>
      <c r="V30" s="136"/>
      <c r="W30" s="137"/>
      <c r="X30" s="138">
        <f>SUM(X28:X29)</f>
        <v>1050</v>
      </c>
      <c r="Y30" s="139">
        <f>IF(Q30&lt;&gt;"",X30+M30,"")</f>
        <v>1082.0362868149621</v>
      </c>
      <c r="Z30" s="140"/>
      <c r="AB30" s="124">
        <f>SUM(AB28:AB29)</f>
        <v>0</v>
      </c>
      <c r="AC30" s="125"/>
    </row>
    <row r="31" spans="1:38" ht="50.1" customHeight="1" x14ac:dyDescent="0.9">
      <c r="A31" s="79">
        <v>13</v>
      </c>
      <c r="B31" s="103" t="s">
        <v>197</v>
      </c>
      <c r="C31" s="104" t="s">
        <v>153</v>
      </c>
      <c r="D31" s="79"/>
      <c r="E31" s="79"/>
      <c r="F31" s="261" t="s">
        <v>173</v>
      </c>
      <c r="G31" s="262"/>
      <c r="H31" s="262"/>
      <c r="I31" s="262"/>
      <c r="J31" s="262"/>
      <c r="K31" s="263"/>
      <c r="L31" s="105" t="s">
        <v>155</v>
      </c>
      <c r="M31" s="106" t="s">
        <v>156</v>
      </c>
      <c r="N31" s="107" t="s">
        <v>14</v>
      </c>
      <c r="Q31" s="258" t="str">
        <f>IF(F31&lt;&gt;"",F31,"")</f>
        <v xml:space="preserve">INTERNOS </v>
      </c>
      <c r="R31" s="259"/>
      <c r="S31" s="259"/>
      <c r="T31" s="259"/>
      <c r="U31" s="259"/>
      <c r="V31" s="259"/>
      <c r="W31" s="259"/>
      <c r="X31" s="259"/>
      <c r="Y31" s="260"/>
      <c r="Z31" s="108" t="s">
        <v>157</v>
      </c>
      <c r="AA31" s="109" t="s">
        <v>24</v>
      </c>
      <c r="AB31" s="141"/>
      <c r="AC31" s="141"/>
    </row>
    <row r="32" spans="1:38" ht="180" customHeight="1" x14ac:dyDescent="0.9">
      <c r="A32" s="79">
        <v>14</v>
      </c>
      <c r="B32" s="103" t="s">
        <v>198</v>
      </c>
      <c r="C32" s="104" t="s">
        <v>158</v>
      </c>
      <c r="D32" s="79" t="s">
        <v>174</v>
      </c>
      <c r="E32" s="79" t="s">
        <v>184</v>
      </c>
      <c r="F32" s="110" t="s">
        <v>175</v>
      </c>
      <c r="G32" s="111" t="s">
        <v>209</v>
      </c>
      <c r="H32" s="112">
        <v>1</v>
      </c>
      <c r="I32" s="112">
        <v>1</v>
      </c>
      <c r="J32" s="113">
        <v>1900</v>
      </c>
      <c r="K32" s="113">
        <f>IF(F32&lt;&gt;"",H32*I32*J32,"")</f>
        <v>1900</v>
      </c>
      <c r="L32" s="113">
        <f>IF(K32&lt;&gt;"",IF(D32="INTERNO",0,K32*$L$18),"")</f>
        <v>0</v>
      </c>
      <c r="M32" s="113">
        <f>IF(K32&lt;&gt;"",IF(E32="FAT.OGGI",SUM(K32:L32)*(1/(1-$M$18)-1),L32*(1/(1-$M$18)-1)),"")</f>
        <v>461.12837082142426</v>
      </c>
      <c r="N32" s="114">
        <f>SUM(K32:M32)</f>
        <v>2361.1283708214241</v>
      </c>
      <c r="Q32" s="115">
        <f>IF(H32&lt;&gt;"",H32,"")</f>
        <v>1</v>
      </c>
      <c r="R32" s="116">
        <f>IF(I32&lt;&gt;"",I32,"")</f>
        <v>1</v>
      </c>
      <c r="S32" s="117">
        <v>500</v>
      </c>
      <c r="T32" s="117">
        <f>IF(Q32&lt;&gt;"",Q32*R32*S32,"")</f>
        <v>500</v>
      </c>
      <c r="U32" s="118">
        <f>IF(Q32&lt;&gt;"",K32-T32,"")</f>
        <v>1400</v>
      </c>
      <c r="V32" s="119">
        <f>IF(Q32&lt;&gt;"",0%,"")</f>
        <v>0</v>
      </c>
      <c r="W32" s="120">
        <f>IF(Q32&lt;&gt;"",V32*U32,"")</f>
        <v>0</v>
      </c>
      <c r="X32" s="120">
        <f>IF(Q32&lt;&gt;"",W32+T32,"")</f>
        <v>500</v>
      </c>
      <c r="Y32" s="121">
        <f>IF(Q32&lt;&gt;"",X32+M32,"")</f>
        <v>961.12837082142426</v>
      </c>
      <c r="Z32" s="122">
        <f>IF(Q32&lt;&gt;"",U32/K32,"")</f>
        <v>0.73684210526315785</v>
      </c>
      <c r="AA32" s="123">
        <f>T32/$T$34</f>
        <v>1</v>
      </c>
      <c r="AB32" s="124">
        <f>X32-AC32</f>
        <v>0</v>
      </c>
      <c r="AC32" s="125">
        <v>500</v>
      </c>
      <c r="AE32" s="126">
        <v>1000</v>
      </c>
      <c r="AF32" s="127">
        <f>T32-AE32</f>
        <v>-500</v>
      </c>
      <c r="AG32" s="128">
        <v>46072</v>
      </c>
      <c r="AI32" s="59" t="s">
        <v>230</v>
      </c>
      <c r="AK32" s="232" t="s">
        <v>301</v>
      </c>
      <c r="AL32" s="129" t="s">
        <v>302</v>
      </c>
    </row>
    <row r="33" spans="1:38" ht="180" customHeight="1" x14ac:dyDescent="0.9">
      <c r="A33" s="79">
        <v>15</v>
      </c>
      <c r="B33" s="103" t="s">
        <v>199</v>
      </c>
      <c r="C33" s="104" t="s">
        <v>158</v>
      </c>
      <c r="D33" s="79" t="s">
        <v>174</v>
      </c>
      <c r="E33" s="79" t="s">
        <v>184</v>
      </c>
      <c r="F33" s="165" t="s">
        <v>217</v>
      </c>
      <c r="G33" s="149" t="s">
        <v>210</v>
      </c>
      <c r="H33" s="150">
        <v>1</v>
      </c>
      <c r="I33" s="150">
        <v>1</v>
      </c>
      <c r="J33" s="151">
        <v>1700</v>
      </c>
      <c r="K33" s="151">
        <f>IF(F33&lt;&gt;"",H33*I33*J33,"")</f>
        <v>1700</v>
      </c>
      <c r="L33" s="151">
        <f>IF(K33&lt;&gt;"",IF(D33="INTERNO",0,K33*$L$18),"")</f>
        <v>0</v>
      </c>
      <c r="M33" s="151">
        <f>IF(K33&lt;&gt;"",IF(E33="FAT.OGGI",SUM(K33:L33)*(1/(1-$M$18)-1),L33*(1/(1-$M$18)-1)),"")</f>
        <v>412.58854231390592</v>
      </c>
      <c r="N33" s="166">
        <f>SUM(K33:M33)</f>
        <v>2112.5885423139061</v>
      </c>
      <c r="Q33" s="115">
        <f>IF(H33&lt;&gt;"",H33,"")</f>
        <v>1</v>
      </c>
      <c r="R33" s="116">
        <f>IF(I33&lt;&gt;"",I33,"")</f>
        <v>1</v>
      </c>
      <c r="S33" s="117">
        <v>0</v>
      </c>
      <c r="T33" s="117">
        <f>IF(Q33&lt;&gt;"",Q33*R33*S33,"")</f>
        <v>0</v>
      </c>
      <c r="U33" s="118">
        <f>IF(Q33&lt;&gt;"",K33-T33,"")</f>
        <v>1700</v>
      </c>
      <c r="V33" s="119">
        <f>IF(Q33&lt;&gt;"",0%,"")</f>
        <v>0</v>
      </c>
      <c r="W33" s="120">
        <f>IF(Q33&lt;&gt;"",V33*U33,"")</f>
        <v>0</v>
      </c>
      <c r="X33" s="120">
        <f>IF(Q33&lt;&gt;"",W33+T33,"")</f>
        <v>0</v>
      </c>
      <c r="Y33" s="121">
        <f>IF(Q33&lt;&gt;"",X33+M33,"")</f>
        <v>412.58854231390592</v>
      </c>
      <c r="Z33" s="122">
        <f>IF(Q33&lt;&gt;"",U33/K33,"")</f>
        <v>1</v>
      </c>
      <c r="AA33" s="123">
        <f>T33/$T$34</f>
        <v>0</v>
      </c>
      <c r="AB33" s="124">
        <f>X33-AC33</f>
        <v>0</v>
      </c>
      <c r="AC33" s="125"/>
    </row>
    <row r="34" spans="1:38" ht="50.1" customHeight="1" thickBot="1" x14ac:dyDescent="0.95">
      <c r="A34" s="130">
        <v>16</v>
      </c>
      <c r="B34" s="103"/>
      <c r="C34" s="131" t="s">
        <v>185</v>
      </c>
      <c r="D34" s="130"/>
      <c r="E34" s="130"/>
      <c r="F34" s="270" t="s">
        <v>189</v>
      </c>
      <c r="G34" s="271"/>
      <c r="H34" s="271"/>
      <c r="I34" s="271"/>
      <c r="J34" s="271"/>
      <c r="K34" s="132">
        <f>SUM(K32:K33)</f>
        <v>3600</v>
      </c>
      <c r="L34" s="132">
        <f>SUM(L32:L33)</f>
        <v>0</v>
      </c>
      <c r="M34" s="132">
        <f>SUM(M32:M33)</f>
        <v>873.71691313533017</v>
      </c>
      <c r="N34" s="133">
        <f>SUM(N32:N33)</f>
        <v>4473.7169131353303</v>
      </c>
      <c r="Q34" s="272" t="s">
        <v>189</v>
      </c>
      <c r="R34" s="273"/>
      <c r="S34" s="274"/>
      <c r="T34" s="134">
        <f>SUM(T32:T33)</f>
        <v>500</v>
      </c>
      <c r="U34" s="135">
        <f>SUM(U32:U33)</f>
        <v>3100</v>
      </c>
      <c r="V34" s="136"/>
      <c r="W34" s="137"/>
      <c r="X34" s="138">
        <f>SUM(X32:X33)</f>
        <v>500</v>
      </c>
      <c r="Y34" s="139">
        <f>IF(Q34&lt;&gt;"",X34+M34,"")</f>
        <v>1373.7169131353303</v>
      </c>
      <c r="Z34" s="140"/>
      <c r="AB34" s="124">
        <f>SUM(AB32:AB33)</f>
        <v>0</v>
      </c>
      <c r="AC34" s="125"/>
    </row>
    <row r="35" spans="1:38" ht="50.1" customHeight="1" x14ac:dyDescent="0.9">
      <c r="A35" s="79">
        <v>17</v>
      </c>
      <c r="B35" s="103" t="s">
        <v>176</v>
      </c>
      <c r="C35" s="104" t="s">
        <v>153</v>
      </c>
      <c r="D35" s="79"/>
      <c r="E35" s="79"/>
      <c r="F35" s="261" t="s">
        <v>172</v>
      </c>
      <c r="G35" s="262"/>
      <c r="H35" s="262"/>
      <c r="I35" s="262"/>
      <c r="J35" s="262"/>
      <c r="K35" s="263"/>
      <c r="L35" s="105" t="s">
        <v>155</v>
      </c>
      <c r="M35" s="106" t="s">
        <v>156</v>
      </c>
      <c r="N35" s="167" t="s">
        <v>14</v>
      </c>
      <c r="Q35" s="275" t="str">
        <f>IF(F35&lt;&gt;"",F35,"")</f>
        <v xml:space="preserve">OUTROS </v>
      </c>
      <c r="R35" s="276"/>
      <c r="S35" s="276"/>
      <c r="T35" s="276"/>
      <c r="U35" s="276"/>
      <c r="V35" s="276"/>
      <c r="W35" s="276"/>
      <c r="X35" s="276"/>
      <c r="Y35" s="277"/>
      <c r="Z35" s="108" t="s">
        <v>157</v>
      </c>
      <c r="AA35" s="109" t="s">
        <v>24</v>
      </c>
      <c r="AB35" s="141"/>
      <c r="AC35" s="141"/>
    </row>
    <row r="36" spans="1:38" ht="180" customHeight="1" x14ac:dyDescent="0.9">
      <c r="A36" s="79">
        <v>18</v>
      </c>
      <c r="B36" s="103" t="s">
        <v>177</v>
      </c>
      <c r="C36" s="104" t="s">
        <v>158</v>
      </c>
      <c r="D36" s="79" t="s">
        <v>160</v>
      </c>
      <c r="E36" s="79" t="s">
        <v>159</v>
      </c>
      <c r="F36" s="148" t="s">
        <v>178</v>
      </c>
      <c r="G36" s="149" t="s">
        <v>211</v>
      </c>
      <c r="H36" s="150">
        <v>15</v>
      </c>
      <c r="I36" s="150">
        <v>1</v>
      </c>
      <c r="J36" s="151">
        <v>25</v>
      </c>
      <c r="K36" s="151">
        <f t="shared" ref="K36:K37" si="2">IF(F36&lt;&gt;"",H36*I36*J36,"")</f>
        <v>375</v>
      </c>
      <c r="L36" s="151">
        <f t="shared" ref="L36:L37" si="3">IF(K36&lt;&gt;"",IF(D36="INTERNO",0,K36*$L$18),"")</f>
        <v>30</v>
      </c>
      <c r="M36" s="151">
        <f t="shared" ref="M36:M37" si="4">IF(K36&lt;&gt;"",IF(E36="FAT.OGGI",SUM(K36:L36)*(1/(1-$M$18)-1),L36*(1/(1-$M$18)-1)),"")</f>
        <v>7.2809742761277523</v>
      </c>
      <c r="N36" s="151">
        <f t="shared" ref="N36:N37" si="5">SUM(K36:M36)</f>
        <v>412.28097427612778</v>
      </c>
      <c r="O36" s="168"/>
      <c r="P36" s="168"/>
      <c r="Q36" s="116">
        <v>1</v>
      </c>
      <c r="R36" s="116">
        <f t="shared" ref="R36" si="6">IF(I36&lt;&gt;"",I36,"")</f>
        <v>1</v>
      </c>
      <c r="S36" s="117"/>
      <c r="T36" s="117"/>
      <c r="U36" s="118">
        <f t="shared" ref="U36:U37" si="7">IF(Q36&lt;&gt;"",K36-T36,"")</f>
        <v>375</v>
      </c>
      <c r="V36" s="119">
        <f t="shared" ref="V36:V37" si="8">IF(Q36&lt;&gt;"",0%,"")</f>
        <v>0</v>
      </c>
      <c r="W36" s="120">
        <f t="shared" ref="W36:W37" si="9">IF(Q36&lt;&gt;"",V36*U36,"")</f>
        <v>0</v>
      </c>
      <c r="X36" s="120">
        <f t="shared" ref="X36:X37" si="10">IF(Q36&lt;&gt;"",W36+T36,"")</f>
        <v>0</v>
      </c>
      <c r="Y36" s="120">
        <f t="shared" ref="Y36:Y38" si="11">IF(Q36&lt;&gt;"",X36+M36,"")</f>
        <v>7.2809742761277523</v>
      </c>
      <c r="Z36" s="122">
        <f t="shared" ref="Z36:Z37" si="12">IF(Q36&lt;&gt;"",U36/K36,"")</f>
        <v>1</v>
      </c>
      <c r="AA36" s="123" t="e">
        <f>T36/$T$38</f>
        <v>#DIV/0!</v>
      </c>
      <c r="AB36" s="124">
        <f>X36-AC36</f>
        <v>0</v>
      </c>
      <c r="AC36" s="125"/>
      <c r="AE36" s="126">
        <v>862</v>
      </c>
      <c r="AF36" s="127">
        <f>T36-AE36</f>
        <v>-862</v>
      </c>
      <c r="AG36" s="128">
        <v>46055</v>
      </c>
      <c r="AK36" s="232" t="s">
        <v>267</v>
      </c>
      <c r="AL36" s="129" t="s">
        <v>268</v>
      </c>
    </row>
    <row r="37" spans="1:38" ht="180" customHeight="1" x14ac:dyDescent="0.9">
      <c r="A37" s="169">
        <v>19</v>
      </c>
      <c r="B37" s="103" t="s">
        <v>222</v>
      </c>
      <c r="C37" s="170" t="s">
        <v>158</v>
      </c>
      <c r="D37" s="169" t="s">
        <v>174</v>
      </c>
      <c r="E37" s="169" t="s">
        <v>184</v>
      </c>
      <c r="F37" s="171" t="s">
        <v>201</v>
      </c>
      <c r="G37" s="172" t="s">
        <v>212</v>
      </c>
      <c r="H37" s="173">
        <v>1</v>
      </c>
      <c r="I37" s="173">
        <v>1</v>
      </c>
      <c r="J37" s="174">
        <v>284.5111</v>
      </c>
      <c r="K37" s="174">
        <f t="shared" si="2"/>
        <v>284.5111</v>
      </c>
      <c r="L37" s="174">
        <f t="shared" si="3"/>
        <v>0</v>
      </c>
      <c r="M37" s="174">
        <f t="shared" si="4"/>
        <v>69.050600012427012</v>
      </c>
      <c r="N37" s="174">
        <f t="shared" si="5"/>
        <v>353.56170001242702</v>
      </c>
      <c r="Q37" s="175">
        <f t="shared" ref="Q37:R37" si="13">IF(H37&lt;&gt;"",H37,"")</f>
        <v>1</v>
      </c>
      <c r="R37" s="175">
        <f t="shared" si="13"/>
        <v>1</v>
      </c>
      <c r="S37" s="176">
        <v>0</v>
      </c>
      <c r="T37" s="176">
        <f t="shared" ref="T37" si="14">IF(Q37&lt;&gt;"",Q37*R37*S37,"")</f>
        <v>0</v>
      </c>
      <c r="U37" s="177">
        <f t="shared" si="7"/>
        <v>284.5111</v>
      </c>
      <c r="V37" s="178">
        <f t="shared" si="8"/>
        <v>0</v>
      </c>
      <c r="W37" s="179">
        <f t="shared" si="9"/>
        <v>0</v>
      </c>
      <c r="X37" s="179">
        <f t="shared" si="10"/>
        <v>0</v>
      </c>
      <c r="Y37" s="162">
        <f t="shared" si="11"/>
        <v>69.050600012427012</v>
      </c>
      <c r="Z37" s="123">
        <f t="shared" si="12"/>
        <v>1</v>
      </c>
      <c r="AA37" s="140"/>
      <c r="AB37" s="124">
        <f>X37-AC37</f>
        <v>0</v>
      </c>
      <c r="AC37" s="125"/>
    </row>
    <row r="38" spans="1:38" ht="50.1" customHeight="1" thickBot="1" x14ac:dyDescent="0.95">
      <c r="A38" s="157">
        <v>20</v>
      </c>
      <c r="B38" s="103"/>
      <c r="C38" s="158" t="s">
        <v>185</v>
      </c>
      <c r="D38" s="157"/>
      <c r="E38" s="157"/>
      <c r="F38" s="266" t="s">
        <v>190</v>
      </c>
      <c r="G38" s="265"/>
      <c r="H38" s="265"/>
      <c r="I38" s="265"/>
      <c r="J38" s="265"/>
      <c r="K38" s="132">
        <f>SUM(K36:K37)</f>
        <v>659.51109999999994</v>
      </c>
      <c r="L38" s="132">
        <f>SUM(L36:L37)</f>
        <v>30</v>
      </c>
      <c r="M38" s="132">
        <f>SUM(M36:M37)</f>
        <v>76.331574288554762</v>
      </c>
      <c r="N38" s="133">
        <f>SUM(N36:N37)</f>
        <v>765.8426742885548</v>
      </c>
      <c r="Q38" s="267" t="s">
        <v>190</v>
      </c>
      <c r="R38" s="268"/>
      <c r="S38" s="269"/>
      <c r="T38" s="159">
        <f>SUM(T36:T37)</f>
        <v>0</v>
      </c>
      <c r="U38" s="160">
        <f>SUM(U36:U37)</f>
        <v>659.51109999999994</v>
      </c>
      <c r="V38" s="161"/>
      <c r="W38" s="162"/>
      <c r="X38" s="163">
        <f>SUM(X36:X37)</f>
        <v>0</v>
      </c>
      <c r="Y38" s="164">
        <f t="shared" si="11"/>
        <v>76.331574288554762</v>
      </c>
      <c r="Z38" s="140"/>
      <c r="AB38" s="124"/>
      <c r="AC38" s="125"/>
    </row>
    <row r="39" spans="1:38" ht="50.1" customHeight="1" x14ac:dyDescent="0.9">
      <c r="A39" s="79">
        <v>21</v>
      </c>
      <c r="B39" s="103" t="s">
        <v>179</v>
      </c>
      <c r="C39" s="104" t="s">
        <v>153</v>
      </c>
      <c r="D39" s="79"/>
      <c r="E39" s="79"/>
      <c r="F39" s="261" t="s">
        <v>181</v>
      </c>
      <c r="G39" s="262"/>
      <c r="H39" s="262"/>
      <c r="I39" s="262"/>
      <c r="J39" s="262"/>
      <c r="K39" s="263"/>
      <c r="L39" s="105" t="s">
        <v>155</v>
      </c>
      <c r="M39" s="106" t="s">
        <v>156</v>
      </c>
      <c r="N39" s="107" t="s">
        <v>14</v>
      </c>
      <c r="Q39" s="258" t="str">
        <f>IF(F39&lt;&gt;"",F39,"")</f>
        <v xml:space="preserve">CUSTOS OPERACIONAIS </v>
      </c>
      <c r="R39" s="259"/>
      <c r="S39" s="259"/>
      <c r="T39" s="259"/>
      <c r="U39" s="259"/>
      <c r="V39" s="259"/>
      <c r="W39" s="259"/>
      <c r="X39" s="259"/>
      <c r="Y39" s="260"/>
      <c r="Z39" s="108" t="s">
        <v>157</v>
      </c>
      <c r="AA39" s="109" t="s">
        <v>24</v>
      </c>
      <c r="AB39" s="141"/>
      <c r="AC39" s="141"/>
    </row>
    <row r="40" spans="1:38" ht="180" customHeight="1" x14ac:dyDescent="0.9">
      <c r="A40" s="79">
        <v>22</v>
      </c>
      <c r="B40" s="103" t="s">
        <v>180</v>
      </c>
      <c r="C40" s="104" t="s">
        <v>158</v>
      </c>
      <c r="D40" s="79" t="s">
        <v>160</v>
      </c>
      <c r="E40" s="79" t="s">
        <v>159</v>
      </c>
      <c r="F40" s="110" t="s">
        <v>182</v>
      </c>
      <c r="G40" s="111" t="s">
        <v>220</v>
      </c>
      <c r="H40" s="112">
        <v>2</v>
      </c>
      <c r="I40" s="112">
        <v>1</v>
      </c>
      <c r="J40" s="113">
        <v>139.69999999999999</v>
      </c>
      <c r="K40" s="113">
        <f>IF(F40&lt;&gt;"",H40*I40*J40,"")</f>
        <v>279.39999999999998</v>
      </c>
      <c r="L40" s="113">
        <f>IF(K40&lt;&gt;"",IF(D40="INTERNO",0,K40*$L$18),"")</f>
        <v>22.352</v>
      </c>
      <c r="M40" s="113">
        <f>IF(K40&lt;&gt;"",IF(E40="FAT.OGGI",SUM(K40:L40)*(1/(1-$M$18)-1),L40*(1/(1-$M$18)-1)),"")</f>
        <v>5.4248112340002503</v>
      </c>
      <c r="N40" s="114">
        <f>SUM(K40:M40)</f>
        <v>307.17681123400018</v>
      </c>
      <c r="Q40" s="115">
        <f>IF(H40&lt;&gt;"",H40,"")</f>
        <v>2</v>
      </c>
      <c r="R40" s="116">
        <f>IF(I40&lt;&gt;"",I40,"")</f>
        <v>1</v>
      </c>
      <c r="S40" s="117">
        <v>0</v>
      </c>
      <c r="T40" s="117"/>
      <c r="U40" s="118">
        <f>IF(Q40&lt;&gt;"",K40-T40,"")</f>
        <v>279.39999999999998</v>
      </c>
      <c r="V40" s="119">
        <f>IF(Q40&lt;&gt;"",0%,"")</f>
        <v>0</v>
      </c>
      <c r="W40" s="120">
        <f>IF(Q40&lt;&gt;"",V40*U40,"")</f>
        <v>0</v>
      </c>
      <c r="X40" s="120">
        <f>IF(Q40&lt;&gt;"",W40+T40,"")</f>
        <v>0</v>
      </c>
      <c r="Y40" s="121">
        <f>IF(Q40&lt;&gt;"",X40+M40,"")</f>
        <v>5.4248112340002503</v>
      </c>
      <c r="Z40" s="122">
        <f>IF(Q40&lt;&gt;"",U40/K40,"")</f>
        <v>1</v>
      </c>
      <c r="AA40" s="123">
        <f>T40/$T$42</f>
        <v>0</v>
      </c>
      <c r="AB40" s="124">
        <f>X40-AC40</f>
        <v>0</v>
      </c>
      <c r="AC40" s="125"/>
    </row>
    <row r="41" spans="1:38" ht="408" customHeight="1" thickBot="1" x14ac:dyDescent="0.95">
      <c r="A41" s="79">
        <v>23</v>
      </c>
      <c r="B41" s="103" t="s">
        <v>183</v>
      </c>
      <c r="C41" s="104" t="s">
        <v>158</v>
      </c>
      <c r="D41" s="79" t="s">
        <v>160</v>
      </c>
      <c r="E41" s="79" t="s">
        <v>159</v>
      </c>
      <c r="F41" s="180" t="s">
        <v>181</v>
      </c>
      <c r="G41" s="149" t="s">
        <v>213</v>
      </c>
      <c r="H41" s="150">
        <v>1</v>
      </c>
      <c r="I41" s="150">
        <v>1</v>
      </c>
      <c r="J41" s="151">
        <v>700</v>
      </c>
      <c r="K41" s="151">
        <f>IF(F41&lt;&gt;"",H41*I41*J41,"")</f>
        <v>700</v>
      </c>
      <c r="L41" s="151">
        <f>IF(K41&lt;&gt;"",IF(D41="INTERNO",0,K41*$L$18),"")</f>
        <v>56</v>
      </c>
      <c r="M41" s="151">
        <f>IF(K41&lt;&gt;"",IF(E41="FAT.OGGI",SUM(K41:L41)*(1/(1-$M$18)-1),L41*(1/(1-$M$18)-1)),"")</f>
        <v>13.591151982105137</v>
      </c>
      <c r="N41" s="166">
        <f>SUM(K41:M41)</f>
        <v>769.59115198210509</v>
      </c>
      <c r="Q41" s="115">
        <f>IF(H41&lt;&gt;"",H41,"")</f>
        <v>1</v>
      </c>
      <c r="R41" s="116">
        <f>IF(I41&lt;&gt;"",I41,"")</f>
        <v>1</v>
      </c>
      <c r="S41" s="117">
        <v>517.85</v>
      </c>
      <c r="T41" s="117">
        <v>589.79999999999995</v>
      </c>
      <c r="U41" s="118">
        <f>IF(Q41&lt;&gt;"",K41-T41,"")</f>
        <v>110.20000000000005</v>
      </c>
      <c r="V41" s="119">
        <f>IF(Q41&lt;&gt;"",0%,"")</f>
        <v>0</v>
      </c>
      <c r="W41" s="120">
        <f>IF(Q41&lt;&gt;"",V41*U41,"")</f>
        <v>0</v>
      </c>
      <c r="X41" s="120">
        <f>IF(Q41&lt;&gt;"",W41+T41,"")</f>
        <v>589.79999999999995</v>
      </c>
      <c r="Y41" s="121">
        <f>IF(Q41&lt;&gt;"",X41+M41,"")</f>
        <v>603.39115198210504</v>
      </c>
      <c r="Z41" s="181">
        <f>IF(Q41&lt;&gt;"",U41/K41,"")</f>
        <v>0.1574285714285715</v>
      </c>
      <c r="AA41" s="226">
        <f>T41/$T$42</f>
        <v>1</v>
      </c>
      <c r="AB41" s="124">
        <f>X41-AC41</f>
        <v>0</v>
      </c>
      <c r="AC41" s="125">
        <f>185.75+71.95+332.1</f>
        <v>589.79999999999995</v>
      </c>
      <c r="AE41" s="126">
        <v>185.75</v>
      </c>
      <c r="AF41" s="127">
        <f>T41-AE41</f>
        <v>404.04999999999995</v>
      </c>
      <c r="AG41" s="128">
        <v>46072</v>
      </c>
      <c r="AK41" s="232" t="s">
        <v>273</v>
      </c>
      <c r="AL41" s="129" t="s">
        <v>274</v>
      </c>
    </row>
    <row r="42" spans="1:38" ht="50.1" customHeight="1" thickBot="1" x14ac:dyDescent="0.95">
      <c r="A42" s="79">
        <v>24</v>
      </c>
      <c r="B42" s="103"/>
      <c r="C42" s="104" t="s">
        <v>185</v>
      </c>
      <c r="D42" s="79"/>
      <c r="E42" s="79"/>
      <c r="F42" s="270" t="s">
        <v>191</v>
      </c>
      <c r="G42" s="271"/>
      <c r="H42" s="271"/>
      <c r="I42" s="271"/>
      <c r="J42" s="271"/>
      <c r="K42" s="182">
        <f>SUM(K40:K41)</f>
        <v>979.4</v>
      </c>
      <c r="L42" s="182">
        <f>SUM(L40:L41)</f>
        <v>78.352000000000004</v>
      </c>
      <c r="M42" s="182">
        <f>SUM(M40:M41)</f>
        <v>19.015963216105387</v>
      </c>
      <c r="N42" s="183">
        <f>SUM(N40:N41)</f>
        <v>1076.7679632161053</v>
      </c>
      <c r="Q42" s="270" t="s">
        <v>191</v>
      </c>
      <c r="R42" s="271"/>
      <c r="S42" s="271"/>
      <c r="T42" s="184">
        <f>SUM(T40:T41)</f>
        <v>589.79999999999995</v>
      </c>
      <c r="U42" s="185">
        <f>SUM(U40:U41)</f>
        <v>389.6</v>
      </c>
      <c r="V42" s="186"/>
      <c r="W42" s="186"/>
      <c r="X42" s="187">
        <f>SUM(X40:X41)</f>
        <v>589.79999999999995</v>
      </c>
      <c r="Y42" s="188">
        <f>IF(Q42&lt;&gt;"",X42+M42,"")</f>
        <v>608.81596321610539</v>
      </c>
      <c r="Z42" s="189" t="s">
        <v>194</v>
      </c>
      <c r="AA42" s="227" t="s">
        <v>195</v>
      </c>
      <c r="AB42" s="124"/>
      <c r="AC42" s="125"/>
    </row>
    <row r="43" spans="1:38" ht="50.1" customHeight="1" thickBot="1" x14ac:dyDescent="0.95">
      <c r="A43" s="130">
        <v>25</v>
      </c>
      <c r="B43" s="190"/>
      <c r="C43" s="131" t="s">
        <v>192</v>
      </c>
      <c r="D43" s="130"/>
      <c r="E43" s="130"/>
      <c r="F43" s="191" t="s">
        <v>193</v>
      </c>
      <c r="G43" s="192"/>
      <c r="H43" s="192"/>
      <c r="I43" s="192"/>
      <c r="J43" s="192"/>
      <c r="K43" s="193">
        <f>SUM(K21:K21)+SUM(K24:K25)+SUM(K28:K29)+SUM(K32:K33)+SUM(K36:K37)+SUM(K40:K41)</f>
        <v>11684.411099999999</v>
      </c>
      <c r="L43" s="193">
        <f>SUM(L21:L21)+SUM(L24:L25)+SUM(L28:L29)+SUM(L32:L33)+SUM(L36:L37)+SUM(L40:L41)</f>
        <v>623.99199999999996</v>
      </c>
      <c r="M43" s="193">
        <f>SUM(M21:M21)+SUM(M24:M25)+SUM(M28:M29)+SUM(M32:M33)+SUM(M36:M37)+SUM(M40:M41)</f>
        <v>1094.2098364980741</v>
      </c>
      <c r="N43" s="194">
        <f>SUM(N21:N21)+SUM(N24:N25)+SUM(N28:N29)+SUM(N32:N33)+SUM(N36:N37)+SUM(N40:N41)</f>
        <v>13402.612936498075</v>
      </c>
      <c r="Q43" s="191" t="s">
        <v>57</v>
      </c>
      <c r="R43" s="192"/>
      <c r="S43" s="192"/>
      <c r="T43" s="193">
        <f>SUM(T21:T21)+SUM(T24:T25)+SUM(T28:T29)+SUM(T32:T33)+SUM(T36:T37)+SUM(T40:T41)</f>
        <v>5258.11</v>
      </c>
      <c r="U43" s="193">
        <f>SUM(U21:U21)+SUM(U24:U25)+SUM(U28:U29)+SUM(U32:U33)+SUM(U36:U37)+SUM(U40:U41)</f>
        <v>6426.3011000000006</v>
      </c>
      <c r="V43" s="192"/>
      <c r="W43" s="192"/>
      <c r="X43" s="193">
        <f>SUM(X21:X21)+SUM(X24:X25)+SUM(X28:X29)+SUM(X32:X33)+SUM(X36:X37)+SUM(X40:X41)</f>
        <v>5258.11</v>
      </c>
      <c r="Y43" s="194">
        <f>SUM(Y21:Y21)+SUM(Y24:Y25)+SUM(Y28:Y29)+SUM(Y32:Y33)+SUM(Y36:Y37)+SUM(Y40:Y41)</f>
        <v>6352.3198364980744</v>
      </c>
      <c r="Z43" s="195">
        <f>IF(Q43&lt;&gt;"",(N43-Y43)/N43,"")</f>
        <v>0.52603870106556616</v>
      </c>
      <c r="AA43" s="228">
        <f>IF(Z43&lt;&gt;"",(N43-Y43),"")</f>
        <v>7050.2931000000008</v>
      </c>
      <c r="AB43" s="229">
        <f>SUM(AB21:AB42)</f>
        <v>0</v>
      </c>
      <c r="AC43" s="229">
        <f>SUM(AC21:AC42)</f>
        <v>5258.11</v>
      </c>
    </row>
    <row r="45" spans="1:38" x14ac:dyDescent="0.9">
      <c r="AC45" s="230">
        <f>X43</f>
        <v>5258.11</v>
      </c>
      <c r="AI45" s="200" t="s">
        <v>317</v>
      </c>
      <c r="AK45" s="197" t="s">
        <v>306</v>
      </c>
    </row>
    <row r="46" spans="1:38" x14ac:dyDescent="0.9">
      <c r="AB46" s="196"/>
      <c r="AC46" s="230">
        <f>N43-AC45</f>
        <v>8144.5029364980755</v>
      </c>
      <c r="AI46" s="200" t="s">
        <v>308</v>
      </c>
      <c r="AK46" s="197" t="s">
        <v>307</v>
      </c>
    </row>
    <row r="47" spans="1:38" x14ac:dyDescent="0.9">
      <c r="AB47" s="198"/>
      <c r="AC47" s="233">
        <f>AC46*100%/N43</f>
        <v>0.60768023183889142</v>
      </c>
      <c r="AI47" s="200"/>
      <c r="AK47" s="200" t="s">
        <v>308</v>
      </c>
    </row>
    <row r="48" spans="1:38" x14ac:dyDescent="0.9">
      <c r="AB48" s="199"/>
      <c r="AI48" s="200"/>
    </row>
    <row r="49" spans="28:29" x14ac:dyDescent="0.9">
      <c r="AB49" s="201"/>
      <c r="AC49" s="202"/>
    </row>
  </sheetData>
  <mergeCells count="32">
    <mergeCell ref="F42:J42"/>
    <mergeCell ref="Q42:S42"/>
    <mergeCell ref="F22:J22"/>
    <mergeCell ref="Q22:S22"/>
    <mergeCell ref="F26:J26"/>
    <mergeCell ref="Q26:S26"/>
    <mergeCell ref="F39:K39"/>
    <mergeCell ref="Q39:Y39"/>
    <mergeCell ref="F31:K31"/>
    <mergeCell ref="Q31:Y31"/>
    <mergeCell ref="Q35:Y35"/>
    <mergeCell ref="F35:K35"/>
    <mergeCell ref="F34:J34"/>
    <mergeCell ref="Q34:S34"/>
    <mergeCell ref="Q20:Y20"/>
    <mergeCell ref="F20:K20"/>
    <mergeCell ref="AB19:AC19"/>
    <mergeCell ref="AB20:AC20"/>
    <mergeCell ref="F38:J38"/>
    <mergeCell ref="Q38:S38"/>
    <mergeCell ref="F27:K27"/>
    <mergeCell ref="Q27:Y27"/>
    <mergeCell ref="F30:J30"/>
    <mergeCell ref="Q30:S30"/>
    <mergeCell ref="Q23:Y23"/>
    <mergeCell ref="F23:K23"/>
    <mergeCell ref="F6:G6"/>
    <mergeCell ref="Q16:T16"/>
    <mergeCell ref="U16:X16"/>
    <mergeCell ref="AD16:AE16"/>
    <mergeCell ref="F19:N19"/>
    <mergeCell ref="Q19:Y19"/>
  </mergeCells>
  <dataValidations disablePrompts="1" count="3">
    <dataValidation type="list" allowBlank="1" showInputMessage="1" showErrorMessage="1" sqref="D21:D22 D28:D30 D32:D34 D40:D41 D43 D24:D26 D36:D38" xr:uid="{523035A9-DA35-4854-99C7-264F2FDA8856}">
      <formula1>"INTERNO,OPERACIONAL"</formula1>
    </dataValidation>
    <dataValidation type="list" allowBlank="1" showInputMessage="1" showErrorMessage="1" sqref="E21:E22 E28:E30 E40:E41 E32:E34 E24:E26 E36:E38" xr:uid="{D9AED9A0-76C7-4899-A25D-277D98EE79D2}">
      <formula1>"FAT.OGGI,FAT.CLIENTE"</formula1>
    </dataValidation>
    <dataValidation type="list" allowBlank="1" showInputMessage="1" showErrorMessage="1" sqref="E43" xr:uid="{33B84B67-7A8D-44D8-9B47-E3629538438C}">
      <formula1>"FAT.OGGI,FAT.CLIENTE "</formula1>
    </dataValidation>
  </dataValidations>
  <pageMargins left="0" right="0" top="0.59055118110236227" bottom="0.19685039370078741" header="0" footer="0"/>
  <pageSetup paperSize="9" fitToHeight="0" orientation="landscape" horizontalDpi="360" verticalDpi="360" r:id="rId1"/>
  <rowBreaks count="1" manualBreakCount="1">
    <brk id="34" max="16383" man="1"/>
  </rowBreaks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1295400</xdr:colOff>
                <xdr:row>3</xdr:row>
                <xdr:rowOff>457200</xdr:rowOff>
              </from>
              <to>
                <xdr:col>6</xdr:col>
                <xdr:colOff>2415540</xdr:colOff>
                <xdr:row>4</xdr:row>
                <xdr:rowOff>381000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76200</xdr:colOff>
                <xdr:row>3</xdr:row>
                <xdr:rowOff>457200</xdr:rowOff>
              </from>
              <to>
                <xdr:col>6</xdr:col>
                <xdr:colOff>1196340</xdr:colOff>
                <xdr:row>4</xdr:row>
                <xdr:rowOff>381000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2362200</xdr:colOff>
                <xdr:row>3</xdr:row>
                <xdr:rowOff>457200</xdr:rowOff>
              </from>
              <to>
                <xdr:col>5</xdr:col>
                <xdr:colOff>3482340</xdr:colOff>
                <xdr:row>4</xdr:row>
                <xdr:rowOff>381000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1257300</xdr:colOff>
                <xdr:row>3</xdr:row>
                <xdr:rowOff>457200</xdr:rowOff>
              </from>
              <to>
                <xdr:col>5</xdr:col>
                <xdr:colOff>2377440</xdr:colOff>
                <xdr:row>4</xdr:row>
                <xdr:rowOff>381000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152400</xdr:colOff>
                <xdr:row>3</xdr:row>
                <xdr:rowOff>419100</xdr:rowOff>
              </from>
              <to>
                <xdr:col>5</xdr:col>
                <xdr:colOff>1272540</xdr:colOff>
                <xdr:row>4</xdr:row>
                <xdr:rowOff>358140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152400</xdr:colOff>
                <xdr:row>3</xdr:row>
                <xdr:rowOff>419100</xdr:rowOff>
              </from>
              <to>
                <xdr:col>1</xdr:col>
                <xdr:colOff>1272540</xdr:colOff>
                <xdr:row>4</xdr:row>
                <xdr:rowOff>373380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1257300</xdr:colOff>
                <xdr:row>1</xdr:row>
                <xdr:rowOff>228600</xdr:rowOff>
              </from>
              <to>
                <xdr:col>6</xdr:col>
                <xdr:colOff>2377440</xdr:colOff>
                <xdr:row>2</xdr:row>
                <xdr:rowOff>190500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76200</xdr:colOff>
                <xdr:row>1</xdr:row>
                <xdr:rowOff>228600</xdr:rowOff>
              </from>
              <to>
                <xdr:col>6</xdr:col>
                <xdr:colOff>1196340</xdr:colOff>
                <xdr:row>2</xdr:row>
                <xdr:rowOff>182880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2362200</xdr:colOff>
                <xdr:row>1</xdr:row>
                <xdr:rowOff>228600</xdr:rowOff>
              </from>
              <to>
                <xdr:col>5</xdr:col>
                <xdr:colOff>3482340</xdr:colOff>
                <xdr:row>2</xdr:row>
                <xdr:rowOff>190500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1219200</xdr:colOff>
                <xdr:row>1</xdr:row>
                <xdr:rowOff>228600</xdr:rowOff>
              </from>
              <to>
                <xdr:col>5</xdr:col>
                <xdr:colOff>2339340</xdr:colOff>
                <xdr:row>2</xdr:row>
                <xdr:rowOff>190500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76200</xdr:colOff>
                <xdr:row>1</xdr:row>
                <xdr:rowOff>190500</xdr:rowOff>
              </from>
              <to>
                <xdr:col>5</xdr:col>
                <xdr:colOff>1196340</xdr:colOff>
                <xdr:row>2</xdr:row>
                <xdr:rowOff>152400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114300</xdr:colOff>
                <xdr:row>1</xdr:row>
                <xdr:rowOff>190500</xdr:rowOff>
              </from>
              <to>
                <xdr:col>1</xdr:col>
                <xdr:colOff>1234440</xdr:colOff>
                <xdr:row>2</xdr:row>
                <xdr:rowOff>152400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32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6" width="20.5546875" bestFit="1" customWidth="1"/>
    <col min="7" max="7" width="20.777343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62</v>
      </c>
      <c r="B8" s="24" t="s">
        <v>63</v>
      </c>
      <c r="C8" s="24" t="s">
        <v>64</v>
      </c>
      <c r="D8" s="24" t="s">
        <v>65</v>
      </c>
      <c r="E8" s="24" t="s">
        <v>66</v>
      </c>
      <c r="F8" s="24" t="s">
        <v>67</v>
      </c>
      <c r="G8" s="25" t="s">
        <v>60</v>
      </c>
      <c r="H8" s="25" t="s">
        <v>61</v>
      </c>
      <c r="I8" s="25" t="s">
        <v>13</v>
      </c>
      <c r="J8" s="25" t="s">
        <v>25</v>
      </c>
      <c r="K8" s="25" t="s">
        <v>68</v>
      </c>
      <c r="L8" s="25" t="s">
        <v>69</v>
      </c>
    </row>
    <row r="9" spans="1:12" x14ac:dyDescent="0.3">
      <c r="A9">
        <v>10</v>
      </c>
      <c r="B9" t="s">
        <v>218</v>
      </c>
      <c r="C9" t="s">
        <v>166</v>
      </c>
      <c r="D9" t="s">
        <v>200</v>
      </c>
      <c r="E9" t="s">
        <v>206</v>
      </c>
      <c r="F9" t="s">
        <v>223</v>
      </c>
      <c r="G9" t="s">
        <v>221</v>
      </c>
      <c r="H9" t="s">
        <v>228</v>
      </c>
      <c r="I9" t="s">
        <v>227</v>
      </c>
      <c r="J9" t="s">
        <v>225</v>
      </c>
      <c r="K9" t="s">
        <v>226</v>
      </c>
      <c r="L9" t="s">
        <v>26</v>
      </c>
    </row>
    <row r="10" spans="1:12" x14ac:dyDescent="0.3">
      <c r="A10">
        <v>14</v>
      </c>
      <c r="B10" t="s">
        <v>218</v>
      </c>
      <c r="C10" t="s">
        <v>173</v>
      </c>
      <c r="D10" t="s">
        <v>175</v>
      </c>
      <c r="E10" t="s">
        <v>209</v>
      </c>
      <c r="F10" t="s">
        <v>223</v>
      </c>
      <c r="G10" t="s">
        <v>221</v>
      </c>
      <c r="H10" t="s">
        <v>228</v>
      </c>
      <c r="I10" t="s">
        <v>231</v>
      </c>
      <c r="J10" t="s">
        <v>229</v>
      </c>
      <c r="K10" t="s">
        <v>230</v>
      </c>
      <c r="L10" t="s">
        <v>26</v>
      </c>
    </row>
    <row r="11" spans="1:12" x14ac:dyDescent="0.3">
      <c r="A11">
        <v>18</v>
      </c>
      <c r="B11" t="s">
        <v>218</v>
      </c>
      <c r="C11" t="s">
        <v>172</v>
      </c>
      <c r="D11" t="s">
        <v>178</v>
      </c>
      <c r="E11" t="s">
        <v>211</v>
      </c>
      <c r="F11" t="s">
        <v>223</v>
      </c>
      <c r="G11" t="s">
        <v>221</v>
      </c>
      <c r="H11" t="s">
        <v>236</v>
      </c>
      <c r="I11" t="s">
        <v>235</v>
      </c>
      <c r="J11" t="s">
        <v>232</v>
      </c>
      <c r="K11" t="s">
        <v>233</v>
      </c>
      <c r="L11" t="s">
        <v>234</v>
      </c>
    </row>
    <row r="12" spans="1:12" x14ac:dyDescent="0.3">
      <c r="A12">
        <v>3</v>
      </c>
      <c r="B12" t="s">
        <v>218</v>
      </c>
      <c r="C12" t="s">
        <v>163</v>
      </c>
      <c r="D12" t="s">
        <v>164</v>
      </c>
      <c r="E12" t="s">
        <v>204</v>
      </c>
      <c r="F12" t="s">
        <v>223</v>
      </c>
      <c r="G12" t="s">
        <v>221</v>
      </c>
      <c r="H12" t="s">
        <v>228</v>
      </c>
      <c r="I12" t="s">
        <v>240</v>
      </c>
      <c r="J12" t="s">
        <v>237</v>
      </c>
      <c r="K12" t="s">
        <v>238</v>
      </c>
      <c r="L12" t="s">
        <v>239</v>
      </c>
    </row>
    <row r="13" spans="1:12" x14ac:dyDescent="0.3">
      <c r="A13">
        <v>27</v>
      </c>
      <c r="B13" t="s">
        <v>218</v>
      </c>
      <c r="C13" t="s">
        <v>181</v>
      </c>
      <c r="D13" t="s">
        <v>181</v>
      </c>
      <c r="E13" t="s">
        <v>213</v>
      </c>
      <c r="F13" t="s">
        <v>223</v>
      </c>
      <c r="G13" t="s">
        <v>244</v>
      </c>
      <c r="H13" t="s">
        <v>228</v>
      </c>
      <c r="I13" t="s">
        <v>243</v>
      </c>
      <c r="J13" t="s">
        <v>241</v>
      </c>
      <c r="K13" t="s">
        <v>242</v>
      </c>
      <c r="L13" t="s">
        <v>26</v>
      </c>
    </row>
    <row r="14" spans="1:12" x14ac:dyDescent="0.3">
      <c r="A14">
        <v>28</v>
      </c>
      <c r="B14" t="s">
        <v>218</v>
      </c>
      <c r="C14" t="s">
        <v>168</v>
      </c>
      <c r="D14" t="s">
        <v>202</v>
      </c>
      <c r="E14" t="s">
        <v>207</v>
      </c>
      <c r="F14" t="s">
        <v>223</v>
      </c>
      <c r="G14" t="s">
        <v>221</v>
      </c>
      <c r="H14" t="s">
        <v>228</v>
      </c>
      <c r="I14" t="s">
        <v>246</v>
      </c>
      <c r="J14" t="s">
        <v>225</v>
      </c>
      <c r="K14" t="s">
        <v>245</v>
      </c>
      <c r="L14" t="s">
        <v>26</v>
      </c>
    </row>
    <row r="15" spans="1:12" x14ac:dyDescent="0.3">
      <c r="A15">
        <v>30</v>
      </c>
      <c r="B15" t="s">
        <v>218</v>
      </c>
      <c r="C15" t="s">
        <v>166</v>
      </c>
      <c r="D15" t="s">
        <v>203</v>
      </c>
      <c r="E15" t="s">
        <v>205</v>
      </c>
      <c r="F15" t="s">
        <v>223</v>
      </c>
      <c r="G15" t="s">
        <v>221</v>
      </c>
      <c r="H15" t="s">
        <v>236</v>
      </c>
      <c r="I15" t="s">
        <v>250</v>
      </c>
      <c r="J15" t="s">
        <v>247</v>
      </c>
      <c r="K15" t="s">
        <v>248</v>
      </c>
      <c r="L15" t="s">
        <v>249</v>
      </c>
    </row>
    <row r="16" spans="1:12" x14ac:dyDescent="0.3">
      <c r="A16">
        <v>11</v>
      </c>
      <c r="B16" t="s">
        <v>218</v>
      </c>
      <c r="C16" t="s">
        <v>168</v>
      </c>
      <c r="D16" t="s">
        <v>171</v>
      </c>
      <c r="E16" t="s">
        <v>208</v>
      </c>
      <c r="F16" t="s">
        <v>251</v>
      </c>
      <c r="G16" t="s">
        <v>221</v>
      </c>
      <c r="H16" t="s">
        <v>228</v>
      </c>
      <c r="I16" t="s">
        <v>255</v>
      </c>
      <c r="J16" t="s">
        <v>252</v>
      </c>
      <c r="K16" t="s">
        <v>253</v>
      </c>
      <c r="L16" t="s">
        <v>254</v>
      </c>
    </row>
    <row r="17" spans="1:12" x14ac:dyDescent="0.3">
      <c r="A17">
        <v>27</v>
      </c>
      <c r="B17" t="s">
        <v>218</v>
      </c>
      <c r="C17" t="s">
        <v>181</v>
      </c>
      <c r="D17" t="s">
        <v>181</v>
      </c>
      <c r="E17" t="s">
        <v>213</v>
      </c>
      <c r="F17" t="s">
        <v>256</v>
      </c>
      <c r="G17" t="s">
        <v>221</v>
      </c>
      <c r="H17" t="s">
        <v>236</v>
      </c>
      <c r="I17" t="s">
        <v>258</v>
      </c>
      <c r="J17" t="s">
        <v>26</v>
      </c>
      <c r="K17" t="s">
        <v>257</v>
      </c>
      <c r="L17" t="s">
        <v>26</v>
      </c>
    </row>
    <row r="18" spans="1:12" x14ac:dyDescent="0.3">
      <c r="A18">
        <v>27</v>
      </c>
      <c r="B18" t="s">
        <v>218</v>
      </c>
      <c r="C18" t="s">
        <v>181</v>
      </c>
      <c r="D18" t="s">
        <v>181</v>
      </c>
      <c r="E18" t="s">
        <v>213</v>
      </c>
      <c r="F18" t="s">
        <v>256</v>
      </c>
      <c r="G18" t="s">
        <v>221</v>
      </c>
      <c r="H18" t="s">
        <v>236</v>
      </c>
      <c r="I18" t="s">
        <v>259</v>
      </c>
      <c r="J18" t="s">
        <v>241</v>
      </c>
      <c r="K18" t="s">
        <v>242</v>
      </c>
      <c r="L18" t="s">
        <v>26</v>
      </c>
    </row>
    <row r="19" spans="1:12" x14ac:dyDescent="0.3">
      <c r="A19">
        <v>3</v>
      </c>
      <c r="B19" t="s">
        <v>218</v>
      </c>
      <c r="C19" t="s">
        <v>163</v>
      </c>
      <c r="D19" t="s">
        <v>164</v>
      </c>
      <c r="E19" t="s">
        <v>204</v>
      </c>
      <c r="F19" t="s">
        <v>260</v>
      </c>
      <c r="G19" t="s">
        <v>244</v>
      </c>
      <c r="H19" t="s">
        <v>262</v>
      </c>
      <c r="I19" t="s">
        <v>261</v>
      </c>
      <c r="J19" t="s">
        <v>237</v>
      </c>
      <c r="K19" t="s">
        <v>238</v>
      </c>
      <c r="L19" t="s">
        <v>239</v>
      </c>
    </row>
    <row r="20" spans="1:12" x14ac:dyDescent="0.3">
      <c r="A20">
        <v>18</v>
      </c>
      <c r="B20" t="s">
        <v>218</v>
      </c>
      <c r="C20" t="s">
        <v>172</v>
      </c>
      <c r="D20" t="s">
        <v>178</v>
      </c>
      <c r="E20" t="s">
        <v>211</v>
      </c>
      <c r="F20" t="s">
        <v>260</v>
      </c>
      <c r="G20" t="s">
        <v>244</v>
      </c>
      <c r="H20" t="s">
        <v>269</v>
      </c>
      <c r="I20" t="s">
        <v>266</v>
      </c>
      <c r="J20" t="s">
        <v>263</v>
      </c>
      <c r="K20" t="s">
        <v>264</v>
      </c>
      <c r="L20" t="s">
        <v>265</v>
      </c>
    </row>
    <row r="21" spans="1:12" x14ac:dyDescent="0.3">
      <c r="A21">
        <v>7</v>
      </c>
      <c r="B21" t="s">
        <v>218</v>
      </c>
      <c r="C21" t="s">
        <v>166</v>
      </c>
      <c r="D21" t="s">
        <v>200</v>
      </c>
      <c r="E21" t="s">
        <v>206</v>
      </c>
      <c r="F21" t="s">
        <v>260</v>
      </c>
      <c r="G21" t="s">
        <v>244</v>
      </c>
      <c r="H21" t="s">
        <v>269</v>
      </c>
      <c r="I21" t="s">
        <v>271</v>
      </c>
      <c r="J21" t="s">
        <v>229</v>
      </c>
      <c r="K21" t="s">
        <v>270</v>
      </c>
      <c r="L21" t="s">
        <v>26</v>
      </c>
    </row>
    <row r="22" spans="1:12" x14ac:dyDescent="0.3">
      <c r="A22">
        <v>14</v>
      </c>
      <c r="B22" t="s">
        <v>218</v>
      </c>
      <c r="C22" t="s">
        <v>173</v>
      </c>
      <c r="D22" t="s">
        <v>175</v>
      </c>
      <c r="E22" t="s">
        <v>209</v>
      </c>
      <c r="F22" t="s">
        <v>260</v>
      </c>
      <c r="G22" t="s">
        <v>244</v>
      </c>
      <c r="H22" t="s">
        <v>269</v>
      </c>
      <c r="I22" t="s">
        <v>272</v>
      </c>
      <c r="J22" t="s">
        <v>229</v>
      </c>
      <c r="K22" t="s">
        <v>270</v>
      </c>
      <c r="L22" t="s">
        <v>26</v>
      </c>
    </row>
    <row r="23" spans="1:12" x14ac:dyDescent="0.3">
      <c r="A23">
        <v>10</v>
      </c>
      <c r="B23" t="s">
        <v>218</v>
      </c>
      <c r="C23" t="s">
        <v>168</v>
      </c>
      <c r="D23" t="s">
        <v>202</v>
      </c>
      <c r="E23" t="s">
        <v>207</v>
      </c>
      <c r="F23" t="s">
        <v>260</v>
      </c>
      <c r="G23" t="s">
        <v>244</v>
      </c>
      <c r="H23" t="s">
        <v>269</v>
      </c>
      <c r="I23" t="s">
        <v>246</v>
      </c>
      <c r="J23" t="s">
        <v>241</v>
      </c>
      <c r="K23" t="s">
        <v>242</v>
      </c>
      <c r="L23" t="s">
        <v>26</v>
      </c>
    </row>
    <row r="24" spans="1:12" x14ac:dyDescent="0.3">
      <c r="A24">
        <v>11</v>
      </c>
      <c r="B24" t="s">
        <v>218</v>
      </c>
      <c r="C24" t="s">
        <v>168</v>
      </c>
      <c r="D24" t="s">
        <v>171</v>
      </c>
      <c r="E24" t="s">
        <v>208</v>
      </c>
      <c r="F24" t="s">
        <v>275</v>
      </c>
      <c r="G24" t="s">
        <v>244</v>
      </c>
      <c r="H24" t="s">
        <v>228</v>
      </c>
      <c r="I24" t="s">
        <v>255</v>
      </c>
      <c r="J24" t="s">
        <v>252</v>
      </c>
      <c r="K24" t="s">
        <v>253</v>
      </c>
      <c r="L24" t="s">
        <v>254</v>
      </c>
    </row>
    <row r="25" spans="1:12" x14ac:dyDescent="0.3">
      <c r="A25">
        <v>6</v>
      </c>
      <c r="B25" t="s">
        <v>218</v>
      </c>
      <c r="C25" t="s">
        <v>166</v>
      </c>
      <c r="D25" t="s">
        <v>203</v>
      </c>
      <c r="E25" t="s">
        <v>205</v>
      </c>
      <c r="F25" t="s">
        <v>275</v>
      </c>
      <c r="G25" t="s">
        <v>244</v>
      </c>
      <c r="H25" t="s">
        <v>228</v>
      </c>
      <c r="I25" t="s">
        <v>279</v>
      </c>
      <c r="J25" t="s">
        <v>276</v>
      </c>
      <c r="K25" t="s">
        <v>277</v>
      </c>
      <c r="L25" t="s">
        <v>278</v>
      </c>
    </row>
    <row r="26" spans="1:12" x14ac:dyDescent="0.3">
      <c r="A26">
        <v>3</v>
      </c>
      <c r="B26" t="s">
        <v>218</v>
      </c>
      <c r="C26" t="s">
        <v>163</v>
      </c>
      <c r="D26" t="s">
        <v>164</v>
      </c>
      <c r="E26" t="s">
        <v>204</v>
      </c>
      <c r="F26" t="s">
        <v>283</v>
      </c>
      <c r="G26" t="s">
        <v>244</v>
      </c>
      <c r="H26" t="s">
        <v>228</v>
      </c>
      <c r="I26" t="s">
        <v>261</v>
      </c>
      <c r="J26" t="s">
        <v>237</v>
      </c>
      <c r="K26" t="s">
        <v>238</v>
      </c>
      <c r="L26" t="s">
        <v>239</v>
      </c>
    </row>
    <row r="27" spans="1:12" x14ac:dyDescent="0.3">
      <c r="A27">
        <v>11</v>
      </c>
      <c r="B27" t="s">
        <v>218</v>
      </c>
      <c r="C27" t="s">
        <v>168</v>
      </c>
      <c r="D27" t="s">
        <v>171</v>
      </c>
      <c r="E27" t="s">
        <v>208</v>
      </c>
      <c r="F27" t="s">
        <v>283</v>
      </c>
      <c r="G27" t="s">
        <v>244</v>
      </c>
      <c r="H27" t="s">
        <v>228</v>
      </c>
      <c r="I27" t="s">
        <v>255</v>
      </c>
      <c r="J27" t="s">
        <v>252</v>
      </c>
      <c r="K27" t="s">
        <v>253</v>
      </c>
      <c r="L27" t="s">
        <v>254</v>
      </c>
    </row>
    <row r="28" spans="1:12" x14ac:dyDescent="0.3">
      <c r="A28">
        <v>7</v>
      </c>
      <c r="B28" t="s">
        <v>218</v>
      </c>
      <c r="C28" t="s">
        <v>166</v>
      </c>
      <c r="D28" t="s">
        <v>200</v>
      </c>
      <c r="E28" t="s">
        <v>206</v>
      </c>
      <c r="F28" t="s">
        <v>283</v>
      </c>
      <c r="G28" t="s">
        <v>221</v>
      </c>
      <c r="H28" t="s">
        <v>236</v>
      </c>
      <c r="I28" t="s">
        <v>246</v>
      </c>
      <c r="J28" t="s">
        <v>225</v>
      </c>
      <c r="K28" t="s">
        <v>292</v>
      </c>
      <c r="L28" t="s">
        <v>26</v>
      </c>
    </row>
    <row r="29" spans="1:12" x14ac:dyDescent="0.3">
      <c r="A29">
        <v>6</v>
      </c>
      <c r="B29" t="s">
        <v>218</v>
      </c>
      <c r="C29" t="s">
        <v>166</v>
      </c>
      <c r="D29" t="s">
        <v>203</v>
      </c>
      <c r="E29" t="s">
        <v>205</v>
      </c>
      <c r="F29" t="s">
        <v>283</v>
      </c>
      <c r="G29" t="s">
        <v>244</v>
      </c>
      <c r="H29" t="s">
        <v>228</v>
      </c>
      <c r="I29" t="s">
        <v>295</v>
      </c>
      <c r="J29" t="s">
        <v>247</v>
      </c>
      <c r="K29" t="s">
        <v>248</v>
      </c>
      <c r="L29" t="s">
        <v>249</v>
      </c>
    </row>
    <row r="30" spans="1:12" x14ac:dyDescent="0.3">
      <c r="A30">
        <v>10</v>
      </c>
      <c r="B30" t="s">
        <v>218</v>
      </c>
      <c r="C30" t="s">
        <v>168</v>
      </c>
      <c r="D30" t="s">
        <v>202</v>
      </c>
      <c r="E30" t="s">
        <v>207</v>
      </c>
      <c r="F30" t="s">
        <v>283</v>
      </c>
      <c r="G30" t="s">
        <v>244</v>
      </c>
      <c r="H30" t="s">
        <v>228</v>
      </c>
      <c r="I30" t="s">
        <v>246</v>
      </c>
      <c r="J30" t="s">
        <v>225</v>
      </c>
      <c r="K30" t="s">
        <v>298</v>
      </c>
      <c r="L30" t="s">
        <v>26</v>
      </c>
    </row>
    <row r="31" spans="1:12" x14ac:dyDescent="0.3">
      <c r="A31">
        <v>14</v>
      </c>
      <c r="B31" t="s">
        <v>218</v>
      </c>
      <c r="C31" t="s">
        <v>173</v>
      </c>
      <c r="D31" t="s">
        <v>175</v>
      </c>
      <c r="E31" t="s">
        <v>209</v>
      </c>
      <c r="F31" t="s">
        <v>283</v>
      </c>
      <c r="G31" t="s">
        <v>244</v>
      </c>
      <c r="H31" t="s">
        <v>228</v>
      </c>
      <c r="I31" t="s">
        <v>272</v>
      </c>
      <c r="J31" t="s">
        <v>229</v>
      </c>
      <c r="K31" t="s">
        <v>270</v>
      </c>
      <c r="L31" t="s">
        <v>26</v>
      </c>
    </row>
    <row r="32" spans="1:12" x14ac:dyDescent="0.3">
      <c r="A32">
        <v>23</v>
      </c>
      <c r="B32" t="s">
        <v>218</v>
      </c>
      <c r="C32" t="s">
        <v>181</v>
      </c>
      <c r="D32" t="s">
        <v>181</v>
      </c>
      <c r="E32" t="s">
        <v>213</v>
      </c>
      <c r="F32" t="s">
        <v>283</v>
      </c>
      <c r="G32" t="s">
        <v>26</v>
      </c>
      <c r="H32" t="s">
        <v>26</v>
      </c>
      <c r="I32" t="s">
        <v>304</v>
      </c>
      <c r="J32" t="s">
        <v>241</v>
      </c>
      <c r="K32" t="s">
        <v>242</v>
      </c>
      <c r="L32" t="s">
        <v>26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73</v>
      </c>
    </row>
    <row r="3" spans="1:148" x14ac:dyDescent="0.3">
      <c r="A3" s="27" t="s">
        <v>71</v>
      </c>
      <c r="B3" s="26" t="s">
        <v>72</v>
      </c>
    </row>
    <row r="5" spans="1:148" ht="15" thickBot="1" x14ac:dyDescent="0.35"/>
    <row r="6" spans="1:148" ht="61.2" x14ac:dyDescent="1.1000000000000001">
      <c r="J6" s="278" t="s">
        <v>75</v>
      </c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279"/>
      <c r="AS6" s="279"/>
      <c r="AT6" s="279"/>
      <c r="AU6" s="279"/>
      <c r="AV6" s="279"/>
      <c r="AW6" s="279"/>
      <c r="AX6" s="279"/>
      <c r="AY6" s="279"/>
      <c r="AZ6" s="279"/>
      <c r="BA6" s="279"/>
      <c r="BB6" s="279"/>
      <c r="BC6" s="280"/>
      <c r="BH6" s="278" t="s">
        <v>76</v>
      </c>
      <c r="BI6" s="279"/>
      <c r="BJ6" s="279"/>
      <c r="BK6" s="279"/>
      <c r="BL6" s="279"/>
      <c r="BM6" s="279"/>
      <c r="BN6" s="279"/>
      <c r="BO6" s="279"/>
      <c r="BP6" s="279"/>
      <c r="BQ6" s="279"/>
      <c r="BR6" s="279"/>
      <c r="BS6" s="279"/>
      <c r="BT6" s="279"/>
      <c r="BU6" s="279"/>
      <c r="BV6" s="279"/>
      <c r="BW6" s="279"/>
      <c r="BX6" s="279"/>
      <c r="BY6" s="279"/>
      <c r="BZ6" s="279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80"/>
      <c r="DC6" s="281" t="s">
        <v>77</v>
      </c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  <c r="EA6" s="282"/>
      <c r="EB6" s="282"/>
      <c r="EC6" s="282"/>
      <c r="ED6" s="282"/>
      <c r="EE6" s="282"/>
      <c r="EF6" s="282"/>
      <c r="EG6" s="282"/>
      <c r="EH6" s="282"/>
      <c r="EI6" s="282"/>
      <c r="EJ6" s="282"/>
      <c r="EK6" s="282"/>
      <c r="EL6" s="282"/>
      <c r="EM6" s="282"/>
      <c r="EN6" s="282"/>
      <c r="EO6" s="282"/>
      <c r="EP6" s="282"/>
      <c r="EQ6" s="282"/>
      <c r="ER6" s="283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78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21875" customWidth="1"/>
    <col min="8" max="8" width="25.44140625" customWidth="1"/>
    <col min="9" max="10" width="15.21875" customWidth="1"/>
    <col min="11" max="11" width="10.21875" customWidth="1"/>
    <col min="12" max="12" width="15.21875" customWidth="1"/>
    <col min="13" max="13" width="12.5546875" customWidth="1"/>
    <col min="14" max="14" width="15.21875" customWidth="1"/>
    <col min="15" max="15" width="40.44140625" customWidth="1"/>
  </cols>
  <sheetData>
    <row r="1" spans="1:15" ht="15" x14ac:dyDescent="0.3">
      <c r="A1" s="285" t="s">
        <v>26</v>
      </c>
      <c r="B1" s="285"/>
      <c r="C1" s="285"/>
      <c r="D1" s="287" t="s">
        <v>103</v>
      </c>
      <c r="E1" s="287"/>
      <c r="F1" s="287"/>
      <c r="G1" s="287"/>
      <c r="H1" s="287"/>
      <c r="I1" s="287"/>
      <c r="J1" s="33" t="s">
        <v>26</v>
      </c>
      <c r="K1" s="33" t="s">
        <v>26</v>
      </c>
      <c r="L1" s="33" t="s">
        <v>26</v>
      </c>
      <c r="M1" s="33" t="s">
        <v>26</v>
      </c>
      <c r="N1" s="33" t="s">
        <v>26</v>
      </c>
      <c r="O1" s="34" t="s">
        <v>26</v>
      </c>
    </row>
    <row r="2" spans="1:15" x14ac:dyDescent="0.3">
      <c r="A2" s="286"/>
      <c r="B2" s="286"/>
      <c r="C2" s="286"/>
      <c r="D2" s="285" t="s">
        <v>104</v>
      </c>
      <c r="E2" s="285"/>
      <c r="F2" s="285"/>
      <c r="G2" s="285"/>
      <c r="H2" s="285"/>
      <c r="I2" s="285"/>
      <c r="J2" s="33"/>
      <c r="K2" s="33"/>
      <c r="L2" s="33"/>
      <c r="M2" s="33"/>
      <c r="N2" s="33"/>
      <c r="O2" s="288" t="s">
        <v>105</v>
      </c>
    </row>
    <row r="3" spans="1:15" x14ac:dyDescent="0.3">
      <c r="A3" s="286"/>
      <c r="B3" s="286"/>
      <c r="C3" s="286"/>
      <c r="D3" s="285" t="s">
        <v>106</v>
      </c>
      <c r="E3" s="285"/>
      <c r="F3" s="285"/>
      <c r="G3" s="285"/>
      <c r="H3" s="285"/>
      <c r="I3" s="285"/>
      <c r="J3" s="33"/>
      <c r="K3" s="33"/>
      <c r="L3" s="33"/>
      <c r="M3" s="33"/>
      <c r="N3" s="33"/>
      <c r="O3" s="289"/>
    </row>
    <row r="4" spans="1:15" x14ac:dyDescent="0.3">
      <c r="A4" s="286"/>
      <c r="B4" s="286"/>
      <c r="C4" s="286"/>
      <c r="D4" s="285" t="s">
        <v>107</v>
      </c>
      <c r="E4" s="285"/>
      <c r="F4" s="285"/>
      <c r="G4" s="285"/>
      <c r="H4" s="285"/>
      <c r="I4" s="285"/>
      <c r="J4" s="33"/>
      <c r="K4" s="33"/>
      <c r="L4" s="33"/>
      <c r="M4" s="33"/>
      <c r="N4" s="33"/>
      <c r="O4" s="289"/>
    </row>
    <row r="5" spans="1:15" x14ac:dyDescent="0.3">
      <c r="A5" s="286"/>
      <c r="B5" s="286"/>
      <c r="C5" s="286"/>
      <c r="D5" s="285" t="s">
        <v>108</v>
      </c>
      <c r="E5" s="285"/>
      <c r="F5" s="285"/>
      <c r="G5" s="285"/>
      <c r="H5" s="285"/>
      <c r="I5" s="285"/>
      <c r="J5" s="33"/>
      <c r="K5" s="33"/>
      <c r="L5" s="33"/>
      <c r="M5" s="33"/>
      <c r="N5" s="33"/>
      <c r="O5" s="289"/>
    </row>
    <row r="6" spans="1:15" x14ac:dyDescent="0.3">
      <c r="A6" s="286"/>
      <c r="B6" s="286"/>
      <c r="C6" s="286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89"/>
    </row>
    <row r="7" spans="1:15" x14ac:dyDescent="0.3">
      <c r="A7" s="286"/>
      <c r="B7" s="286"/>
      <c r="C7" s="286"/>
      <c r="D7" s="285" t="s">
        <v>109</v>
      </c>
      <c r="E7" s="285"/>
      <c r="F7" s="285"/>
      <c r="G7" s="285"/>
      <c r="H7" s="285"/>
      <c r="I7" s="285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84" t="s">
        <v>110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</row>
    <row r="9" spans="1:15" ht="27.6" x14ac:dyDescent="0.3">
      <c r="A9" s="36" t="s">
        <v>111</v>
      </c>
      <c r="B9" s="36" t="s">
        <v>112</v>
      </c>
      <c r="C9" s="36" t="s">
        <v>113</v>
      </c>
      <c r="D9" s="36" t="s">
        <v>66</v>
      </c>
      <c r="E9" s="36" t="s">
        <v>114</v>
      </c>
      <c r="F9" s="36" t="s">
        <v>115</v>
      </c>
      <c r="G9" s="36" t="s">
        <v>48</v>
      </c>
      <c r="H9" s="36" t="s">
        <v>116</v>
      </c>
      <c r="I9" s="36" t="s">
        <v>117</v>
      </c>
      <c r="J9" s="36" t="s">
        <v>115</v>
      </c>
      <c r="K9" s="36" t="s">
        <v>118</v>
      </c>
      <c r="L9" s="36" t="s">
        <v>119</v>
      </c>
      <c r="M9" s="36" t="s">
        <v>120</v>
      </c>
      <c r="N9" s="36" t="s">
        <v>121</v>
      </c>
      <c r="O9" s="37" t="s">
        <v>122</v>
      </c>
    </row>
    <row r="10" spans="1:15" x14ac:dyDescent="0.3">
      <c r="A10" s="38" t="s">
        <v>63</v>
      </c>
      <c r="B10" s="39">
        <v>1</v>
      </c>
      <c r="C10" s="38" t="s">
        <v>132</v>
      </c>
      <c r="D10" s="38" t="s">
        <v>84</v>
      </c>
      <c r="E10" s="38">
        <v>1</v>
      </c>
      <c r="F10" s="40">
        <v>20000</v>
      </c>
      <c r="G10" s="40">
        <v>20000</v>
      </c>
      <c r="H10" s="38" t="s">
        <v>126</v>
      </c>
      <c r="I10" s="40">
        <v>9900</v>
      </c>
      <c r="J10" s="40">
        <v>9900</v>
      </c>
      <c r="K10" s="40" t="s">
        <v>127</v>
      </c>
      <c r="L10" s="41" t="s">
        <v>128</v>
      </c>
      <c r="M10" s="41" t="s">
        <v>128</v>
      </c>
      <c r="N10" s="40">
        <v>0</v>
      </c>
      <c r="O10" s="42" t="s">
        <v>26</v>
      </c>
    </row>
    <row r="11" spans="1:15" x14ac:dyDescent="0.3">
      <c r="A11" s="43" t="s">
        <v>63</v>
      </c>
      <c r="B11" s="44">
        <v>2</v>
      </c>
      <c r="C11" s="43" t="s">
        <v>133</v>
      </c>
      <c r="D11" s="43" t="s">
        <v>95</v>
      </c>
      <c r="E11" s="43">
        <v>1</v>
      </c>
      <c r="F11" s="45">
        <v>11500</v>
      </c>
      <c r="G11" s="45">
        <v>11500</v>
      </c>
      <c r="H11" s="43" t="s">
        <v>126</v>
      </c>
      <c r="I11" s="45">
        <v>7400</v>
      </c>
      <c r="J11" s="45">
        <v>7400</v>
      </c>
      <c r="K11" s="45" t="s">
        <v>127</v>
      </c>
      <c r="L11" s="46" t="s">
        <v>128</v>
      </c>
      <c r="M11" s="46" t="s">
        <v>128</v>
      </c>
      <c r="N11" s="45">
        <v>0</v>
      </c>
      <c r="O11" s="47" t="s">
        <v>26</v>
      </c>
    </row>
    <row r="12" spans="1:15" x14ac:dyDescent="0.3">
      <c r="A12" s="38" t="s">
        <v>129</v>
      </c>
      <c r="B12" s="39">
        <v>3</v>
      </c>
      <c r="C12" s="38" t="s">
        <v>134</v>
      </c>
      <c r="D12" s="38" t="s">
        <v>96</v>
      </c>
      <c r="E12" s="38">
        <v>1</v>
      </c>
      <c r="F12" s="40">
        <v>1000</v>
      </c>
      <c r="G12" s="40">
        <v>1000</v>
      </c>
      <c r="H12" s="38" t="s">
        <v>126</v>
      </c>
      <c r="I12" s="40">
        <v>900</v>
      </c>
      <c r="J12" s="40">
        <v>900</v>
      </c>
      <c r="K12" s="40" t="s">
        <v>127</v>
      </c>
      <c r="L12" s="41" t="s">
        <v>135</v>
      </c>
      <c r="M12" s="41" t="s">
        <v>128</v>
      </c>
      <c r="N12" s="40">
        <v>0</v>
      </c>
      <c r="O12" s="42" t="s">
        <v>97</v>
      </c>
    </row>
    <row r="13" spans="1:15" x14ac:dyDescent="0.3">
      <c r="A13" s="43" t="s">
        <v>129</v>
      </c>
      <c r="B13" s="44">
        <v>4</v>
      </c>
      <c r="C13" s="43" t="s">
        <v>136</v>
      </c>
      <c r="D13" s="43" t="s">
        <v>98</v>
      </c>
      <c r="E13" s="43">
        <v>1</v>
      </c>
      <c r="F13" s="45">
        <v>2000</v>
      </c>
      <c r="G13" s="45">
        <v>2000</v>
      </c>
      <c r="H13" s="43" t="s">
        <v>126</v>
      </c>
      <c r="I13" s="45">
        <v>500</v>
      </c>
      <c r="J13" s="45">
        <v>500</v>
      </c>
      <c r="K13" s="45" t="s">
        <v>127</v>
      </c>
      <c r="L13" s="46" t="s">
        <v>135</v>
      </c>
      <c r="M13" s="46" t="s">
        <v>128</v>
      </c>
      <c r="N13" s="45">
        <v>0</v>
      </c>
      <c r="O13" s="47" t="s">
        <v>99</v>
      </c>
    </row>
    <row r="14" spans="1:15" x14ac:dyDescent="0.3">
      <c r="A14" s="38" t="s">
        <v>129</v>
      </c>
      <c r="B14" s="39">
        <v>5</v>
      </c>
      <c r="C14" s="38" t="s">
        <v>137</v>
      </c>
      <c r="D14" s="38" t="s">
        <v>80</v>
      </c>
      <c r="E14" s="38">
        <v>1</v>
      </c>
      <c r="F14" s="40">
        <v>4000</v>
      </c>
      <c r="G14" s="40">
        <v>4000</v>
      </c>
      <c r="H14" s="38" t="s">
        <v>126</v>
      </c>
      <c r="I14" s="40">
        <v>2000</v>
      </c>
      <c r="J14" s="40">
        <v>2000</v>
      </c>
      <c r="K14" s="40" t="s">
        <v>127</v>
      </c>
      <c r="L14" s="41" t="s">
        <v>135</v>
      </c>
      <c r="M14" s="41" t="s">
        <v>128</v>
      </c>
      <c r="N14" s="40">
        <v>0</v>
      </c>
      <c r="O14" s="42" t="s">
        <v>82</v>
      </c>
    </row>
    <row r="15" spans="1:15" x14ac:dyDescent="0.3">
      <c r="A15" s="43" t="s">
        <v>131</v>
      </c>
      <c r="B15" s="44">
        <v>6</v>
      </c>
      <c r="C15" s="43" t="s">
        <v>138</v>
      </c>
      <c r="D15" s="43" t="s">
        <v>130</v>
      </c>
      <c r="E15" s="43">
        <v>1</v>
      </c>
      <c r="F15" s="45">
        <v>0</v>
      </c>
      <c r="G15" s="45">
        <v>0</v>
      </c>
      <c r="H15" s="43" t="s">
        <v>126</v>
      </c>
      <c r="I15" s="45">
        <v>1000</v>
      </c>
      <c r="J15" s="45">
        <v>1000</v>
      </c>
      <c r="K15" s="45" t="s">
        <v>127</v>
      </c>
      <c r="L15" s="46" t="s">
        <v>135</v>
      </c>
      <c r="M15" s="46" t="s">
        <v>128</v>
      </c>
      <c r="N15" s="45">
        <v>0</v>
      </c>
      <c r="O15" s="47" t="s">
        <v>26</v>
      </c>
    </row>
    <row r="16" spans="1:15" x14ac:dyDescent="0.3">
      <c r="A16" s="38" t="s">
        <v>129</v>
      </c>
      <c r="B16" s="39">
        <v>7</v>
      </c>
      <c r="C16" s="38" t="s">
        <v>139</v>
      </c>
      <c r="D16" s="38" t="s">
        <v>81</v>
      </c>
      <c r="E16" s="38">
        <v>1</v>
      </c>
      <c r="F16" s="40">
        <v>2000</v>
      </c>
      <c r="G16" s="40">
        <v>2000</v>
      </c>
      <c r="H16" s="38" t="s">
        <v>126</v>
      </c>
      <c r="I16" s="40">
        <v>1000</v>
      </c>
      <c r="J16" s="40">
        <v>1000</v>
      </c>
      <c r="K16" s="40" t="s">
        <v>127</v>
      </c>
      <c r="L16" s="41" t="s">
        <v>135</v>
      </c>
      <c r="M16" s="41" t="s">
        <v>128</v>
      </c>
      <c r="N16" s="40">
        <v>0</v>
      </c>
      <c r="O16" s="42" t="s">
        <v>83</v>
      </c>
    </row>
    <row r="17" spans="1:15" x14ac:dyDescent="0.3">
      <c r="A17" s="43" t="s">
        <v>131</v>
      </c>
      <c r="B17" s="44">
        <v>14</v>
      </c>
      <c r="C17" s="43" t="s">
        <v>140</v>
      </c>
      <c r="D17" s="43" t="s">
        <v>102</v>
      </c>
      <c r="E17" s="43">
        <v>1</v>
      </c>
      <c r="F17" s="45">
        <v>2500</v>
      </c>
      <c r="G17" s="45">
        <v>2500</v>
      </c>
      <c r="H17" s="43" t="s">
        <v>126</v>
      </c>
      <c r="I17" s="45">
        <v>2000</v>
      </c>
      <c r="J17" s="45">
        <v>2000</v>
      </c>
      <c r="K17" s="45" t="s">
        <v>141</v>
      </c>
      <c r="L17" s="46" t="s">
        <v>142</v>
      </c>
      <c r="M17" s="46" t="s">
        <v>128</v>
      </c>
      <c r="N17" s="45">
        <v>0</v>
      </c>
      <c r="O17" s="47" t="s">
        <v>26</v>
      </c>
    </row>
    <row r="18" spans="1:15" x14ac:dyDescent="0.3">
      <c r="A18" s="38" t="s">
        <v>63</v>
      </c>
      <c r="B18" s="39">
        <v>8</v>
      </c>
      <c r="C18" s="38" t="s">
        <v>143</v>
      </c>
      <c r="D18" s="38" t="s">
        <v>100</v>
      </c>
      <c r="E18" s="38">
        <v>1</v>
      </c>
      <c r="F18" s="40">
        <v>8500</v>
      </c>
      <c r="G18" s="40">
        <v>8500</v>
      </c>
      <c r="H18" s="38" t="s">
        <v>126</v>
      </c>
      <c r="I18" s="40">
        <v>2500</v>
      </c>
      <c r="J18" s="40">
        <v>2500</v>
      </c>
      <c r="K18" s="40" t="s">
        <v>127</v>
      </c>
      <c r="L18" s="41" t="s">
        <v>128</v>
      </c>
      <c r="M18" s="41" t="s">
        <v>128</v>
      </c>
      <c r="N18" s="40">
        <v>0</v>
      </c>
      <c r="O18" s="42" t="s">
        <v>26</v>
      </c>
    </row>
    <row r="19" spans="1:15" ht="72" x14ac:dyDescent="0.3">
      <c r="A19" s="43" t="s">
        <v>129</v>
      </c>
      <c r="B19" s="44">
        <v>9</v>
      </c>
      <c r="C19" s="43" t="s">
        <v>144</v>
      </c>
      <c r="D19" s="43" t="s">
        <v>85</v>
      </c>
      <c r="E19" s="43">
        <v>2</v>
      </c>
      <c r="F19" s="45">
        <v>2000</v>
      </c>
      <c r="G19" s="45">
        <v>4000</v>
      </c>
      <c r="H19" s="43" t="s">
        <v>126</v>
      </c>
      <c r="I19" s="45">
        <v>1000</v>
      </c>
      <c r="J19" s="45">
        <v>500</v>
      </c>
      <c r="K19" s="45" t="s">
        <v>127</v>
      </c>
      <c r="L19" s="46" t="s">
        <v>135</v>
      </c>
      <c r="M19" s="46" t="s">
        <v>128</v>
      </c>
      <c r="N19" s="45">
        <v>0</v>
      </c>
      <c r="O19" s="48" t="s">
        <v>86</v>
      </c>
    </row>
    <row r="20" spans="1:15" ht="28.8" x14ac:dyDescent="0.3">
      <c r="A20" s="38" t="s">
        <v>129</v>
      </c>
      <c r="B20" s="39">
        <v>10</v>
      </c>
      <c r="C20" s="38" t="s">
        <v>145</v>
      </c>
      <c r="D20" s="38" t="s">
        <v>87</v>
      </c>
      <c r="E20" s="38">
        <v>3</v>
      </c>
      <c r="F20" s="40">
        <v>1500</v>
      </c>
      <c r="G20" s="40">
        <v>4500</v>
      </c>
      <c r="H20" s="38" t="s">
        <v>126</v>
      </c>
      <c r="I20" s="40">
        <v>1500</v>
      </c>
      <c r="J20" s="40">
        <v>500</v>
      </c>
      <c r="K20" s="40" t="s">
        <v>127</v>
      </c>
      <c r="L20" s="41" t="s">
        <v>135</v>
      </c>
      <c r="M20" s="41" t="s">
        <v>128</v>
      </c>
      <c r="N20" s="40">
        <v>0</v>
      </c>
      <c r="O20" s="49" t="s">
        <v>88</v>
      </c>
    </row>
    <row r="21" spans="1:15" x14ac:dyDescent="0.3">
      <c r="A21" s="43" t="s">
        <v>63</v>
      </c>
      <c r="B21" s="44">
        <v>11</v>
      </c>
      <c r="C21" s="43" t="s">
        <v>146</v>
      </c>
      <c r="D21" s="43" t="s">
        <v>89</v>
      </c>
      <c r="E21" s="43">
        <v>1</v>
      </c>
      <c r="F21" s="45">
        <v>7000</v>
      </c>
      <c r="G21" s="45">
        <v>7000</v>
      </c>
      <c r="H21" s="43" t="s">
        <v>126</v>
      </c>
      <c r="I21" s="45">
        <v>300</v>
      </c>
      <c r="J21" s="45">
        <v>300</v>
      </c>
      <c r="K21" s="45" t="s">
        <v>127</v>
      </c>
      <c r="L21" s="46" t="s">
        <v>128</v>
      </c>
      <c r="M21" s="46" t="s">
        <v>128</v>
      </c>
      <c r="N21" s="45">
        <v>0</v>
      </c>
      <c r="O21" s="47" t="s">
        <v>26</v>
      </c>
    </row>
    <row r="22" spans="1:15" x14ac:dyDescent="0.3">
      <c r="A22" s="38" t="s">
        <v>63</v>
      </c>
      <c r="B22" s="39">
        <v>12</v>
      </c>
      <c r="C22" s="38" t="s">
        <v>147</v>
      </c>
      <c r="D22" s="38" t="s">
        <v>90</v>
      </c>
      <c r="E22" s="38">
        <v>1</v>
      </c>
      <c r="F22" s="40">
        <v>7000</v>
      </c>
      <c r="G22" s="40">
        <v>7000</v>
      </c>
      <c r="H22" s="38" t="s">
        <v>126</v>
      </c>
      <c r="I22" s="40">
        <v>300</v>
      </c>
      <c r="J22" s="40">
        <v>300</v>
      </c>
      <c r="K22" s="40" t="s">
        <v>127</v>
      </c>
      <c r="L22" s="41" t="s">
        <v>128</v>
      </c>
      <c r="M22" s="41" t="s">
        <v>128</v>
      </c>
      <c r="N22" s="40">
        <v>0</v>
      </c>
      <c r="O22" s="42" t="s">
        <v>26</v>
      </c>
    </row>
    <row r="23" spans="1:15" x14ac:dyDescent="0.3">
      <c r="A23" s="43" t="s">
        <v>129</v>
      </c>
      <c r="B23" s="44">
        <v>13</v>
      </c>
      <c r="C23" s="43" t="s">
        <v>148</v>
      </c>
      <c r="D23" s="43" t="s">
        <v>101</v>
      </c>
      <c r="E23" s="43">
        <v>1</v>
      </c>
      <c r="F23" s="45">
        <v>5000</v>
      </c>
      <c r="G23" s="45">
        <v>5000</v>
      </c>
      <c r="H23" s="43" t="s">
        <v>126</v>
      </c>
      <c r="I23" s="45">
        <v>200</v>
      </c>
      <c r="J23" s="45">
        <v>200</v>
      </c>
      <c r="K23" s="45" t="s">
        <v>127</v>
      </c>
      <c r="L23" s="46" t="s">
        <v>135</v>
      </c>
      <c r="M23" s="46" t="s">
        <v>128</v>
      </c>
      <c r="N23" s="45">
        <v>0</v>
      </c>
      <c r="O23" s="47" t="s">
        <v>26</v>
      </c>
    </row>
    <row r="24" spans="1:15" x14ac:dyDescent="0.3">
      <c r="A24" s="38" t="s">
        <v>129</v>
      </c>
      <c r="B24" s="39">
        <v>15</v>
      </c>
      <c r="C24" s="38" t="s">
        <v>149</v>
      </c>
      <c r="D24" s="38" t="s">
        <v>102</v>
      </c>
      <c r="E24" s="38">
        <v>1</v>
      </c>
      <c r="F24" s="40">
        <v>2000</v>
      </c>
      <c r="G24" s="40">
        <v>2000</v>
      </c>
      <c r="H24" s="38" t="s">
        <v>126</v>
      </c>
      <c r="I24" s="40">
        <v>100</v>
      </c>
      <c r="J24" s="40">
        <v>100</v>
      </c>
      <c r="K24" s="40" t="s">
        <v>127</v>
      </c>
      <c r="L24" s="41" t="s">
        <v>135</v>
      </c>
      <c r="M24" s="41" t="s">
        <v>128</v>
      </c>
      <c r="N24" s="40">
        <v>0</v>
      </c>
      <c r="O24" s="42" t="s">
        <v>26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123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124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125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218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5500000000000007" customHeight="1" thickBot="1" x14ac:dyDescent="0.35"/>
    <row r="2" spans="2:12" ht="38.549999999999997" customHeight="1" x14ac:dyDescent="0.4">
      <c r="B2" s="293" t="s">
        <v>2</v>
      </c>
      <c r="C2" s="294"/>
      <c r="D2" s="294"/>
      <c r="E2" s="294"/>
      <c r="F2" s="294"/>
      <c r="G2" s="294"/>
      <c r="H2" s="294"/>
      <c r="I2" s="294"/>
      <c r="J2" s="294"/>
      <c r="K2" s="294"/>
      <c r="L2" s="295"/>
    </row>
    <row r="3" spans="2:12" ht="47.55" customHeight="1" thickBot="1" x14ac:dyDescent="0.35">
      <c r="B3" s="296" t="s">
        <v>27</v>
      </c>
      <c r="C3" s="297"/>
      <c r="D3" s="297"/>
      <c r="E3" s="297"/>
      <c r="F3" s="297"/>
      <c r="G3" s="297"/>
      <c r="H3" s="297"/>
      <c r="I3" s="297"/>
      <c r="J3" s="297"/>
      <c r="K3" s="297"/>
      <c r="L3" s="298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99" t="s">
        <v>28</v>
      </c>
      <c r="D6" s="299"/>
      <c r="E6" s="299"/>
      <c r="F6" s="299"/>
      <c r="G6" s="299"/>
      <c r="H6" s="299"/>
      <c r="I6" s="299"/>
      <c r="J6" s="299"/>
      <c r="K6" s="299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29</v>
      </c>
      <c r="D8" s="300" t="s">
        <v>283</v>
      </c>
      <c r="E8" s="301"/>
      <c r="F8" s="301"/>
      <c r="G8" s="301"/>
      <c r="H8" s="301"/>
      <c r="I8" s="301"/>
      <c r="J8" s="301"/>
      <c r="K8" s="302"/>
      <c r="L8" s="5"/>
    </row>
    <row r="9" spans="2:12" x14ac:dyDescent="0.3">
      <c r="B9" s="4"/>
      <c r="C9" s="7" t="s">
        <v>30</v>
      </c>
      <c r="D9" s="290" t="s">
        <v>151</v>
      </c>
      <c r="E9" s="291"/>
      <c r="F9" s="291"/>
      <c r="G9" s="291"/>
      <c r="H9" s="291"/>
      <c r="I9" s="291"/>
      <c r="J9" s="291"/>
      <c r="K9" s="292"/>
      <c r="L9" s="5"/>
    </row>
    <row r="10" spans="2:12" x14ac:dyDescent="0.3">
      <c r="B10" s="4"/>
      <c r="C10" s="7" t="s">
        <v>31</v>
      </c>
      <c r="D10" s="290" t="s">
        <v>26</v>
      </c>
      <c r="E10" s="291"/>
      <c r="F10" s="291"/>
      <c r="G10" s="291"/>
      <c r="H10" s="291"/>
      <c r="I10" s="291"/>
      <c r="J10" s="291"/>
      <c r="K10" s="292"/>
      <c r="L10" s="5"/>
    </row>
    <row r="11" spans="2:12" x14ac:dyDescent="0.3">
      <c r="B11" s="4"/>
      <c r="C11" s="7" t="s">
        <v>32</v>
      </c>
      <c r="D11" s="290" t="s">
        <v>224</v>
      </c>
      <c r="E11" s="291"/>
      <c r="F11" s="291"/>
      <c r="G11" s="291"/>
      <c r="H11" s="291"/>
      <c r="I11" s="291"/>
      <c r="J11" s="291"/>
      <c r="K11" s="292"/>
      <c r="L11" s="5"/>
    </row>
    <row r="12" spans="2:12" x14ac:dyDescent="0.3">
      <c r="B12" s="4"/>
      <c r="C12" s="10" t="s">
        <v>33</v>
      </c>
      <c r="D12" s="303" t="s">
        <v>284</v>
      </c>
      <c r="E12" s="304"/>
      <c r="F12" s="304"/>
      <c r="G12" s="304"/>
      <c r="H12" s="305"/>
      <c r="I12" s="11" t="s">
        <v>34</v>
      </c>
      <c r="J12" s="303" t="s">
        <v>183</v>
      </c>
      <c r="K12" s="30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99" t="s">
        <v>35</v>
      </c>
      <c r="D16" s="299"/>
      <c r="E16" s="299"/>
      <c r="F16" s="299"/>
      <c r="G16" s="299"/>
      <c r="H16" s="299"/>
      <c r="I16" s="299"/>
      <c r="J16" s="299"/>
      <c r="K16" s="299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06" t="s">
        <v>291</v>
      </c>
      <c r="E18" s="306"/>
      <c r="F18" s="306"/>
      <c r="G18" s="307"/>
      <c r="H18" s="306" t="s">
        <v>36</v>
      </c>
      <c r="I18" s="306"/>
      <c r="J18" s="306"/>
      <c r="K18" s="307"/>
      <c r="L18" s="5"/>
    </row>
    <row r="19" spans="2:12" x14ac:dyDescent="0.3">
      <c r="B19" s="4"/>
      <c r="C19" s="15" t="s">
        <v>37</v>
      </c>
      <c r="D19" s="308" t="s">
        <v>242</v>
      </c>
      <c r="E19" s="309"/>
      <c r="F19" s="309"/>
      <c r="G19" s="309"/>
      <c r="H19" s="309"/>
      <c r="I19" s="309"/>
      <c r="J19" s="309"/>
      <c r="K19" s="310"/>
      <c r="L19" s="5"/>
    </row>
    <row r="20" spans="2:12" x14ac:dyDescent="0.3">
      <c r="B20" s="4"/>
      <c r="C20" s="7" t="s">
        <v>38</v>
      </c>
      <c r="D20" s="290"/>
      <c r="E20" s="291"/>
      <c r="F20" s="291"/>
      <c r="G20" s="291"/>
      <c r="H20" s="291"/>
      <c r="I20" s="291"/>
      <c r="J20" s="291"/>
      <c r="K20" s="292"/>
      <c r="L20" s="5"/>
    </row>
    <row r="21" spans="2:12" x14ac:dyDescent="0.3">
      <c r="B21" s="4"/>
      <c r="C21" s="7" t="s">
        <v>39</v>
      </c>
      <c r="D21" s="290" t="s">
        <v>285</v>
      </c>
      <c r="E21" s="292"/>
      <c r="F21" s="7" t="s">
        <v>79</v>
      </c>
      <c r="G21" s="16" t="s">
        <v>286</v>
      </c>
      <c r="H21" s="7" t="s">
        <v>40</v>
      </c>
      <c r="I21" s="8" t="s">
        <v>303</v>
      </c>
      <c r="J21" s="7" t="s">
        <v>41</v>
      </c>
      <c r="K21" s="9" t="s">
        <v>26</v>
      </c>
      <c r="L21" s="5"/>
    </row>
    <row r="22" spans="2:12" x14ac:dyDescent="0.3">
      <c r="B22" s="4"/>
      <c r="C22" s="7" t="s">
        <v>42</v>
      </c>
      <c r="D22" s="290"/>
      <c r="E22" s="291"/>
      <c r="F22" s="291"/>
      <c r="G22" s="292"/>
      <c r="H22" s="7" t="s">
        <v>43</v>
      </c>
      <c r="I22" s="290" t="s">
        <v>241</v>
      </c>
      <c r="J22" s="291"/>
      <c r="K22" s="292"/>
      <c r="L22" s="5"/>
    </row>
    <row r="23" spans="2:12" x14ac:dyDescent="0.3">
      <c r="B23" s="4"/>
      <c r="C23" s="10" t="s">
        <v>44</v>
      </c>
      <c r="D23" s="303" t="s">
        <v>26</v>
      </c>
      <c r="E23" s="304"/>
      <c r="F23" s="304"/>
      <c r="G23" s="305"/>
      <c r="H23" s="10" t="s">
        <v>45</v>
      </c>
      <c r="I23" s="303" t="s">
        <v>26</v>
      </c>
      <c r="J23" s="304"/>
      <c r="K23" s="305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99" t="s">
        <v>35</v>
      </c>
      <c r="D27" s="299"/>
      <c r="E27" s="299"/>
      <c r="F27" s="299"/>
      <c r="G27" s="299"/>
      <c r="H27" s="299"/>
      <c r="I27" s="299"/>
      <c r="J27" s="299"/>
      <c r="K27" s="299"/>
      <c r="L27" s="5"/>
    </row>
    <row r="28" spans="2:12" x14ac:dyDescent="0.3">
      <c r="B28" s="4"/>
      <c r="L28" s="5"/>
    </row>
    <row r="29" spans="2:12" x14ac:dyDescent="0.3">
      <c r="B29" s="4"/>
      <c r="C29" s="6" t="s">
        <v>46</v>
      </c>
      <c r="D29" s="311" t="s">
        <v>47</v>
      </c>
      <c r="E29" s="307"/>
      <c r="F29" s="311" t="s">
        <v>48</v>
      </c>
      <c r="G29" s="307"/>
      <c r="H29" s="312" t="s">
        <v>49</v>
      </c>
      <c r="I29" s="312"/>
      <c r="J29" s="312"/>
      <c r="K29" s="313"/>
      <c r="L29" s="5"/>
    </row>
    <row r="30" spans="2:12" x14ac:dyDescent="0.3">
      <c r="B30" s="4"/>
      <c r="C30" s="17" t="s">
        <v>50</v>
      </c>
      <c r="D30" s="314" t="s">
        <v>287</v>
      </c>
      <c r="E30" s="315"/>
      <c r="F30" s="316" t="s">
        <v>304</v>
      </c>
      <c r="G30" s="317"/>
      <c r="H30" s="18" t="s">
        <v>51</v>
      </c>
      <c r="I30" s="311" t="s">
        <v>54</v>
      </c>
      <c r="J30" s="307"/>
      <c r="K30" s="6" t="s">
        <v>52</v>
      </c>
      <c r="L30" s="5"/>
    </row>
    <row r="31" spans="2:12" x14ac:dyDescent="0.3">
      <c r="B31" s="4"/>
      <c r="C31" s="17" t="s">
        <v>53</v>
      </c>
      <c r="D31" s="314" t="s">
        <v>26</v>
      </c>
      <c r="E31" s="315"/>
      <c r="F31" s="316" t="s">
        <v>26</v>
      </c>
      <c r="G31" s="317"/>
      <c r="H31" s="17" t="s">
        <v>51</v>
      </c>
      <c r="I31" s="320" t="s">
        <v>54</v>
      </c>
      <c r="J31" s="321"/>
      <c r="K31" s="7" t="s">
        <v>52</v>
      </c>
      <c r="L31" s="5"/>
    </row>
    <row r="32" spans="2:12" x14ac:dyDescent="0.3">
      <c r="B32" s="4"/>
      <c r="C32" s="17" t="s">
        <v>55</v>
      </c>
      <c r="D32" s="314" t="s">
        <v>26</v>
      </c>
      <c r="E32" s="315"/>
      <c r="F32" s="316" t="s">
        <v>26</v>
      </c>
      <c r="G32" s="317"/>
      <c r="H32" s="17" t="s">
        <v>51</v>
      </c>
      <c r="I32" s="320" t="s">
        <v>54</v>
      </c>
      <c r="J32" s="321"/>
      <c r="K32" s="7" t="s">
        <v>52</v>
      </c>
      <c r="L32" s="5"/>
    </row>
    <row r="33" spans="2:12" x14ac:dyDescent="0.3">
      <c r="B33" s="4"/>
      <c r="C33" s="19" t="s">
        <v>56</v>
      </c>
      <c r="D33" s="314" t="s">
        <v>26</v>
      </c>
      <c r="E33" s="315"/>
      <c r="F33" s="318" t="s">
        <v>26</v>
      </c>
      <c r="G33" s="319"/>
      <c r="H33" s="17" t="s">
        <v>51</v>
      </c>
      <c r="I33" s="320" t="s">
        <v>54</v>
      </c>
      <c r="J33" s="321"/>
      <c r="K33" s="7" t="s">
        <v>52</v>
      </c>
      <c r="L33" s="5"/>
    </row>
    <row r="34" spans="2:12" x14ac:dyDescent="0.3">
      <c r="B34" s="4"/>
      <c r="C34" s="322" t="s">
        <v>57</v>
      </c>
      <c r="D34" s="323"/>
      <c r="E34" s="324"/>
      <c r="F34" s="325" t="s">
        <v>304</v>
      </c>
      <c r="G34" s="326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99" t="s">
        <v>58</v>
      </c>
      <c r="D38" s="299"/>
      <c r="E38" s="299"/>
      <c r="F38" s="299"/>
      <c r="G38" s="299"/>
      <c r="H38" s="299"/>
      <c r="I38" s="299"/>
      <c r="J38" s="299"/>
      <c r="K38" s="299"/>
      <c r="L38" s="5"/>
    </row>
    <row r="39" spans="2:12" x14ac:dyDescent="0.3">
      <c r="B39" s="4"/>
      <c r="C39" s="330" t="s">
        <v>305</v>
      </c>
      <c r="D39" s="330"/>
      <c r="E39" s="330"/>
      <c r="F39" s="330"/>
      <c r="G39" s="330"/>
      <c r="H39" s="330"/>
      <c r="I39" s="330"/>
      <c r="J39" s="330"/>
      <c r="K39" s="330"/>
      <c r="L39" s="5"/>
    </row>
    <row r="40" spans="2:12" x14ac:dyDescent="0.3">
      <c r="B40" s="4"/>
      <c r="C40" s="330"/>
      <c r="D40" s="330"/>
      <c r="E40" s="330"/>
      <c r="F40" s="330"/>
      <c r="G40" s="330"/>
      <c r="H40" s="330"/>
      <c r="I40" s="330"/>
      <c r="J40" s="330"/>
      <c r="K40" s="330"/>
      <c r="L40" s="5"/>
    </row>
    <row r="41" spans="2:12" x14ac:dyDescent="0.3">
      <c r="B41" s="4"/>
      <c r="C41" s="330"/>
      <c r="D41" s="330"/>
      <c r="E41" s="330"/>
      <c r="F41" s="330"/>
      <c r="G41" s="330"/>
      <c r="H41" s="330"/>
      <c r="I41" s="330"/>
      <c r="J41" s="330"/>
      <c r="K41" s="330"/>
      <c r="L41" s="5"/>
    </row>
    <row r="42" spans="2:12" x14ac:dyDescent="0.3">
      <c r="B42" s="4"/>
      <c r="C42" s="330"/>
      <c r="D42" s="330"/>
      <c r="E42" s="330"/>
      <c r="F42" s="330"/>
      <c r="G42" s="330"/>
      <c r="H42" s="330"/>
      <c r="I42" s="330"/>
      <c r="J42" s="330"/>
      <c r="K42" s="330"/>
      <c r="L42" s="5"/>
    </row>
    <row r="43" spans="2:12" x14ac:dyDescent="0.3">
      <c r="B43" s="4"/>
      <c r="C43" s="330"/>
      <c r="D43" s="330"/>
      <c r="E43" s="330"/>
      <c r="F43" s="330"/>
      <c r="G43" s="330"/>
      <c r="H43" s="330"/>
      <c r="I43" s="330"/>
      <c r="J43" s="330"/>
      <c r="K43" s="330"/>
      <c r="L43" s="5"/>
    </row>
    <row r="44" spans="2:12" x14ac:dyDescent="0.3">
      <c r="B44" s="4"/>
      <c r="C44" s="330"/>
      <c r="D44" s="330"/>
      <c r="E44" s="330"/>
      <c r="F44" s="330"/>
      <c r="G44" s="330"/>
      <c r="H44" s="330"/>
      <c r="I44" s="330"/>
      <c r="J44" s="330"/>
      <c r="K44" s="330"/>
      <c r="L44" s="5"/>
    </row>
    <row r="45" spans="2:12" x14ac:dyDescent="0.3">
      <c r="B45" s="4"/>
      <c r="C45" s="331"/>
      <c r="D45" s="331"/>
      <c r="E45" s="331"/>
      <c r="F45" s="331"/>
      <c r="G45" s="331"/>
      <c r="H45" s="331"/>
      <c r="I45" s="331"/>
      <c r="J45" s="331"/>
      <c r="K45" s="331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27" t="s">
        <v>59</v>
      </c>
      <c r="C48" s="32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29" t="s">
        <v>60</v>
      </c>
      <c r="D51" s="329"/>
      <c r="E51" s="329"/>
      <c r="F51" s="329"/>
      <c r="H51" s="329" t="s">
        <v>61</v>
      </c>
      <c r="I51" s="329"/>
      <c r="J51" s="329"/>
      <c r="K51" s="32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 - 227</vt:lpstr>
      <vt:lpstr>VISITA 12-02 - 227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2026-03-23T18:36:16Z</cp:lastPrinted>
  <dcterms:created xsi:type="dcterms:W3CDTF">2023-09-21T21:02:20Z</dcterms:created>
  <dcterms:modified xsi:type="dcterms:W3CDTF">2026-03-24T23:33:44Z</dcterms:modified>
</cp:coreProperties>
</file>