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OK\"/>
    </mc:Choice>
  </mc:AlternateContent>
  <xr:revisionPtr revIDLastSave="0" documentId="13_ncr:1_{4C68F984-7A4D-483C-81E1-50DD7E133504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 " sheetId="78" r:id="rId1"/>
    <sheet name="Principal" sheetId="63" r:id="rId2"/>
    <sheet name="Principal (2)" sheetId="77" r:id="rId3"/>
    <sheet name="Solicitações de Pagamento" sheetId="4" r:id="rId4"/>
    <sheet name="Help" sheetId="61" r:id="rId5"/>
    <sheet name="ItensOrc" sheetId="76" state="hidden" r:id="rId6"/>
    <sheet name="Template SP" sheetId="3" state="hidden" r:id="rId7"/>
  </sheets>
  <definedNames>
    <definedName name="_xlnm._FilterDatabase" localSheetId="1" hidden="1">Principal!$A$15:$AO$15</definedName>
    <definedName name="_xlnm._FilterDatabase" localSheetId="2" hidden="1">'Principal (2)'!$A$14:$AO$14</definedName>
    <definedName name="_xleta.N" hidden="1" xlm="1">#NAME?</definedName>
    <definedName name="_xleta.SUM" hidden="1" xlm="1">#NAME?</definedName>
    <definedName name="itensorc_desconto" localSheetId="5">ItensOrc!$M:$M</definedName>
    <definedName name="itensorc_desconto">#REF!</definedName>
    <definedName name="itensorc_descricao" localSheetId="5">ItensOrc!$D:$D</definedName>
    <definedName name="itensorc_descricao">#REF!</definedName>
    <definedName name="itensorc_encargos" localSheetId="5">ItensOrc!$N:$N</definedName>
    <definedName name="itensorc_encargos">#REF!</definedName>
    <definedName name="itensorc_especifica" localSheetId="5">ItensOrc!$O:$O</definedName>
    <definedName name="itensorc_especifica">#REF!</definedName>
    <definedName name="itensorc_item" localSheetId="5">ItensOrc!$C:$C</definedName>
    <definedName name="itensorc_item">#REF!</definedName>
    <definedName name="itensorc_lancamento" localSheetId="5">ItensOrc!$B:$B</definedName>
    <definedName name="itensorc_lancamento">#REF!</definedName>
    <definedName name="itensorc_percentualhonorarios" localSheetId="5">ItensOrc!$L:$L</definedName>
    <definedName name="itensorc_percentualhonorarios">#REF!</definedName>
    <definedName name="itensorc_quantidade" localSheetId="5">ItensOrc!$E:$E</definedName>
    <definedName name="itensorc_quantidade">#REF!</definedName>
    <definedName name="itensorc_situacao" localSheetId="5">ItensOrc!$H:$H</definedName>
    <definedName name="itensorc_situacao">#REF!</definedName>
    <definedName name="itensorc_subtipo" localSheetId="5">ItensOrc!$K:$K</definedName>
    <definedName name="itensorc_subtipo">#REF!</definedName>
    <definedName name="itensorc_tiporeceita" localSheetId="5">ItensOrc!$A:$A</definedName>
    <definedName name="itensorc_tiporeceita">#REF!</definedName>
    <definedName name="itensorc_valor" localSheetId="5">ItensOrc!$G:$G</definedName>
    <definedName name="itensorc_valor">#REF!</definedName>
    <definedName name="itensorc_valorfornecedor" localSheetId="5">ItensOrc!$I:$I</definedName>
    <definedName name="itensorc_valorfornecedor">#REF!</definedName>
    <definedName name="itensorc_valorfornecedorunitario" localSheetId="5">ItensOrc!$J:$J</definedName>
    <definedName name="itensorc_valorfornecedorunitario">#REF!</definedName>
    <definedName name="itensorc_valorunitario" localSheetId="5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78" l="1"/>
  <c r="D22" i="78"/>
  <c r="E21" i="78"/>
  <c r="E22" i="78"/>
  <c r="F22" i="78" s="1"/>
  <c r="F21" i="78"/>
  <c r="D21" i="78"/>
  <c r="AC30" i="63"/>
  <c r="AC28" i="63"/>
  <c r="AC22" i="63"/>
  <c r="AC23" i="63"/>
  <c r="C17" i="78"/>
  <c r="C18" i="78" s="1"/>
  <c r="C23" i="78"/>
  <c r="D23" i="78" l="1"/>
  <c r="E23" i="78"/>
  <c r="AB19" i="63"/>
  <c r="AB20" i="63"/>
  <c r="AB21" i="63"/>
  <c r="AB25" i="63"/>
  <c r="AB26" i="63"/>
  <c r="AB27" i="63"/>
  <c r="AB18" i="63"/>
  <c r="R27" i="77" l="1"/>
  <c r="Q27" i="77"/>
  <c r="T27" i="77" s="1"/>
  <c r="K27" i="77"/>
  <c r="AE26" i="77"/>
  <c r="V26" i="77"/>
  <c r="T26" i="77"/>
  <c r="K26" i="77"/>
  <c r="V25" i="77"/>
  <c r="T25" i="77"/>
  <c r="AE25" i="77" s="1"/>
  <c r="K25" i="77"/>
  <c r="V24" i="77"/>
  <c r="T24" i="77"/>
  <c r="AE24" i="77" s="1"/>
  <c r="K24" i="77"/>
  <c r="R23" i="77"/>
  <c r="Q23" i="77"/>
  <c r="K23" i="77"/>
  <c r="R22" i="77"/>
  <c r="Q22" i="77"/>
  <c r="V22" i="77" s="1"/>
  <c r="K22" i="77"/>
  <c r="L22" i="77" s="1"/>
  <c r="R21" i="77"/>
  <c r="Q21" i="77"/>
  <c r="V21" i="77" s="1"/>
  <c r="K21" i="77"/>
  <c r="Q20" i="77"/>
  <c r="Q19" i="77"/>
  <c r="R17" i="77"/>
  <c r="T17" i="77" s="1"/>
  <c r="Q17" i="77"/>
  <c r="V17" i="77" s="1"/>
  <c r="K17" i="77"/>
  <c r="L17" i="77" s="1"/>
  <c r="Q16" i="77"/>
  <c r="Q15" i="77"/>
  <c r="Z12" i="77"/>
  <c r="T22" i="77" l="1"/>
  <c r="V27" i="77"/>
  <c r="K28" i="77"/>
  <c r="U22" i="77"/>
  <c r="AE22" i="77"/>
  <c r="L18" i="77"/>
  <c r="Z22" i="77"/>
  <c r="AE17" i="77"/>
  <c r="AA17" i="77"/>
  <c r="T18" i="77"/>
  <c r="W22" i="77"/>
  <c r="X22" i="77" s="1"/>
  <c r="U27" i="77"/>
  <c r="Z27" i="77" s="1"/>
  <c r="M22" i="77"/>
  <c r="N22" i="77" s="1"/>
  <c r="U17" i="77"/>
  <c r="T21" i="77"/>
  <c r="U21" i="77" s="1"/>
  <c r="Z21" i="77" s="1"/>
  <c r="L23" i="77"/>
  <c r="K29" i="77"/>
  <c r="L24" i="77"/>
  <c r="M24" i="77"/>
  <c r="L25" i="77"/>
  <c r="M25" i="77" s="1"/>
  <c r="L26" i="77"/>
  <c r="M26" i="77" s="1"/>
  <c r="N26" i="77" s="1"/>
  <c r="L27" i="77"/>
  <c r="M27" i="77" s="1"/>
  <c r="M17" i="77"/>
  <c r="L21" i="77"/>
  <c r="U24" i="77"/>
  <c r="Z24" i="77" s="1"/>
  <c r="N17" i="77"/>
  <c r="K18" i="77"/>
  <c r="V23" i="77"/>
  <c r="U25" i="77"/>
  <c r="U26" i="77"/>
  <c r="T23" i="77"/>
  <c r="Y22" i="77" l="1"/>
  <c r="W27" i="77"/>
  <c r="X27" i="77" s="1"/>
  <c r="Y27" i="77"/>
  <c r="N27" i="77"/>
  <c r="N25" i="77"/>
  <c r="N24" i="77"/>
  <c r="W21" i="77"/>
  <c r="X21" i="77" s="1"/>
  <c r="N18" i="77"/>
  <c r="Z25" i="77"/>
  <c r="W25" i="77"/>
  <c r="X25" i="77" s="1"/>
  <c r="Y25" i="77" s="1"/>
  <c r="U29" i="77"/>
  <c r="W17" i="77"/>
  <c r="X17" i="77" s="1"/>
  <c r="Z17" i="77"/>
  <c r="U18" i="77"/>
  <c r="W24" i="77"/>
  <c r="X24" i="77" s="1"/>
  <c r="Y24" i="77" s="1"/>
  <c r="M18" i="77"/>
  <c r="M23" i="77"/>
  <c r="N23" i="77" s="1"/>
  <c r="L28" i="77"/>
  <c r="U23" i="77"/>
  <c r="Z26" i="77"/>
  <c r="W26" i="77"/>
  <c r="X26" i="77" s="1"/>
  <c r="Y26" i="77" s="1"/>
  <c r="U28" i="77"/>
  <c r="L29" i="77"/>
  <c r="T28" i="77"/>
  <c r="AE21" i="77"/>
  <c r="T29" i="77"/>
  <c r="M21" i="77"/>
  <c r="M28" i="77" s="1"/>
  <c r="M29" i="77" l="1"/>
  <c r="N21" i="77"/>
  <c r="AA22" i="77"/>
  <c r="AA27" i="77"/>
  <c r="AA24" i="77"/>
  <c r="Z23" i="77"/>
  <c r="W23" i="77"/>
  <c r="X23" i="77" s="1"/>
  <c r="AA23" i="77"/>
  <c r="X29" i="77"/>
  <c r="Y17" i="77"/>
  <c r="X18" i="77"/>
  <c r="Y18" i="77" s="1"/>
  <c r="Y21" i="77"/>
  <c r="N28" i="77"/>
  <c r="AA21" i="77"/>
  <c r="N29" i="77"/>
  <c r="Y23" i="77" l="1"/>
  <c r="Y29" i="77" s="1"/>
  <c r="Z29" i="77" s="1"/>
  <c r="AA29" i="77" s="1"/>
  <c r="X28" i="77"/>
  <c r="Y28" i="77" s="1"/>
  <c r="K27" i="63" l="1"/>
  <c r="L27" i="63" l="1"/>
  <c r="T27" i="63"/>
  <c r="V27" i="63"/>
  <c r="K26" i="63"/>
  <c r="U27" i="63" l="1"/>
  <c r="W27" i="63" s="1"/>
  <c r="X27" i="63" s="1"/>
  <c r="AE27" i="63"/>
  <c r="M27" i="63"/>
  <c r="Z27" i="63"/>
  <c r="L26" i="63"/>
  <c r="M26" i="63" s="1"/>
  <c r="N26" i="63" s="1"/>
  <c r="V26" i="63"/>
  <c r="T26" i="63"/>
  <c r="AE26" i="63" s="1"/>
  <c r="R28" i="63"/>
  <c r="Q28" i="63"/>
  <c r="V28" i="63" s="1"/>
  <c r="K28" i="63"/>
  <c r="V25" i="63"/>
  <c r="K25" i="63"/>
  <c r="R24" i="63"/>
  <c r="Q24" i="63"/>
  <c r="V24" i="63" s="1"/>
  <c r="K24" i="63"/>
  <c r="R23" i="63"/>
  <c r="Q23" i="63"/>
  <c r="V23" i="63" s="1"/>
  <c r="K23" i="63"/>
  <c r="R22" i="63"/>
  <c r="Q22" i="63"/>
  <c r="V22" i="63" s="1"/>
  <c r="K22" i="63"/>
  <c r="Q21" i="63"/>
  <c r="Q20" i="63"/>
  <c r="Y27" i="63" l="1"/>
  <c r="K29" i="63"/>
  <c r="N27" i="63"/>
  <c r="U26" i="63"/>
  <c r="Z26" i="63" s="1"/>
  <c r="L22" i="63"/>
  <c r="T25" i="63"/>
  <c r="AE25" i="63" s="1"/>
  <c r="U28" i="63"/>
  <c r="Z28" i="63" s="1"/>
  <c r="L28" i="63"/>
  <c r="L25" i="63"/>
  <c r="L24" i="63"/>
  <c r="L23" i="63"/>
  <c r="M23" i="63" s="1"/>
  <c r="N23" i="63" s="1"/>
  <c r="AE22" i="63" l="1"/>
  <c r="T29" i="63"/>
  <c r="AA25" i="63" s="1"/>
  <c r="M22" i="63"/>
  <c r="N22" i="63" s="1"/>
  <c r="L29" i="63"/>
  <c r="U24" i="63"/>
  <c r="W24" i="63" s="1"/>
  <c r="X24" i="63" s="1"/>
  <c r="AB24" i="63" s="1"/>
  <c r="U23" i="63"/>
  <c r="Z23" i="63" s="1"/>
  <c r="AE23" i="63"/>
  <c r="W26" i="63"/>
  <c r="X26" i="63" s="1"/>
  <c r="Y26" i="63" s="1"/>
  <c r="M24" i="63"/>
  <c r="U22" i="63"/>
  <c r="U25" i="63"/>
  <c r="W25" i="63" s="1"/>
  <c r="X25" i="63" s="1"/>
  <c r="M25" i="63"/>
  <c r="W28" i="63"/>
  <c r="X28" i="63" s="1"/>
  <c r="AB28" i="63" s="1"/>
  <c r="M28" i="63"/>
  <c r="Z22" i="63" l="1"/>
  <c r="U29" i="63"/>
  <c r="M29" i="63"/>
  <c r="W23" i="63"/>
  <c r="X23" i="63" s="1"/>
  <c r="Z24" i="63"/>
  <c r="N24" i="63"/>
  <c r="Y24" i="63"/>
  <c r="W22" i="63"/>
  <c r="X22" i="63" s="1"/>
  <c r="AB22" i="63" s="1"/>
  <c r="Y25" i="63"/>
  <c r="Z25" i="63"/>
  <c r="AA23" i="63"/>
  <c r="AA28" i="63"/>
  <c r="AA22" i="63"/>
  <c r="AA24" i="63"/>
  <c r="N25" i="63"/>
  <c r="N28" i="63"/>
  <c r="Y28" i="63"/>
  <c r="R18" i="63"/>
  <c r="Q18" i="63"/>
  <c r="V18" i="63" s="1"/>
  <c r="K18" i="63"/>
  <c r="Q17" i="63"/>
  <c r="Y23" i="63" l="1"/>
  <c r="AB23" i="63"/>
  <c r="AB30" i="63" s="1"/>
  <c r="N29" i="63"/>
  <c r="X29" i="63"/>
  <c r="Y29" i="63" s="1"/>
  <c r="K19" i="63"/>
  <c r="K30" i="63"/>
  <c r="Y22" i="63"/>
  <c r="T18" i="63"/>
  <c r="L18" i="63"/>
  <c r="Q16" i="63"/>
  <c r="L19" i="63" l="1"/>
  <c r="L30" i="63"/>
  <c r="T30" i="63"/>
  <c r="T19" i="63"/>
  <c r="AE18" i="63"/>
  <c r="AA18" i="63"/>
  <c r="U18" i="63"/>
  <c r="M18" i="63"/>
  <c r="Z13" i="63"/>
  <c r="M19" i="63" l="1"/>
  <c r="M30" i="63"/>
  <c r="U19" i="63"/>
  <c r="U30" i="63"/>
  <c r="Z18" i="63"/>
  <c r="W18" i="63"/>
  <c r="X18" i="63" s="1"/>
  <c r="N18" i="63"/>
  <c r="X30" i="63" l="1"/>
  <c r="X19" i="63"/>
  <c r="N19" i="63"/>
  <c r="N30" i="63"/>
  <c r="Y19" i="63"/>
  <c r="Y18" i="63"/>
  <c r="Y30" i="63" s="1"/>
  <c r="D17" i="78" l="1"/>
  <c r="AB37" i="63"/>
  <c r="AB38" i="63" s="1"/>
  <c r="AB36" i="63"/>
  <c r="Z30" i="63"/>
  <c r="AA30" i="63" s="1"/>
  <c r="E17" i="78" l="1"/>
  <c r="D18" i="78"/>
  <c r="E18" i="78" l="1"/>
  <c r="F18" i="78" s="1"/>
  <c r="F17" i="78"/>
</calcChain>
</file>

<file path=xl/sharedStrings.xml><?xml version="1.0" encoding="utf-8"?>
<sst xmlns="http://schemas.openxmlformats.org/spreadsheetml/2006/main" count="792" uniqueCount="377">
  <si>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</si>
  <si>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</si>
  <si>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</si>
  <si>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</si>
  <si>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</si>
  <si>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</si>
  <si>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</si>
  <si>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</si>
  <si>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</si>
  <si>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</si>
  <si>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</si>
  <si>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</si>
  <si>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</si>
  <si>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</si>
  <si>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</si>
  <si>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</si>
  <si>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</si>
  <si>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</si>
  <si>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</si>
  <si>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</si>
  <si>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</si>
  <si>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</si>
  <si>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</si>
  <si>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</si>
  <si>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</si>
  <si>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</si>
  <si>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Valor Total</t>
  </si>
  <si>
    <t>Saldo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</si>
  <si>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</si>
  <si>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</si>
  <si>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</si>
  <si>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</si>
  <si>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</si>
  <si>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</si>
  <si>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</si>
  <si>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</si>
  <si>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</si>
  <si>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</si>
  <si>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</si>
  <si>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</si>
  <si>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</si>
  <si>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</si>
  <si>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</si>
  <si>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</si>
  <si>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</si>
  <si>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</si>
  <si>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</si>
  <si>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</si>
  <si>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</si>
  <si>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</si>
  <si>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</si>
  <si>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</si>
  <si>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</si>
  <si>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</si>
  <si>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</si>
  <si>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</si>
  <si>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</si>
  <si>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</si>
  <si>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</si>
  <si>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</si>
  <si>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</si>
  <si>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</si>
  <si>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</si>
  <si>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</si>
  <si>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</si>
  <si>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</si>
  <si>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</si>
  <si>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</si>
  <si>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</si>
  <si>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</si>
  <si>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</si>
  <si>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</si>
  <si>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</si>
  <si>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</si>
  <si>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</si>
  <si>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</si>
  <si>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</si>
  <si>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</si>
  <si>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</si>
  <si>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</si>
  <si>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</si>
  <si>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</si>
  <si>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</si>
  <si>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FORNECEDOR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</si>
  <si>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</si>
  <si>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</si>
  <si>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</si>
  <si>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</si>
  <si>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</si>
  <si>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CPF/CNPJ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</si>
  <si>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</si>
  <si>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</si>
  <si>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</si>
  <si>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</si>
  <si>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</si>
  <si>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</si>
  <si>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</si>
  <si>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</si>
  <si>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</si>
  <si>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</si>
  <si>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Solicitado</t>
  </si>
  <si>
    <t>Subtotal</t>
  </si>
  <si>
    <t>Vazio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</si>
  <si>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</si>
  <si>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</si>
  <si>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</si>
  <si>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</si>
  <si>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</si>
  <si>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</si>
  <si>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</si>
  <si>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</si>
  <si>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</si>
  <si>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</si>
  <si>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</si>
  <si>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</si>
  <si>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</si>
  <si>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</si>
  <si>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</si>
  <si>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</si>
  <si>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</si>
  <si>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</si>
  <si>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</si>
  <si>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</si>
  <si>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</si>
  <si>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</si>
  <si>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</si>
  <si>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</si>
  <si>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</si>
  <si>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</si>
  <si>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</si>
  <si>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</si>
  <si>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</si>
  <si>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</si>
  <si>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</si>
  <si>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</si>
  <si>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</si>
  <si>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</si>
  <si>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</si>
  <si>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</si>
  <si>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</si>
  <si>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</si>
  <si>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</si>
  <si>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</si>
  <si>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</si>
  <si>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</si>
  <si>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</si>
  <si>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</si>
  <si>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</si>
  <si>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</si>
  <si>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</si>
  <si>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</si>
  <si>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</si>
  <si>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</si>
  <si>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</si>
  <si>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</si>
  <si>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</si>
  <si>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</si>
  <si>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</si>
  <si>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ORÇAMENTO 4.0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</si>
  <si>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</si>
  <si>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</si>
  <si>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</si>
  <si>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</si>
  <si>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</si>
  <si>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</si>
  <si>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</si>
  <si>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</si>
  <si>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</si>
  <si>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OPERACIONAL</t>
  </si>
  <si>
    <t xml:space="preserve">CLIENTE: LENOVO </t>
  </si>
  <si>
    <t xml:space="preserve">LOGISTICA OPERACIONAL  </t>
  </si>
  <si>
    <t xml:space="preserve">TRANSFER VAN COM RESTAURANTE </t>
  </si>
  <si>
    <t xml:space="preserve">A&amp;B </t>
  </si>
  <si>
    <t>EQUIPE TERCERIZADA</t>
  </si>
  <si>
    <t>RECEPCIONISTA</t>
  </si>
  <si>
    <t xml:space="preserve">OUTROS </t>
  </si>
  <si>
    <t>INTERNO</t>
  </si>
  <si>
    <t>FAT.OGGI</t>
  </si>
  <si>
    <t>SUBTOTAL SUBGRUPO</t>
  </si>
  <si>
    <t>Subtotal EQUIPE TERCERIZADA</t>
  </si>
  <si>
    <t xml:space="preserve">Subtotal INTERNOS </t>
  </si>
  <si>
    <t>SUBTOTAL PLANILHA</t>
  </si>
  <si>
    <t xml:space="preserve">TOTAL </t>
  </si>
  <si>
    <t xml:space="preserve">PRODUTOR: GIOVANNI FERREIRA 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</si>
  <si>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</si>
  <si>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</si>
  <si>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</si>
  <si>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</si>
  <si>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</si>
  <si>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</si>
  <si>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</si>
  <si>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</si>
  <si>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</si>
  <si>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ADAPTAÇÃO ARTE CONVITE  </t>
  </si>
  <si>
    <t xml:space="preserve">VISITA A FÁBRICA </t>
  </si>
  <si>
    <t>ATENDIMENTO: GIOVANNI FERREIRA</t>
  </si>
  <si>
    <t>GIOVANNI</t>
  </si>
  <si>
    <t>11/04/2025</t>
  </si>
  <si>
    <t xml:space="preserve"> </t>
  </si>
  <si>
    <t>R$ 3,00</t>
  </si>
  <si>
    <t>PETERSON</t>
  </si>
  <si>
    <t>362.257.668-55</t>
  </si>
  <si>
    <t>GIOVANNI FERREIRA</t>
  </si>
  <si>
    <t>R$ 650,00</t>
  </si>
  <si>
    <t xml:space="preserve">GIOVANNI </t>
  </si>
  <si>
    <t>433.036.468-99</t>
  </si>
  <si>
    <t>GABRIELLI NICOLE DIAS</t>
  </si>
  <si>
    <t>R$ 450,00</t>
  </si>
  <si>
    <t>331.289.598-70</t>
  </si>
  <si>
    <t xml:space="preserve">FÁBIO SCORBAIOLLI </t>
  </si>
  <si>
    <t>R$ 400,00</t>
  </si>
  <si>
    <t xml:space="preserve">PETERSON </t>
  </si>
  <si>
    <t>23.217.587/0001-90</t>
  </si>
  <si>
    <t>EDUARDO ARTHUR MOLINA TRANSPORTES</t>
  </si>
  <si>
    <t>(11) 2681-7850 / (11) 2681-7850</t>
  </si>
  <si>
    <t>R$ 0,00</t>
  </si>
  <si>
    <t>14/04/2025</t>
  </si>
  <si>
    <t>R$ 600,00</t>
  </si>
  <si>
    <t>_x000D_
EDUARDO ARTHUR MOLINA TRANSPORTES</t>
  </si>
  <si>
    <t>_x000D_
23.217.587/0001-90</t>
  </si>
  <si>
    <t>288.380.708-65</t>
  </si>
  <si>
    <t xml:space="preserve">JAQUELINE BRUN </t>
  </si>
  <si>
    <t>22.843.980/0001-27</t>
  </si>
  <si>
    <t>ALERE ALIMENTACAO E SERVICOS LTDA</t>
  </si>
  <si>
    <t>(11) 4118-1919</t>
  </si>
  <si>
    <t>R$ 250,00</t>
  </si>
  <si>
    <t>FÁBIO SCORBAIOLLI</t>
  </si>
  <si>
    <t>R$ 300,00</t>
  </si>
  <si>
    <t>134.099.936-65</t>
  </si>
  <si>
    <t xml:space="preserve">KAMYLLE SANTOS CALDEIRA </t>
  </si>
  <si>
    <t>Marg. Lucro</t>
  </si>
  <si>
    <t xml:space="preserve">Atendimento/produção </t>
  </si>
  <si>
    <t xml:space="preserve">Atendimento, produção e produção financeira </t>
  </si>
  <si>
    <t>2.1</t>
  </si>
  <si>
    <t xml:space="preserve">OPERACIONAL  </t>
  </si>
  <si>
    <t>2.1.1</t>
  </si>
  <si>
    <t>2.1.4</t>
  </si>
  <si>
    <t>2.1.6</t>
  </si>
  <si>
    <t>2.1.7</t>
  </si>
  <si>
    <t>FAT.CLIENTE</t>
  </si>
  <si>
    <t xml:space="preserve">Promotora para auxiliar no evento </t>
  </si>
  <si>
    <t>LOGIÍSTICA DE PRODUTOS e BRINDES</t>
  </si>
  <si>
    <t xml:space="preserve">BANNER </t>
  </si>
  <si>
    <t xml:space="preserve">Banner 2.00x0.80 </t>
  </si>
  <si>
    <t>TAG</t>
  </si>
  <si>
    <t>BRINDE</t>
  </si>
  <si>
    <t xml:space="preserve">Mochila Lenovo </t>
  </si>
  <si>
    <t xml:space="preserve">CUSTOS OPERACIONAIS </t>
  </si>
  <si>
    <t xml:space="preserve">Custo de alimentação equipe, deslocamneto, motoboy e telefonia </t>
  </si>
  <si>
    <t xml:space="preserve">Subtotal OPERACIONAL  </t>
  </si>
  <si>
    <t>Lucro</t>
  </si>
  <si>
    <t xml:space="preserve">Lógistica : retirada de equipamentos na  Lenovo para conferencia e testes+ entrega no evento+ retirada no evento+ entrega na Lenovo. </t>
  </si>
  <si>
    <t>2.1.8</t>
  </si>
  <si>
    <t xml:space="preserve">INTERNOS </t>
  </si>
  <si>
    <t xml:space="preserve">INTERNOS  </t>
  </si>
  <si>
    <t xml:space="preserve">EVENTO: APOIO EVENTO EBDI </t>
  </si>
  <si>
    <t xml:space="preserve">LOCAL: SÃO PAULO </t>
  </si>
  <si>
    <t>12/06/2025</t>
  </si>
  <si>
    <t>07.275.920/0001-61</t>
  </si>
  <si>
    <t>LENOVO TECNOLOGIA (BRASIL) LIMITADA</t>
  </si>
  <si>
    <t>(19) 3932-5400</t>
  </si>
  <si>
    <t>R$ 2.977,60</t>
  </si>
  <si>
    <t xml:space="preserve">BRINDE </t>
  </si>
  <si>
    <t>TAG para brinde (mochila e vinho)</t>
  </si>
  <si>
    <t>2.1.2</t>
  </si>
  <si>
    <t>2.1.5</t>
  </si>
  <si>
    <t xml:space="preserve">CASE VINHO </t>
  </si>
  <si>
    <t xml:space="preserve">Vinho Felino Malbec 750ml </t>
  </si>
  <si>
    <t xml:space="preserve">Case para vinho em couro vegano </t>
  </si>
  <si>
    <t>PROMOTORA</t>
  </si>
  <si>
    <t>26/06/2025</t>
  </si>
  <si>
    <t>29.833.284/0001-89</t>
  </si>
  <si>
    <t>DA ORIKASSA TRANSPORTES E LOGISTICA</t>
  </si>
  <si>
    <t>(11) 2154-6898</t>
  </si>
  <si>
    <t>R$ 430,00</t>
  </si>
  <si>
    <t>_x000D_
DA ORIKASSA TRANSPORTES E LOGISTICA</t>
  </si>
  <si>
    <t>_x000D_
29.833.284/0001-89</t>
  </si>
  <si>
    <t>53.924.674/0001-49</t>
  </si>
  <si>
    <t>AGENCIA DE PUBLICIDADE E CRIADORES DE CONTEUDO PETELECO LTDA</t>
  </si>
  <si>
    <t>(11) 6623-3247</t>
  </si>
  <si>
    <t>R$ 270,00</t>
  </si>
  <si>
    <t>08.750.285/0001-90</t>
  </si>
  <si>
    <t>SK COPIADORA E IMPRESSAO DIGITAL LTDA</t>
  </si>
  <si>
    <t>(11) 2905-7107 / (11) 3255-5572</t>
  </si>
  <si>
    <t>R$ 1.170,00</t>
  </si>
  <si>
    <t>48.492.064/0001-83</t>
  </si>
  <si>
    <t>KAMYLLE SANTOS CALDEIRA 13409993665</t>
  </si>
  <si>
    <t>(38) 9200-4933</t>
  </si>
  <si>
    <t>R$ 500,00</t>
  </si>
  <si>
    <t>_x000D_
AGENCIA DE PUBLICIDADE E CRIADORES DE CONTEUDO PETELECO LTDA_x000D_
KAMYLLE SANTOS CALDEIRA 13409993665</t>
  </si>
  <si>
    <t>_x000D_
53.924.674/0001-49_x000D_
48.492.064/0001-83</t>
  </si>
  <si>
    <t>31/07/2025</t>
  </si>
  <si>
    <t>18.467.430/0001-83</t>
  </si>
  <si>
    <t>STRATEGYBOX MARKETING PROMOCIONAL INCENTIVO PUBLICIDADE E PROPAGANDA LTDA</t>
  </si>
  <si>
    <t>(11) 2391-1200</t>
  </si>
  <si>
    <t>R$ 418,00</t>
  </si>
  <si>
    <t>R$ 12.043,36</t>
  </si>
  <si>
    <t xml:space="preserve">PETERSO </t>
  </si>
  <si>
    <t xml:space="preserve">CÓDIGO DO JOB: LE_183_LENOVO E EBDI </t>
  </si>
  <si>
    <t xml:space="preserve">NOME PLANILHA: LE_183_LENOVO E EBDI </t>
  </si>
  <si>
    <t>24/09/2025</t>
  </si>
  <si>
    <t>LE_183_PARCERIA LENOVO E EBDI.xlsm</t>
  </si>
  <si>
    <t>R$ 3.152,40</t>
  </si>
  <si>
    <t>_x000D_
LENOVO TECNOLOGIA (BRASIL) LIMITADA_x000D_
STRATEGYBOX MARKETING PROMOCIONAL INCENTIVO PUBLICIDADE E PROPAGANDA LTDA_x000D_
LENOVO TECNOLOGIA (BRASIL) LIMITADA_x000D_
LENOVO TECNOLOGIA (BRASIL) LIMITADA</t>
  </si>
  <si>
    <t>_x000D_
07.275.920/0001-61_x000D_
18.467.430/0001-83_x000D_
07.275.920/0001-61_x000D_
07.275.920/0001-61</t>
  </si>
  <si>
    <t>giovanni</t>
  </si>
  <si>
    <t>peterson</t>
  </si>
  <si>
    <t>25/09/2025</t>
  </si>
  <si>
    <t>48.014.479/0001-41</t>
  </si>
  <si>
    <t>ANA PAULA COMERCIAL COUROS LTDA</t>
  </si>
  <si>
    <t>(11) 2983-6540</t>
  </si>
  <si>
    <t>R$ 3.500,00</t>
  </si>
  <si>
    <t>_x000D_
ANA PAULA COMERCIAL COUROS LTDA</t>
  </si>
  <si>
    <t>_x000D_
48.014.479/0001-41</t>
  </si>
  <si>
    <t>03/10/2025</t>
  </si>
  <si>
    <t>05.089.637/0016-04</t>
  </si>
  <si>
    <t>GRAND CRU IMPORTADORA LTDA.</t>
  </si>
  <si>
    <t>(11) 3062-6388</t>
  </si>
  <si>
    <t>R$ 10.500,00</t>
  </si>
  <si>
    <t>_x000D_
GRAND CRU IMPORTADORA LTDA.</t>
  </si>
  <si>
    <t>_x000D_
05.089.637/0016-04</t>
  </si>
  <si>
    <t>Promotora/produtora para auxiliar no evento + organização do evento no local</t>
  </si>
  <si>
    <r>
      <t xml:space="preserve">Lógistica : retirada de equipamentos na  Lenovo para conferencia e testes+ entrega no evento+ retirada no evento+ entrega na Lenovo. </t>
    </r>
    <r>
      <rPr>
        <sz val="12"/>
        <color rgb="FFFF0000"/>
        <rFont val="Trebuchet MS"/>
        <family val="2"/>
      </rPr>
      <t xml:space="preserve">(considerando as duas datas de evento 21 e 30 de outubro) </t>
    </r>
  </si>
  <si>
    <t xml:space="preserve">DATA DO EVENTO: 21 e 30 de Outubro </t>
  </si>
  <si>
    <t>20/10/2025</t>
  </si>
  <si>
    <t>( X ) Pessoa Física</t>
  </si>
  <si>
    <t>231.993.678-52</t>
  </si>
  <si>
    <t>claudia macedo naves</t>
  </si>
  <si>
    <t xml:space="preserve">nubank </t>
  </si>
  <si>
    <t>0001</t>
  </si>
  <si>
    <t>87923648-6</t>
  </si>
  <si>
    <t>22/10/25</t>
  </si>
  <si>
    <t>R$ 212,70</t>
  </si>
  <si>
    <t>( X ) Depósito</t>
  </si>
  <si>
    <t xml:space="preserve">valor referente a logística </t>
  </si>
  <si>
    <t>_x000D_
GRAND CRU IMPORTADORA LTDA._x000D_
claudia macedo naves</t>
  </si>
  <si>
    <t>_x000D_
05.089.637/0016-04_x000D_
231.993.678-52</t>
  </si>
  <si>
    <t>JOB CODE: LE_183_LENOVO AND EBDI</t>
  </si>
  <si>
    <t>CLIENT: LENOVO</t>
  </si>
  <si>
    <t>EVENT: EBDI EVENT SUPPORT</t>
  </si>
  <si>
    <t>LOCATION: SAO PAULO</t>
  </si>
  <si>
    <t>EVENT DATE: October 21st and October 30th</t>
  </si>
  <si>
    <t>SERVICE: GIOVANNI FERREIRA</t>
  </si>
  <si>
    <t>PRODUCER: GIOVANNI FERREIRA</t>
  </si>
  <si>
    <t>SPREADSHEET NAME: LE_183_LENOVO AND EBDI</t>
  </si>
  <si>
    <t>SUMMARY</t>
  </si>
  <si>
    <t>DDESCRIPTIVEESCRITIVO</t>
  </si>
  <si>
    <t>INTERNAL</t>
  </si>
  <si>
    <t xml:space="preserve">INTERNAL </t>
  </si>
  <si>
    <t>Service/production</t>
  </si>
  <si>
    <t>Service, production and financial production</t>
  </si>
  <si>
    <t>OPERATIONAL</t>
  </si>
  <si>
    <t xml:space="preserve">OPERATIONAL  </t>
  </si>
  <si>
    <t>PRODUCT AND GIFTS LOGISTICS</t>
  </si>
  <si>
    <t>Logistics: Equipment pickup at Lenovo for conference and testing + delivery at the event + pickup at the event + delivery to Lenovo. (considering the two event dates of October 21st and 30th)</t>
  </si>
  <si>
    <t>Promoter to assist with the event</t>
  </si>
  <si>
    <t>PROMOTER</t>
  </si>
  <si>
    <t>Gift tag (backpack and wine)</t>
  </si>
  <si>
    <t>GIFT</t>
  </si>
  <si>
    <t>Backpack Lenovo</t>
  </si>
  <si>
    <t xml:space="preserve">Wine Felino Malbec 750ml </t>
  </si>
  <si>
    <t>WINE CASE</t>
  </si>
  <si>
    <t>Vegan leather wine case</t>
  </si>
  <si>
    <t>OPERATING COSTS</t>
  </si>
  <si>
    <t>Cost of food, travel, delivery, and telephone costs</t>
  </si>
  <si>
    <t xml:space="preserve">Subtotal OPERATIONAL </t>
  </si>
  <si>
    <t>TAXES</t>
  </si>
  <si>
    <t>AGENCY</t>
  </si>
  <si>
    <t>CUSTO TOTAL</t>
  </si>
  <si>
    <t>LUCRO</t>
  </si>
  <si>
    <t xml:space="preserve">                      </t>
  </si>
  <si>
    <t>CLIENTE</t>
  </si>
  <si>
    <t>Principal</t>
  </si>
  <si>
    <t>NOTA E ND EMITIDAS</t>
  </si>
  <si>
    <t>SK COPIADORA</t>
  </si>
  <si>
    <t>NOTA DE DÉBITO 211</t>
  </si>
  <si>
    <t>NOTA FISCAL 2553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</si>
</sst>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sz val="12"/>
      <color rgb="FFFF0000"/>
      <name val="Trebuchet MS"/>
      <family val="2"/>
    </font>
    <font>
      <b/>
      <sz val="14"/>
      <color theme="1"/>
      <name val="Calibri"/>
      <family val="2"/>
      <scheme val="minor"/>
    </font>
    <font>
      <b/>
      <sz val="18"/>
      <color rgb="FFFF0000"/>
      <name val="Trebuchet MS"/>
      <family val="2"/>
    </font>
    <font>
      <b/>
      <sz val="18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2"/>
      <color rgb="FF00B0F0"/>
      <name val="Calibri"/>
      <family val="2"/>
      <scheme val="minor"/>
    </font>
    <font>
      <b/>
      <sz val="20"/>
      <color indexed="63"/>
      <name val="Trebuchet MS"/>
      <family val="2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18"/>
      <color rgb="FF00B05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Gadugi"/>
      <family val="2"/>
    </font>
    <font>
      <b/>
      <sz val="10"/>
      <color theme="1"/>
      <name val="Trebuchet MS"/>
      <family val="2"/>
    </font>
    <font>
      <sz val="10"/>
      <color theme="1"/>
      <name val="Trebuchet MS"/>
      <family val="2"/>
    </font>
    <font>
      <b/>
      <sz val="16"/>
      <name val="Trebuchet MS"/>
      <family val="2"/>
    </font>
    <font>
      <sz val="16"/>
      <color theme="1"/>
      <name val="Calibri"/>
      <family val="2"/>
      <scheme val="minor"/>
    </font>
    <font>
      <b/>
      <sz val="16"/>
      <color theme="1"/>
      <name val="Gadugi"/>
      <family val="2"/>
    </font>
    <font>
      <b/>
      <sz val="16"/>
      <color theme="1"/>
      <name val="Trebuchet MS"/>
      <family val="2"/>
    </font>
    <font>
      <sz val="16"/>
      <color theme="1"/>
      <name val="Trebuchet MS"/>
      <family val="2"/>
    </font>
    <font>
      <sz val="20"/>
      <color theme="1"/>
      <name val="Trebuchet MS"/>
      <family val="2"/>
    </font>
    <font>
      <b/>
      <sz val="20"/>
      <color theme="0"/>
      <name val="Trebuchet MS"/>
      <family val="2"/>
    </font>
    <font>
      <b/>
      <sz val="10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0" fontId="18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0" fontId="10" fillId="0" borderId="7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10" fontId="9" fillId="6" borderId="10" xfId="5" applyNumberFormat="1" applyFont="1" applyFill="1" applyBorder="1" applyAlignment="1">
      <alignment horizontal="center" vertical="center" wrapText="1"/>
    </xf>
    <xf numFmtId="165" fontId="9" fillId="6" borderId="11" xfId="4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14" fillId="4" borderId="40" xfId="0" applyFont="1" applyFill="1" applyBorder="1"/>
    <xf numFmtId="0" fontId="14" fillId="4" borderId="41" xfId="0" applyFont="1" applyFill="1" applyBorder="1"/>
    <xf numFmtId="9" fontId="11" fillId="6" borderId="42" xfId="1" applyFont="1" applyFill="1" applyBorder="1" applyAlignment="1">
      <alignment horizontal="center" vertical="center" wrapText="1"/>
    </xf>
    <xf numFmtId="10" fontId="11" fillId="6" borderId="42" xfId="1" applyNumberFormat="1" applyFont="1" applyFill="1" applyBorder="1" applyAlignment="1">
      <alignment horizontal="center" vertical="center" wrapText="1"/>
    </xf>
    <xf numFmtId="0" fontId="4" fillId="6" borderId="43" xfId="3" applyFont="1" applyFill="1" applyBorder="1" applyAlignment="1">
      <alignment horizontal="left" vertical="center"/>
    </xf>
    <xf numFmtId="0" fontId="4" fillId="6" borderId="42" xfId="3" applyFont="1" applyFill="1" applyBorder="1" applyAlignment="1">
      <alignment horizontal="center" vertical="center"/>
    </xf>
    <xf numFmtId="0" fontId="11" fillId="6" borderId="42" xfId="3" applyFont="1" applyFill="1" applyBorder="1" applyAlignment="1">
      <alignment horizontal="center" vertical="center"/>
    </xf>
    <xf numFmtId="167" fontId="11" fillId="6" borderId="42" xfId="3" applyNumberFormat="1" applyFont="1" applyFill="1" applyBorder="1" applyAlignment="1">
      <alignment horizontal="center" vertical="center" wrapText="1"/>
    </xf>
    <xf numFmtId="0" fontId="11" fillId="6" borderId="42" xfId="3" applyFont="1" applyFill="1" applyBorder="1" applyAlignment="1">
      <alignment horizontal="center" vertical="center" wrapText="1"/>
    </xf>
    <xf numFmtId="0" fontId="11" fillId="6" borderId="44" xfId="3" applyFont="1" applyFill="1" applyBorder="1" applyAlignment="1">
      <alignment horizontal="center" vertical="center" wrapText="1"/>
    </xf>
    <xf numFmtId="37" fontId="9" fillId="6" borderId="45" xfId="3" applyNumberFormat="1" applyFont="1" applyFill="1" applyBorder="1" applyAlignment="1">
      <alignment horizontal="center" vertical="center"/>
    </xf>
    <xf numFmtId="37" fontId="9" fillId="6" borderId="46" xfId="3" applyNumberFormat="1" applyFont="1" applyFill="1" applyBorder="1" applyAlignment="1">
      <alignment horizontal="center" vertical="center"/>
    </xf>
    <xf numFmtId="40" fontId="9" fillId="6" borderId="46" xfId="4" applyNumberFormat="1" applyFont="1" applyFill="1" applyBorder="1" applyAlignment="1">
      <alignment horizontal="center" vertical="center"/>
    </xf>
    <xf numFmtId="165" fontId="9" fillId="6" borderId="47" xfId="4" applyFont="1" applyFill="1" applyBorder="1" applyAlignment="1">
      <alignment horizontal="right" vertical="center"/>
    </xf>
    <xf numFmtId="40" fontId="9" fillId="6" borderId="48" xfId="4" applyNumberFormat="1" applyFont="1" applyFill="1" applyBorder="1" applyAlignment="1">
      <alignment horizontal="center" vertical="center" wrapText="1"/>
    </xf>
    <xf numFmtId="10" fontId="9" fillId="6" borderId="46" xfId="5" applyNumberFormat="1" applyFont="1" applyFill="1" applyBorder="1" applyAlignment="1">
      <alignment horizontal="center" vertical="center" wrapText="1"/>
    </xf>
    <xf numFmtId="165" fontId="9" fillId="6" borderId="49" xfId="4" applyFont="1" applyFill="1" applyBorder="1" applyAlignment="1">
      <alignment horizontal="center" vertical="center" wrapText="1"/>
    </xf>
    <xf numFmtId="165" fontId="9" fillId="6" borderId="50" xfId="4" applyFont="1" applyFill="1" applyBorder="1" applyAlignment="1">
      <alignment horizontal="center" vertical="center" wrapText="1"/>
    </xf>
    <xf numFmtId="0" fontId="0" fillId="0" borderId="0" xfId="1" applyNumberFormat="1" applyFont="1"/>
    <xf numFmtId="0" fontId="18" fillId="0" borderId="0" xfId="8"/>
    <xf numFmtId="0" fontId="2" fillId="0" borderId="0" xfId="0" applyFont="1"/>
    <xf numFmtId="0" fontId="17" fillId="0" borderId="0" xfId="0" applyFont="1"/>
    <xf numFmtId="165" fontId="9" fillId="6" borderId="52" xfId="4" applyFont="1" applyFill="1" applyBorder="1" applyAlignment="1">
      <alignment horizontal="center" vertical="center" wrapText="1"/>
    </xf>
    <xf numFmtId="169" fontId="2" fillId="0" borderId="5" xfId="1" applyNumberFormat="1" applyFont="1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20" fillId="5" borderId="0" xfId="0" applyFont="1" applyFill="1"/>
    <xf numFmtId="49" fontId="20" fillId="5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62" xfId="4" applyNumberFormat="1" applyFont="1" applyFill="1" applyBorder="1" applyAlignment="1">
      <alignment horizontal="center" vertical="center"/>
    </xf>
    <xf numFmtId="166" fontId="9" fillId="0" borderId="65" xfId="4" applyNumberFormat="1" applyFont="1" applyBorder="1" applyAlignment="1">
      <alignment horizontal="center" vertical="center" wrapText="1"/>
    </xf>
    <xf numFmtId="0" fontId="21" fillId="9" borderId="67" xfId="0" applyFont="1" applyFill="1" applyBorder="1" applyAlignment="1">
      <alignment vertical="center"/>
    </xf>
    <xf numFmtId="0" fontId="23" fillId="9" borderId="67" xfId="0" applyFont="1" applyFill="1" applyBorder="1" applyAlignment="1">
      <alignment horizontal="center" vertical="center"/>
    </xf>
    <xf numFmtId="22" fontId="21" fillId="9" borderId="67" xfId="0" applyNumberFormat="1" applyFont="1" applyFill="1" applyBorder="1" applyAlignment="1">
      <alignment horizontal="center" vertical="center"/>
    </xf>
    <xf numFmtId="0" fontId="25" fillId="9" borderId="68" xfId="0" applyFont="1" applyFill="1" applyBorder="1" applyAlignment="1">
      <alignment horizontal="center" vertical="center" wrapText="1"/>
    </xf>
    <xf numFmtId="0" fontId="25" fillId="9" borderId="69" xfId="0" applyFont="1" applyFill="1" applyBorder="1" applyAlignment="1">
      <alignment horizontal="center" vertical="center" wrapText="1"/>
    </xf>
    <xf numFmtId="0" fontId="0" fillId="10" borderId="70" xfId="0" applyFill="1" applyBorder="1" applyAlignment="1">
      <alignment vertical="center"/>
    </xf>
    <xf numFmtId="0" fontId="0" fillId="10" borderId="70" xfId="0" applyFill="1" applyBorder="1" applyAlignment="1">
      <alignment horizontal="right" vertical="center"/>
    </xf>
    <xf numFmtId="4" fontId="0" fillId="10" borderId="70" xfId="0" applyNumberFormat="1" applyFill="1" applyBorder="1" applyAlignment="1">
      <alignment horizontal="right" vertical="center"/>
    </xf>
    <xf numFmtId="9" fontId="0" fillId="10" borderId="70" xfId="0" applyNumberFormat="1" applyFill="1" applyBorder="1" applyAlignment="1">
      <alignment horizontal="right" vertical="center"/>
    </xf>
    <xf numFmtId="0" fontId="0" fillId="10" borderId="71" xfId="0" applyFill="1" applyBorder="1" applyAlignment="1">
      <alignment vertical="center"/>
    </xf>
    <xf numFmtId="0" fontId="0" fillId="0" borderId="70" xfId="0" applyBorder="1" applyAlignment="1">
      <alignment vertical="center"/>
    </xf>
    <xf numFmtId="0" fontId="0" fillId="0" borderId="70" xfId="0" applyBorder="1" applyAlignment="1">
      <alignment horizontal="right" vertical="center"/>
    </xf>
    <xf numFmtId="4" fontId="0" fillId="0" borderId="70" xfId="0" applyNumberFormat="1" applyBorder="1" applyAlignment="1">
      <alignment horizontal="right" vertical="center"/>
    </xf>
    <xf numFmtId="9" fontId="0" fillId="0" borderId="70" xfId="0" applyNumberFormat="1" applyBorder="1" applyAlignment="1">
      <alignment horizontal="right" vertical="center"/>
    </xf>
    <xf numFmtId="0" fontId="0" fillId="0" borderId="71" xfId="0" applyBorder="1" applyAlignment="1">
      <alignment vertical="center"/>
    </xf>
    <xf numFmtId="0" fontId="0" fillId="0" borderId="71" xfId="0" applyBorder="1" applyAlignment="1">
      <alignment vertical="center" wrapText="1"/>
    </xf>
    <xf numFmtId="0" fontId="0" fillId="10" borderId="71" xfId="0" applyFill="1" applyBorder="1" applyAlignment="1">
      <alignment vertical="center" wrapText="1"/>
    </xf>
    <xf numFmtId="0" fontId="0" fillId="10" borderId="72" xfId="0" applyFill="1" applyBorder="1" applyAlignment="1">
      <alignment vertical="center"/>
    </xf>
    <xf numFmtId="0" fontId="0" fillId="10" borderId="72" xfId="0" applyFill="1" applyBorder="1" applyAlignment="1">
      <alignment horizontal="right" vertical="center"/>
    </xf>
    <xf numFmtId="4" fontId="0" fillId="10" borderId="72" xfId="0" applyNumberFormat="1" applyFill="1" applyBorder="1" applyAlignment="1">
      <alignment horizontal="right" vertical="center"/>
    </xf>
    <xf numFmtId="9" fontId="0" fillId="10" borderId="72" xfId="0" applyNumberFormat="1" applyFill="1" applyBorder="1" applyAlignment="1">
      <alignment horizontal="right" vertical="center"/>
    </xf>
    <xf numFmtId="0" fontId="0" fillId="10" borderId="73" xfId="0" applyFill="1" applyBorder="1" applyAlignment="1">
      <alignment vertical="center"/>
    </xf>
    <xf numFmtId="164" fontId="6" fillId="0" borderId="25" xfId="2" applyNumberFormat="1" applyFont="1" applyBorder="1" applyAlignment="1" applyProtection="1">
      <alignment horizontal="left" vertical="center"/>
      <protection locked="0"/>
    </xf>
    <xf numFmtId="164" fontId="6" fillId="0" borderId="27" xfId="2" applyNumberFormat="1" applyFont="1" applyBorder="1" applyAlignment="1" applyProtection="1">
      <alignment horizontal="left" vertical="center"/>
      <protection locked="0"/>
    </xf>
    <xf numFmtId="164" fontId="6" fillId="0" borderId="36" xfId="2" applyNumberFormat="1" applyFont="1" applyBorder="1" applyAlignment="1" applyProtection="1">
      <alignment horizontal="left" vertical="center"/>
      <protection locked="0"/>
    </xf>
    <xf numFmtId="164" fontId="6" fillId="0" borderId="37" xfId="2" applyNumberFormat="1" applyFont="1" applyBorder="1" applyAlignment="1" applyProtection="1">
      <alignment horizontal="left" vertical="center"/>
      <protection locked="0"/>
    </xf>
    <xf numFmtId="0" fontId="7" fillId="0" borderId="30" xfId="2" applyFont="1" applyBorder="1" applyAlignment="1" applyProtection="1">
      <alignment horizontal="left" vertical="center"/>
      <protection locked="0"/>
    </xf>
    <xf numFmtId="0" fontId="6" fillId="0" borderId="30" xfId="2" applyFont="1" applyBorder="1" applyAlignment="1" applyProtection="1">
      <alignment horizontal="left" vertical="center"/>
      <protection locked="0"/>
    </xf>
    <xf numFmtId="14" fontId="7" fillId="0" borderId="37" xfId="2" applyNumberFormat="1" applyFont="1" applyBorder="1" applyAlignment="1" applyProtection="1">
      <alignment horizontal="left" vertical="center"/>
      <protection locked="0"/>
    </xf>
    <xf numFmtId="164" fontId="6" fillId="0" borderId="61" xfId="2" applyNumberFormat="1" applyFont="1" applyBorder="1" applyAlignment="1" applyProtection="1">
      <alignment horizontal="left" vertical="center"/>
      <protection locked="0"/>
    </xf>
    <xf numFmtId="0" fontId="6" fillId="0" borderId="34" xfId="2" applyFont="1" applyBorder="1" applyAlignment="1" applyProtection="1">
      <alignment horizontal="left" vertical="center"/>
      <protection locked="0"/>
    </xf>
    <xf numFmtId="0" fontId="10" fillId="0" borderId="7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10" fillId="0" borderId="74" xfId="0" applyFont="1" applyBorder="1" applyAlignment="1">
      <alignment horizontal="left" vertical="center" wrapText="1"/>
    </xf>
    <xf numFmtId="0" fontId="10" fillId="0" borderId="76" xfId="0" applyFont="1" applyBorder="1" applyAlignment="1">
      <alignment vertical="center"/>
    </xf>
    <xf numFmtId="0" fontId="10" fillId="0" borderId="9" xfId="0" applyFont="1" applyBorder="1" applyAlignment="1">
      <alignment horizontal="left" vertical="center" wrapText="1"/>
    </xf>
    <xf numFmtId="44" fontId="10" fillId="0" borderId="76" xfId="9" applyFont="1" applyBorder="1" applyAlignment="1">
      <alignment vertical="center"/>
    </xf>
    <xf numFmtId="0" fontId="10" fillId="0" borderId="76" xfId="0" applyFont="1" applyBorder="1" applyAlignment="1">
      <alignment horizontal="left" vertical="center" wrapText="1"/>
    </xf>
    <xf numFmtId="44" fontId="10" fillId="15" borderId="76" xfId="9" applyFont="1" applyFill="1" applyBorder="1" applyAlignment="1">
      <alignment vertical="center"/>
    </xf>
    <xf numFmtId="10" fontId="10" fillId="16" borderId="76" xfId="0" applyNumberFormat="1" applyFont="1" applyFill="1" applyBorder="1" applyAlignment="1">
      <alignment horizontal="center" vertical="center"/>
    </xf>
    <xf numFmtId="0" fontId="10" fillId="0" borderId="78" xfId="0" applyFont="1" applyBorder="1" applyAlignment="1">
      <alignment horizontal="left" vertical="center" wrapText="1"/>
    </xf>
    <xf numFmtId="0" fontId="10" fillId="0" borderId="77" xfId="0" applyFont="1" applyBorder="1" applyAlignment="1">
      <alignment horizontal="left" vertical="center" wrapText="1"/>
    </xf>
    <xf numFmtId="0" fontId="10" fillId="0" borderId="77" xfId="0" applyFont="1" applyBorder="1" applyAlignment="1">
      <alignment vertical="center"/>
    </xf>
    <xf numFmtId="44" fontId="10" fillId="0" borderId="77" xfId="9" applyFont="1" applyBorder="1" applyAlignment="1">
      <alignment vertical="center"/>
    </xf>
    <xf numFmtId="44" fontId="10" fillId="15" borderId="77" xfId="9" applyFont="1" applyFill="1" applyBorder="1" applyAlignment="1">
      <alignment vertical="center"/>
    </xf>
    <xf numFmtId="44" fontId="10" fillId="0" borderId="64" xfId="9" applyFont="1" applyBorder="1" applyAlignment="1">
      <alignment vertical="center"/>
    </xf>
    <xf numFmtId="0" fontId="2" fillId="13" borderId="15" xfId="0" applyFont="1" applyFill="1" applyBorder="1" applyAlignment="1">
      <alignment horizontal="center" vertical="center"/>
    </xf>
    <xf numFmtId="10" fontId="10" fillId="16" borderId="15" xfId="0" applyNumberFormat="1" applyFont="1" applyFill="1" applyBorder="1" applyAlignment="1">
      <alignment horizontal="center" vertical="center"/>
    </xf>
    <xf numFmtId="9" fontId="10" fillId="15" borderId="77" xfId="1" applyFont="1" applyFill="1" applyBorder="1" applyAlignment="1">
      <alignment vertical="center"/>
    </xf>
    <xf numFmtId="1" fontId="10" fillId="14" borderId="76" xfId="0" applyNumberFormat="1" applyFont="1" applyFill="1" applyBorder="1" applyAlignment="1">
      <alignment vertical="center"/>
    </xf>
    <xf numFmtId="44" fontId="10" fillId="14" borderId="76" xfId="9" applyFont="1" applyFill="1" applyBorder="1" applyAlignment="1">
      <alignment vertical="center"/>
    </xf>
    <xf numFmtId="44" fontId="10" fillId="16" borderId="76" xfId="9" applyFont="1" applyFill="1" applyBorder="1" applyAlignment="1">
      <alignment vertical="center"/>
    </xf>
    <xf numFmtId="9" fontId="10" fillId="15" borderId="76" xfId="1" applyFont="1" applyFill="1" applyBorder="1" applyAlignment="1">
      <alignment vertical="center"/>
    </xf>
    <xf numFmtId="1" fontId="10" fillId="14" borderId="81" xfId="0" applyNumberFormat="1" applyFont="1" applyFill="1" applyBorder="1" applyAlignment="1">
      <alignment vertical="center"/>
    </xf>
    <xf numFmtId="44" fontId="10" fillId="15" borderId="85" xfId="9" applyFont="1" applyFill="1" applyBorder="1" applyAlignment="1">
      <alignment vertical="center"/>
    </xf>
    <xf numFmtId="10" fontId="10" fillId="16" borderId="0" xfId="0" applyNumberFormat="1" applyFont="1" applyFill="1" applyAlignment="1">
      <alignment horizontal="center" vertical="center"/>
    </xf>
    <xf numFmtId="0" fontId="11" fillId="13" borderId="86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18" xfId="0" applyFont="1" applyFill="1" applyBorder="1" applyAlignment="1">
      <alignment horizontal="center" vertical="center"/>
    </xf>
    <xf numFmtId="170" fontId="26" fillId="12" borderId="0" xfId="9" applyNumberFormat="1" applyFont="1" applyFill="1" applyBorder="1" applyAlignment="1">
      <alignment horizontal="right"/>
    </xf>
    <xf numFmtId="170" fontId="26" fillId="12" borderId="23" xfId="9" applyNumberFormat="1" applyFont="1" applyFill="1" applyBorder="1" applyAlignment="1">
      <alignment horizontal="right"/>
    </xf>
    <xf numFmtId="44" fontId="26" fillId="12" borderId="77" xfId="9" applyFont="1" applyFill="1" applyBorder="1" applyAlignment="1">
      <alignment horizontal="right"/>
    </xf>
    <xf numFmtId="44" fontId="20" fillId="16" borderId="77" xfId="9" applyFont="1" applyFill="1" applyBorder="1" applyAlignment="1">
      <alignment vertical="center"/>
    </xf>
    <xf numFmtId="44" fontId="20" fillId="15" borderId="77" xfId="9" applyFont="1" applyFill="1" applyBorder="1" applyAlignment="1">
      <alignment vertical="center"/>
    </xf>
    <xf numFmtId="44" fontId="20" fillId="15" borderId="64" xfId="9" applyFont="1" applyFill="1" applyBorder="1" applyAlignment="1">
      <alignment vertical="center"/>
    </xf>
    <xf numFmtId="0" fontId="27" fillId="17" borderId="6" xfId="0" applyFont="1" applyFill="1" applyBorder="1"/>
    <xf numFmtId="0" fontId="27" fillId="17" borderId="51" xfId="0" applyFont="1" applyFill="1" applyBorder="1"/>
    <xf numFmtId="44" fontId="27" fillId="17" borderId="51" xfId="0" applyNumberFormat="1" applyFont="1" applyFill="1" applyBorder="1"/>
    <xf numFmtId="9" fontId="27" fillId="17" borderId="19" xfId="1" applyFont="1" applyFill="1" applyBorder="1"/>
    <xf numFmtId="0" fontId="10" fillId="0" borderId="87" xfId="0" applyFont="1" applyBorder="1" applyAlignment="1">
      <alignment horizontal="left" vertical="center" wrapText="1"/>
    </xf>
    <xf numFmtId="1" fontId="10" fillId="14" borderId="88" xfId="0" applyNumberFormat="1" applyFont="1" applyFill="1" applyBorder="1" applyAlignment="1">
      <alignment vertical="center"/>
    </xf>
    <xf numFmtId="44" fontId="10" fillId="14" borderId="88" xfId="9" applyFont="1" applyFill="1" applyBorder="1" applyAlignment="1">
      <alignment vertical="center"/>
    </xf>
    <xf numFmtId="44" fontId="10" fillId="16" borderId="88" xfId="9" applyFont="1" applyFill="1" applyBorder="1" applyAlignment="1">
      <alignment vertical="center"/>
    </xf>
    <xf numFmtId="9" fontId="10" fillId="15" borderId="88" xfId="1" applyFont="1" applyFill="1" applyBorder="1" applyAlignment="1">
      <alignment vertical="center"/>
    </xf>
    <xf numFmtId="44" fontId="10" fillId="15" borderId="88" xfId="9" applyFont="1" applyFill="1" applyBorder="1" applyAlignment="1">
      <alignment vertical="center"/>
    </xf>
    <xf numFmtId="44" fontId="10" fillId="14" borderId="14" xfId="0" applyNumberFormat="1" applyFont="1" applyFill="1" applyBorder="1"/>
    <xf numFmtId="14" fontId="10" fillId="14" borderId="15" xfId="0" applyNumberFormat="1" applyFont="1" applyFill="1" applyBorder="1"/>
    <xf numFmtId="0" fontId="10" fillId="14" borderId="15" xfId="0" applyFont="1" applyFill="1" applyBorder="1" applyAlignment="1">
      <alignment wrapText="1"/>
    </xf>
    <xf numFmtId="1" fontId="10" fillId="14" borderId="90" xfId="0" applyNumberFormat="1" applyFont="1" applyFill="1" applyBorder="1" applyAlignment="1">
      <alignment vertical="center"/>
    </xf>
    <xf numFmtId="44" fontId="10" fillId="14" borderId="90" xfId="9" applyFont="1" applyFill="1" applyBorder="1" applyAlignment="1">
      <alignment vertical="center"/>
    </xf>
    <xf numFmtId="44" fontId="10" fillId="16" borderId="90" xfId="9" applyFont="1" applyFill="1" applyBorder="1" applyAlignment="1">
      <alignment vertical="center"/>
    </xf>
    <xf numFmtId="9" fontId="10" fillId="15" borderId="90" xfId="1" applyFont="1" applyFill="1" applyBorder="1" applyAlignment="1">
      <alignment vertical="center"/>
    </xf>
    <xf numFmtId="44" fontId="10" fillId="15" borderId="90" xfId="9" applyFont="1" applyFill="1" applyBorder="1" applyAlignment="1">
      <alignment vertical="center"/>
    </xf>
    <xf numFmtId="44" fontId="10" fillId="15" borderId="64" xfId="9" applyFont="1" applyFill="1" applyBorder="1" applyAlignment="1">
      <alignment vertical="center"/>
    </xf>
    <xf numFmtId="0" fontId="11" fillId="13" borderId="89" xfId="0" applyFont="1" applyFill="1" applyBorder="1" applyAlignment="1">
      <alignment horizontal="center" vertical="center"/>
    </xf>
    <xf numFmtId="1" fontId="10" fillId="14" borderId="22" xfId="0" applyNumberFormat="1" applyFont="1" applyFill="1" applyBorder="1" applyAlignment="1">
      <alignment vertical="center"/>
    </xf>
    <xf numFmtId="1" fontId="10" fillId="14" borderId="79" xfId="0" applyNumberFormat="1" applyFont="1" applyFill="1" applyBorder="1" applyAlignment="1">
      <alignment vertical="center"/>
    </xf>
    <xf numFmtId="10" fontId="10" fillId="16" borderId="38" xfId="0" applyNumberFormat="1" applyFont="1" applyFill="1" applyBorder="1" applyAlignment="1">
      <alignment horizontal="center" vertical="center"/>
    </xf>
    <xf numFmtId="44" fontId="10" fillId="15" borderId="91" xfId="9" applyFont="1" applyFill="1" applyBorder="1" applyAlignment="1">
      <alignment vertical="center"/>
    </xf>
    <xf numFmtId="44" fontId="26" fillId="12" borderId="0" xfId="0" applyNumberFormat="1" applyFont="1" applyFill="1" applyAlignment="1">
      <alignment horizontal="right"/>
    </xf>
    <xf numFmtId="44" fontId="20" fillId="16" borderId="0" xfId="0" applyNumberFormat="1" applyFont="1" applyFill="1"/>
    <xf numFmtId="0" fontId="0" fillId="15" borderId="0" xfId="0" applyFill="1"/>
    <xf numFmtId="44" fontId="20" fillId="15" borderId="0" xfId="0" applyNumberFormat="1" applyFont="1" applyFill="1"/>
    <xf numFmtId="44" fontId="20" fillId="15" borderId="0" xfId="9" applyFont="1" applyFill="1" applyBorder="1"/>
    <xf numFmtId="170" fontId="26" fillId="12" borderId="0" xfId="0" applyNumberFormat="1" applyFont="1" applyFill="1" applyAlignment="1">
      <alignment horizontal="right"/>
    </xf>
    <xf numFmtId="170" fontId="26" fillId="12" borderId="23" xfId="0" applyNumberFormat="1" applyFont="1" applyFill="1" applyBorder="1" applyAlignment="1">
      <alignment horizontal="right"/>
    </xf>
    <xf numFmtId="44" fontId="27" fillId="17" borderId="92" xfId="0" applyNumberFormat="1" applyFont="1" applyFill="1" applyBorder="1"/>
    <xf numFmtId="44" fontId="28" fillId="17" borderId="16" xfId="9" applyFont="1" applyFill="1" applyBorder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94" xfId="0" applyFont="1" applyBorder="1" applyAlignment="1">
      <alignment horizontal="left" vertical="center" wrapText="1"/>
    </xf>
    <xf numFmtId="0" fontId="10" fillId="0" borderId="94" xfId="0" applyFont="1" applyBorder="1" applyAlignment="1">
      <alignment vertical="center"/>
    </xf>
    <xf numFmtId="44" fontId="10" fillId="0" borderId="94" xfId="9" applyFont="1" applyBorder="1" applyAlignment="1">
      <alignment vertical="center"/>
    </xf>
    <xf numFmtId="44" fontId="10" fillId="0" borderId="95" xfId="9" applyFont="1" applyBorder="1" applyAlignment="1">
      <alignment vertical="center"/>
    </xf>
    <xf numFmtId="1" fontId="10" fillId="14" borderId="96" xfId="0" applyNumberFormat="1" applyFont="1" applyFill="1" applyBorder="1" applyAlignment="1">
      <alignment vertical="center"/>
    </xf>
    <xf numFmtId="1" fontId="10" fillId="14" borderId="61" xfId="0" applyNumberFormat="1" applyFont="1" applyFill="1" applyBorder="1" applyAlignment="1">
      <alignment vertical="center"/>
    </xf>
    <xf numFmtId="44" fontId="10" fillId="14" borderId="61" xfId="9" applyFont="1" applyFill="1" applyBorder="1" applyAlignment="1">
      <alignment vertical="center"/>
    </xf>
    <xf numFmtId="44" fontId="10" fillId="16" borderId="61" xfId="9" applyFont="1" applyFill="1" applyBorder="1" applyAlignment="1">
      <alignment vertical="center"/>
    </xf>
    <xf numFmtId="9" fontId="10" fillId="15" borderId="61" xfId="1" applyFont="1" applyFill="1" applyBorder="1" applyAlignment="1">
      <alignment vertical="center"/>
    </xf>
    <xf numFmtId="44" fontId="10" fillId="15" borderId="61" xfId="9" applyFont="1" applyFill="1" applyBorder="1" applyAlignment="1">
      <alignment vertical="center"/>
    </xf>
    <xf numFmtId="44" fontId="10" fillId="15" borderId="95" xfId="9" applyFont="1" applyFill="1" applyBorder="1" applyAlignment="1">
      <alignment vertical="center"/>
    </xf>
    <xf numFmtId="1" fontId="10" fillId="14" borderId="12" xfId="0" applyNumberFormat="1" applyFont="1" applyFill="1" applyBorder="1" applyAlignment="1">
      <alignment vertical="center"/>
    </xf>
    <xf numFmtId="44" fontId="10" fillId="14" borderId="12" xfId="9" applyFont="1" applyFill="1" applyBorder="1" applyAlignment="1">
      <alignment vertical="center"/>
    </xf>
    <xf numFmtId="44" fontId="10" fillId="16" borderId="12" xfId="9" applyFont="1" applyFill="1" applyBorder="1" applyAlignment="1">
      <alignment vertical="center"/>
    </xf>
    <xf numFmtId="9" fontId="10" fillId="15" borderId="12" xfId="1" applyFont="1" applyFill="1" applyBorder="1" applyAlignment="1">
      <alignment vertical="center"/>
    </xf>
    <xf numFmtId="44" fontId="10" fillId="15" borderId="12" xfId="9" applyFont="1" applyFill="1" applyBorder="1" applyAlignment="1">
      <alignment vertical="center"/>
    </xf>
    <xf numFmtId="0" fontId="10" fillId="18" borderId="63" xfId="0" applyFont="1" applyFill="1" applyBorder="1" applyAlignment="1">
      <alignment horizontal="left" vertical="center" wrapText="1"/>
    </xf>
    <xf numFmtId="0" fontId="10" fillId="18" borderId="76" xfId="0" applyFont="1" applyFill="1" applyBorder="1" applyAlignment="1">
      <alignment horizontal="left" vertical="center" wrapText="1"/>
    </xf>
    <xf numFmtId="0" fontId="10" fillId="19" borderId="63" xfId="0" applyFont="1" applyFill="1" applyBorder="1" applyAlignment="1">
      <alignment horizontal="left" vertical="center" wrapText="1"/>
    </xf>
    <xf numFmtId="0" fontId="10" fillId="20" borderId="63" xfId="0" applyFont="1" applyFill="1" applyBorder="1" applyAlignment="1">
      <alignment horizontal="left" vertical="center" wrapText="1"/>
    </xf>
    <xf numFmtId="0" fontId="10" fillId="20" borderId="77" xfId="0" applyFont="1" applyFill="1" applyBorder="1" applyAlignment="1">
      <alignment horizontal="left" vertical="center" wrapText="1"/>
    </xf>
    <xf numFmtId="0" fontId="10" fillId="20" borderId="76" xfId="0" applyFont="1" applyFill="1" applyBorder="1" applyAlignment="1">
      <alignment horizontal="left" vertical="center" wrapText="1"/>
    </xf>
    <xf numFmtId="0" fontId="10" fillId="20" borderId="93" xfId="0" applyFont="1" applyFill="1" applyBorder="1" applyAlignment="1">
      <alignment horizontal="left" vertical="center" wrapText="1"/>
    </xf>
    <xf numFmtId="0" fontId="10" fillId="18" borderId="77" xfId="0" applyFont="1" applyFill="1" applyBorder="1" applyAlignment="1">
      <alignment horizontal="left" vertical="center" wrapText="1"/>
    </xf>
    <xf numFmtId="0" fontId="10" fillId="18" borderId="93" xfId="0" applyFont="1" applyFill="1" applyBorder="1" applyAlignment="1">
      <alignment horizontal="left" vertical="center" wrapText="1"/>
    </xf>
    <xf numFmtId="0" fontId="5" fillId="0" borderId="0" xfId="2" applyFont="1" applyAlignment="1">
      <alignment horizontal="left" vertical="center" wrapText="1"/>
    </xf>
    <xf numFmtId="164" fontId="6" fillId="0" borderId="0" xfId="2" applyNumberFormat="1" applyFont="1" applyAlignment="1" applyProtection="1">
      <alignment horizontal="left" vertical="center"/>
      <protection locked="0"/>
    </xf>
    <xf numFmtId="0" fontId="6" fillId="0" borderId="0" xfId="2" applyFont="1" applyAlignment="1" applyProtection="1">
      <alignment horizontal="left" vertical="center"/>
      <protection locked="0"/>
    </xf>
    <xf numFmtId="49" fontId="6" fillId="0" borderId="0" xfId="2" applyNumberFormat="1" applyFont="1" applyAlignment="1">
      <alignment horizontal="left" vertical="center" wrapText="1"/>
    </xf>
    <xf numFmtId="0" fontId="30" fillId="0" borderId="0" xfId="0" applyFont="1"/>
    <xf numFmtId="49" fontId="30" fillId="0" borderId="0" xfId="0" applyNumberFormat="1" applyFont="1"/>
    <xf numFmtId="49" fontId="20" fillId="0" borderId="8" xfId="0" applyNumberFormat="1" applyFont="1" applyBorder="1" applyAlignment="1">
      <alignment horizontal="left" vertical="center"/>
    </xf>
    <xf numFmtId="49" fontId="20" fillId="0" borderId="8" xfId="0" applyNumberFormat="1" applyFont="1" applyBorder="1" applyAlignment="1">
      <alignment horizontal="left" vertical="center" wrapText="1"/>
    </xf>
    <xf numFmtId="49" fontId="20" fillId="0" borderId="75" xfId="0" applyNumberFormat="1" applyFont="1" applyBorder="1" applyAlignment="1">
      <alignment horizontal="left" vertical="center" wrapText="1"/>
    </xf>
    <xf numFmtId="10" fontId="9" fillId="6" borderId="97" xfId="5" applyNumberFormat="1" applyFont="1" applyFill="1" applyBorder="1" applyAlignment="1">
      <alignment horizontal="center" vertical="center" wrapText="1"/>
    </xf>
    <xf numFmtId="0" fontId="2" fillId="13" borderId="12" xfId="0" applyFont="1" applyFill="1" applyBorder="1" applyAlignment="1">
      <alignment horizontal="center" vertical="center"/>
    </xf>
    <xf numFmtId="10" fontId="10" fillId="16" borderId="12" xfId="0" applyNumberFormat="1" applyFont="1" applyFill="1" applyBorder="1" applyAlignment="1">
      <alignment horizontal="center" vertical="center"/>
    </xf>
    <xf numFmtId="10" fontId="10" fillId="16" borderId="90" xfId="0" applyNumberFormat="1" applyFont="1" applyFill="1" applyBorder="1" applyAlignment="1">
      <alignment horizontal="center" vertical="center"/>
    </xf>
    <xf numFmtId="44" fontId="28" fillId="17" borderId="17" xfId="9" applyFont="1" applyFill="1" applyBorder="1" applyAlignment="1">
      <alignment horizontal="center"/>
    </xf>
    <xf numFmtId="44" fontId="27" fillId="17" borderId="20" xfId="9" applyFont="1" applyFill="1" applyBorder="1"/>
    <xf numFmtId="165" fontId="9" fillId="6" borderId="98" xfId="4" applyFont="1" applyFill="1" applyBorder="1" applyAlignment="1">
      <alignment horizontal="center" vertical="center" wrapText="1"/>
    </xf>
    <xf numFmtId="8" fontId="10" fillId="14" borderId="14" xfId="0" applyNumberFormat="1" applyFont="1" applyFill="1" applyBorder="1"/>
    <xf numFmtId="0" fontId="32" fillId="18" borderId="76" xfId="0" applyFont="1" applyFill="1" applyBorder="1" applyAlignment="1">
      <alignment horizontal="center" vertical="center"/>
    </xf>
    <xf numFmtId="0" fontId="33" fillId="0" borderId="76" xfId="0" applyFont="1" applyBorder="1" applyAlignment="1">
      <alignment horizontal="center"/>
    </xf>
    <xf numFmtId="0" fontId="34" fillId="0" borderId="76" xfId="0" applyFont="1" applyBorder="1" applyAlignment="1">
      <alignment horizontal="center"/>
    </xf>
    <xf numFmtId="44" fontId="31" fillId="18" borderId="76" xfId="0" applyNumberFormat="1" applyFont="1" applyFill="1" applyBorder="1" applyAlignment="1">
      <alignment horizontal="center" vertical="center"/>
    </xf>
    <xf numFmtId="44" fontId="38" fillId="18" borderId="76" xfId="9" applyFont="1" applyFill="1" applyBorder="1"/>
    <xf numFmtId="44" fontId="33" fillId="0" borderId="76" xfId="9" applyFont="1" applyBorder="1"/>
    <xf numFmtId="44" fontId="34" fillId="0" borderId="76" xfId="9" applyFont="1" applyBorder="1"/>
    <xf numFmtId="9" fontId="34" fillId="0" borderId="76" xfId="1" applyFont="1" applyBorder="1" applyAlignment="1">
      <alignment horizontal="center"/>
    </xf>
    <xf numFmtId="166" fontId="36" fillId="21" borderId="76" xfId="4" applyNumberFormat="1" applyFont="1" applyFill="1" applyBorder="1" applyAlignment="1">
      <alignment horizontal="center" vertical="center" wrapText="1"/>
    </xf>
    <xf numFmtId="166" fontId="37" fillId="21" borderId="76" xfId="4" applyNumberFormat="1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/>
    </xf>
    <xf numFmtId="0" fontId="40" fillId="0" borderId="0" xfId="0" applyFont="1"/>
    <xf numFmtId="0" fontId="41" fillId="0" borderId="0" xfId="0" applyFont="1" applyAlignment="1">
      <alignment horizontal="center"/>
    </xf>
    <xf numFmtId="164" fontId="5" fillId="0" borderId="0" xfId="2" applyNumberFormat="1" applyFont="1" applyAlignment="1">
      <alignment horizontal="left" vertical="center"/>
    </xf>
    <xf numFmtId="0" fontId="39" fillId="0" borderId="0" xfId="0" applyFont="1"/>
    <xf numFmtId="164" fontId="5" fillId="0" borderId="25" xfId="2" applyNumberFormat="1" applyFont="1" applyBorder="1" applyAlignment="1" applyProtection="1">
      <alignment horizontal="left" vertical="center"/>
      <protection locked="0"/>
    </xf>
    <xf numFmtId="164" fontId="5" fillId="0" borderId="27" xfId="2" applyNumberFormat="1" applyFont="1" applyBorder="1" applyAlignment="1" applyProtection="1">
      <alignment horizontal="left" vertical="center"/>
      <protection locked="0"/>
    </xf>
    <xf numFmtId="164" fontId="5" fillId="0" borderId="36" xfId="2" applyNumberFormat="1" applyFont="1" applyBorder="1" applyAlignment="1" applyProtection="1">
      <alignment horizontal="left" vertical="center"/>
      <protection locked="0"/>
    </xf>
    <xf numFmtId="164" fontId="5" fillId="0" borderId="37" xfId="2" applyNumberFormat="1" applyFont="1" applyBorder="1" applyAlignment="1" applyProtection="1">
      <alignment horizontal="left" vertical="center"/>
      <protection locked="0"/>
    </xf>
    <xf numFmtId="0" fontId="5" fillId="0" borderId="30" xfId="2" applyFont="1" applyBorder="1" applyAlignment="1" applyProtection="1">
      <alignment horizontal="left" vertical="center"/>
      <protection locked="0"/>
    </xf>
    <xf numFmtId="14" fontId="5" fillId="0" borderId="37" xfId="2" applyNumberFormat="1" applyFont="1" applyBorder="1" applyAlignment="1" applyProtection="1">
      <alignment horizontal="left" vertical="center"/>
      <protection locked="0"/>
    </xf>
    <xf numFmtId="164" fontId="5" fillId="0" borderId="61" xfId="2" applyNumberFormat="1" applyFont="1" applyBorder="1" applyAlignment="1" applyProtection="1">
      <alignment horizontal="left" vertical="center"/>
      <protection locked="0"/>
    </xf>
    <xf numFmtId="0" fontId="5" fillId="0" borderId="34" xfId="2" applyFont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center"/>
    </xf>
    <xf numFmtId="0" fontId="11" fillId="22" borderId="76" xfId="0" applyFont="1" applyFill="1" applyBorder="1" applyAlignment="1">
      <alignment horizontal="center" wrapText="1"/>
    </xf>
    <xf numFmtId="0" fontId="11" fillId="14" borderId="76" xfId="0" applyFont="1" applyFill="1" applyBorder="1" applyAlignment="1">
      <alignment horizontal="center" wrapText="1"/>
    </xf>
    <xf numFmtId="44" fontId="42" fillId="0" borderId="101" xfId="0" applyNumberFormat="1" applyFont="1" applyBorder="1"/>
    <xf numFmtId="170" fontId="42" fillId="0" borderId="101" xfId="0" applyNumberFormat="1" applyFont="1" applyBorder="1"/>
    <xf numFmtId="9" fontId="42" fillId="0" borderId="11" xfId="1" applyFont="1" applyBorder="1" applyAlignment="1">
      <alignment horizontal="center"/>
    </xf>
    <xf numFmtId="170" fontId="42" fillId="0" borderId="103" xfId="0" applyNumberFormat="1" applyFont="1" applyBorder="1"/>
    <xf numFmtId="9" fontId="42" fillId="0" borderId="104" xfId="1" applyFont="1" applyBorder="1" applyAlignment="1">
      <alignment horizontal="center"/>
    </xf>
    <xf numFmtId="0" fontId="42" fillId="0" borderId="0" xfId="0" applyFont="1"/>
    <xf numFmtId="0" fontId="43" fillId="0" borderId="0" xfId="0" applyFont="1"/>
    <xf numFmtId="0" fontId="43" fillId="0" borderId="0" xfId="0" applyFont="1" applyAlignment="1">
      <alignment horizontal="center"/>
    </xf>
    <xf numFmtId="49" fontId="44" fillId="0" borderId="0" xfId="2" applyNumberFormat="1" applyFont="1" applyAlignment="1">
      <alignment horizontal="left" vertical="center" wrapText="1"/>
    </xf>
    <xf numFmtId="0" fontId="4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5" fillId="0" borderId="0" xfId="0" applyFont="1"/>
    <xf numFmtId="49" fontId="45" fillId="0" borderId="0" xfId="0" applyNumberFormat="1" applyFont="1"/>
    <xf numFmtId="49" fontId="47" fillId="5" borderId="0" xfId="0" applyNumberFormat="1" applyFont="1" applyFill="1"/>
    <xf numFmtId="49" fontId="48" fillId="0" borderId="8" xfId="0" applyNumberFormat="1" applyFont="1" applyBorder="1" applyAlignment="1">
      <alignment horizontal="left" vertical="center"/>
    </xf>
    <xf numFmtId="49" fontId="48" fillId="0" borderId="8" xfId="0" applyNumberFormat="1" applyFont="1" applyBorder="1" applyAlignment="1">
      <alignment horizontal="left" vertical="center" wrapText="1"/>
    </xf>
    <xf numFmtId="49" fontId="48" fillId="0" borderId="75" xfId="0" applyNumberFormat="1" applyFont="1" applyBorder="1" applyAlignment="1">
      <alignment horizontal="left" vertical="center" wrapText="1"/>
    </xf>
    <xf numFmtId="0" fontId="40" fillId="18" borderId="76" xfId="0" applyFont="1" applyFill="1" applyBorder="1"/>
    <xf numFmtId="166" fontId="36" fillId="18" borderId="76" xfId="4" applyNumberFormat="1" applyFont="1" applyFill="1" applyBorder="1" applyAlignment="1">
      <alignment horizontal="center" vertical="center" wrapText="1"/>
    </xf>
    <xf numFmtId="166" fontId="37" fillId="18" borderId="76" xfId="4" applyNumberFormat="1" applyFont="1" applyFill="1" applyBorder="1" applyAlignment="1">
      <alignment horizontal="center" vertical="center" wrapText="1"/>
    </xf>
    <xf numFmtId="10" fontId="49" fillId="18" borderId="76" xfId="0" applyNumberFormat="1" applyFont="1" applyFill="1" applyBorder="1" applyAlignment="1">
      <alignment horizontal="center" vertical="center"/>
    </xf>
    <xf numFmtId="0" fontId="39" fillId="18" borderId="76" xfId="0" applyFont="1" applyFill="1" applyBorder="1" applyAlignment="1">
      <alignment horizontal="center" vertical="center"/>
    </xf>
    <xf numFmtId="44" fontId="50" fillId="18" borderId="76" xfId="9" applyFont="1" applyFill="1" applyBorder="1" applyAlignment="1">
      <alignment horizontal="center"/>
    </xf>
    <xf numFmtId="44" fontId="50" fillId="18" borderId="76" xfId="9" applyFont="1" applyFill="1" applyBorder="1"/>
    <xf numFmtId="164" fontId="51" fillId="0" borderId="0" xfId="2" applyNumberFormat="1" applyFont="1" applyAlignment="1">
      <alignment horizontal="left" vertical="center"/>
    </xf>
    <xf numFmtId="0" fontId="43" fillId="18" borderId="0" xfId="0" applyFont="1" applyFill="1"/>
    <xf numFmtId="164" fontId="51" fillId="0" borderId="25" xfId="2" applyNumberFormat="1" applyFont="1" applyBorder="1" applyAlignment="1" applyProtection="1">
      <alignment horizontal="left" vertical="center"/>
      <protection locked="0"/>
    </xf>
    <xf numFmtId="164" fontId="51" fillId="0" borderId="27" xfId="2" applyNumberFormat="1" applyFont="1" applyBorder="1" applyAlignment="1" applyProtection="1">
      <alignment horizontal="left" vertical="center"/>
      <protection locked="0"/>
    </xf>
    <xf numFmtId="164" fontId="51" fillId="0" borderId="36" xfId="2" applyNumberFormat="1" applyFont="1" applyBorder="1" applyAlignment="1" applyProtection="1">
      <alignment horizontal="left" vertical="center"/>
      <protection locked="0"/>
    </xf>
    <xf numFmtId="164" fontId="51" fillId="0" borderId="37" xfId="2" applyNumberFormat="1" applyFont="1" applyBorder="1" applyAlignment="1" applyProtection="1">
      <alignment horizontal="left" vertical="center"/>
      <protection locked="0"/>
    </xf>
    <xf numFmtId="0" fontId="51" fillId="0" borderId="30" xfId="2" applyFont="1" applyBorder="1" applyAlignment="1" applyProtection="1">
      <alignment horizontal="left" vertical="center"/>
      <protection locked="0"/>
    </xf>
    <xf numFmtId="14" fontId="51" fillId="0" borderId="37" xfId="2" applyNumberFormat="1" applyFont="1" applyBorder="1" applyAlignment="1" applyProtection="1">
      <alignment horizontal="left" vertical="center"/>
      <protection locked="0"/>
    </xf>
    <xf numFmtId="164" fontId="51" fillId="0" borderId="61" xfId="2" applyNumberFormat="1" applyFont="1" applyBorder="1" applyAlignment="1" applyProtection="1">
      <alignment horizontal="left" vertical="center"/>
      <protection locked="0"/>
    </xf>
    <xf numFmtId="0" fontId="51" fillId="0" borderId="34" xfId="2" applyFont="1" applyBorder="1" applyAlignment="1" applyProtection="1">
      <alignment horizontal="left" vertical="center"/>
      <protection locked="0"/>
    </xf>
    <xf numFmtId="164" fontId="51" fillId="0" borderId="0" xfId="2" applyNumberFormat="1" applyFont="1" applyAlignment="1" applyProtection="1">
      <alignment horizontal="left" vertical="center"/>
      <protection locked="0"/>
    </xf>
    <xf numFmtId="0" fontId="51" fillId="0" borderId="0" xfId="2" applyFont="1" applyAlignment="1" applyProtection="1">
      <alignment horizontal="left" vertical="center"/>
      <protection locked="0"/>
    </xf>
    <xf numFmtId="0" fontId="42" fillId="18" borderId="81" xfId="0" applyFont="1" applyFill="1" applyBorder="1" applyAlignment="1">
      <alignment horizontal="center" vertical="center"/>
    </xf>
    <xf numFmtId="166" fontId="42" fillId="18" borderId="76" xfId="0" applyNumberFormat="1" applyFont="1" applyFill="1" applyBorder="1" applyAlignment="1">
      <alignment horizontal="center" vertical="center"/>
    </xf>
    <xf numFmtId="44" fontId="43" fillId="18" borderId="76" xfId="0" applyNumberFormat="1" applyFont="1" applyFill="1" applyBorder="1" applyAlignment="1">
      <alignment horizontal="center" vertical="center"/>
    </xf>
    <xf numFmtId="0" fontId="28" fillId="20" borderId="76" xfId="0" applyFont="1" applyFill="1" applyBorder="1" applyAlignment="1">
      <alignment horizontal="center"/>
    </xf>
    <xf numFmtId="0" fontId="28" fillId="20" borderId="81" xfId="0" applyFont="1" applyFill="1" applyBorder="1" applyAlignment="1">
      <alignment horizontal="center"/>
    </xf>
    <xf numFmtId="166" fontId="28" fillId="20" borderId="99" xfId="0" applyNumberFormat="1" applyFont="1" applyFill="1" applyBorder="1" applyAlignment="1">
      <alignment vertical="center"/>
    </xf>
    <xf numFmtId="44" fontId="28" fillId="20" borderId="100" xfId="0" applyNumberFormat="1" applyFont="1" applyFill="1" applyBorder="1" applyAlignment="1">
      <alignment horizontal="center" vertical="center"/>
    </xf>
    <xf numFmtId="170" fontId="28" fillId="20" borderId="94" xfId="0" applyNumberFormat="1" applyFont="1" applyFill="1" applyBorder="1" applyAlignment="1">
      <alignment horizontal="center"/>
    </xf>
    <xf numFmtId="44" fontId="28" fillId="20" borderId="76" xfId="0" applyNumberFormat="1" applyFont="1" applyFill="1" applyBorder="1"/>
    <xf numFmtId="44" fontId="43" fillId="18" borderId="12" xfId="0" applyNumberFormat="1" applyFont="1" applyFill="1" applyBorder="1" applyAlignment="1">
      <alignment horizontal="center" vertical="center"/>
    </xf>
    <xf numFmtId="44" fontId="28" fillId="20" borderId="19" xfId="0" applyNumberFormat="1" applyFont="1" applyFill="1" applyBorder="1" applyAlignment="1">
      <alignment horizontal="center" vertical="center"/>
    </xf>
    <xf numFmtId="9" fontId="43" fillId="0" borderId="105" xfId="1" applyFont="1" applyBorder="1"/>
    <xf numFmtId="9" fontId="43" fillId="0" borderId="106" xfId="1" applyFont="1" applyBorder="1"/>
    <xf numFmtId="0" fontId="42" fillId="0" borderId="10" xfId="0" applyFont="1" applyBorder="1" applyAlignment="1">
      <alignment horizontal="center"/>
    </xf>
    <xf numFmtId="0" fontId="42" fillId="0" borderId="102" xfId="0" applyFont="1" applyBorder="1" applyAlignment="1">
      <alignment horizontal="center"/>
    </xf>
    <xf numFmtId="0" fontId="51" fillId="0" borderId="12" xfId="2" applyFont="1" applyBorder="1" applyAlignment="1">
      <alignment horizontal="left" vertical="top"/>
    </xf>
    <xf numFmtId="0" fontId="51" fillId="0" borderId="15" xfId="2" applyFont="1" applyBorder="1" applyAlignment="1">
      <alignment horizontal="left" vertical="top"/>
    </xf>
    <xf numFmtId="0" fontId="28" fillId="20" borderId="76" xfId="0" applyFont="1" applyFill="1" applyBorder="1" applyAlignment="1">
      <alignment horizontal="center"/>
    </xf>
    <xf numFmtId="0" fontId="28" fillId="20" borderId="6" xfId="0" applyFont="1" applyFill="1" applyBorder="1" applyAlignment="1">
      <alignment horizontal="center"/>
    </xf>
    <xf numFmtId="0" fontId="28" fillId="20" borderId="51" xfId="0" applyFont="1" applyFill="1" applyBorder="1" applyAlignment="1">
      <alignment horizontal="center"/>
    </xf>
    <xf numFmtId="0" fontId="28" fillId="20" borderId="92" xfId="0" applyFont="1" applyFill="1" applyBorder="1" applyAlignment="1">
      <alignment horizontal="center"/>
    </xf>
    <xf numFmtId="0" fontId="26" fillId="12" borderId="79" xfId="0" applyFont="1" applyFill="1" applyBorder="1" applyAlignment="1">
      <alignment horizontal="left"/>
    </xf>
    <xf numFmtId="0" fontId="26" fillId="12" borderId="13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6" fillId="11" borderId="0" xfId="0" applyFont="1" applyFill="1" applyAlignment="1">
      <alignment horizontal="center"/>
    </xf>
    <xf numFmtId="1" fontId="26" fillId="12" borderId="79" xfId="0" applyNumberFormat="1" applyFont="1" applyFill="1" applyBorder="1" applyAlignment="1">
      <alignment horizontal="left"/>
    </xf>
    <xf numFmtId="1" fontId="26" fillId="12" borderId="13" xfId="0" applyNumberFormat="1" applyFont="1" applyFill="1" applyBorder="1" applyAlignment="1">
      <alignment horizontal="left"/>
    </xf>
    <xf numFmtId="1" fontId="26" fillId="12" borderId="38" xfId="0" applyNumberFormat="1" applyFont="1" applyFill="1" applyBorder="1" applyAlignment="1">
      <alignment horizontal="left"/>
    </xf>
    <xf numFmtId="0" fontId="26" fillId="11" borderId="87" xfId="0" applyFont="1" applyFill="1" applyBorder="1" applyAlignment="1">
      <alignment horizontal="center"/>
    </xf>
    <xf numFmtId="0" fontId="26" fillId="12" borderId="16" xfId="0" applyFont="1" applyFill="1" applyBorder="1" applyAlignment="1">
      <alignment horizontal="left"/>
    </xf>
    <xf numFmtId="0" fontId="26" fillId="12" borderId="17" xfId="0" applyFont="1" applyFill="1" applyBorder="1" applyAlignment="1">
      <alignment horizontal="left"/>
    </xf>
    <xf numFmtId="0" fontId="26" fillId="12" borderId="80" xfId="0" applyFont="1" applyFill="1" applyBorder="1" applyAlignment="1">
      <alignment horizontal="left"/>
    </xf>
    <xf numFmtId="0" fontId="26" fillId="12" borderId="89" xfId="0" applyFont="1" applyFill="1" applyBorder="1" applyAlignment="1">
      <alignment horizontal="left"/>
    </xf>
    <xf numFmtId="166" fontId="9" fillId="0" borderId="65" xfId="4" applyNumberFormat="1" applyFont="1" applyBorder="1" applyAlignment="1">
      <alignment horizontal="center" vertical="center" wrapText="1"/>
    </xf>
    <xf numFmtId="166" fontId="9" fillId="0" borderId="66" xfId="4" applyNumberFormat="1" applyFont="1" applyBorder="1" applyAlignment="1">
      <alignment horizontal="center" vertical="center" wrapText="1"/>
    </xf>
    <xf numFmtId="166" fontId="9" fillId="4" borderId="22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26" fillId="11" borderId="16" xfId="0" applyFont="1" applyFill="1" applyBorder="1" applyAlignment="1">
      <alignment horizontal="center"/>
    </xf>
    <xf numFmtId="0" fontId="26" fillId="11" borderId="17" xfId="0" applyFont="1" applyFill="1" applyBorder="1" applyAlignment="1">
      <alignment horizontal="center"/>
    </xf>
    <xf numFmtId="0" fontId="26" fillId="11" borderId="18" xfId="0" applyFont="1" applyFill="1" applyBorder="1" applyAlignment="1">
      <alignment horizontal="center"/>
    </xf>
    <xf numFmtId="0" fontId="26" fillId="11" borderId="43" xfId="0" applyFont="1" applyFill="1" applyBorder="1" applyAlignment="1">
      <alignment horizontal="center"/>
    </xf>
    <xf numFmtId="0" fontId="26" fillId="11" borderId="42" xfId="0" applyFont="1" applyFill="1" applyBorder="1" applyAlignment="1">
      <alignment horizontal="center"/>
    </xf>
    <xf numFmtId="0" fontId="26" fillId="11" borderId="44" xfId="0" applyFont="1" applyFill="1" applyBorder="1" applyAlignment="1">
      <alignment horizontal="center"/>
    </xf>
    <xf numFmtId="0" fontId="26" fillId="12" borderId="82" xfId="0" applyFont="1" applyFill="1" applyBorder="1" applyAlignment="1">
      <alignment horizontal="left"/>
    </xf>
    <xf numFmtId="0" fontId="26" fillId="12" borderId="83" xfId="0" applyFont="1" applyFill="1" applyBorder="1" applyAlignment="1">
      <alignment horizontal="left"/>
    </xf>
    <xf numFmtId="0" fontId="26" fillId="12" borderId="84" xfId="0" applyFont="1" applyFill="1" applyBorder="1" applyAlignment="1">
      <alignment horizontal="left"/>
    </xf>
    <xf numFmtId="166" fontId="9" fillId="4" borderId="6" xfId="4" applyNumberFormat="1" applyFont="1" applyFill="1" applyBorder="1" applyAlignment="1">
      <alignment horizontal="center" vertical="center" wrapText="1"/>
    </xf>
    <xf numFmtId="166" fontId="9" fillId="4" borderId="51" xfId="4" applyNumberFormat="1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51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165" fontId="35" fillId="21" borderId="76" xfId="4" applyFont="1" applyFill="1" applyBorder="1" applyAlignment="1">
      <alignment horizontal="center" vertical="center" wrapText="1"/>
    </xf>
    <xf numFmtId="166" fontId="35" fillId="18" borderId="76" xfId="4" applyNumberFormat="1" applyFont="1" applyFill="1" applyBorder="1" applyAlignment="1">
      <alignment horizontal="center" vertical="center" wrapText="1"/>
    </xf>
    <xf numFmtId="0" fontId="19" fillId="8" borderId="53" xfId="0" applyFont="1" applyFill="1" applyBorder="1" applyAlignment="1">
      <alignment horizontal="center"/>
    </xf>
    <xf numFmtId="0" fontId="19" fillId="8" borderId="54" xfId="0" applyFont="1" applyFill="1" applyBorder="1" applyAlignment="1">
      <alignment horizontal="center"/>
    </xf>
    <xf numFmtId="0" fontId="19" fillId="8" borderId="5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7" xfId="0" applyFont="1" applyFill="1" applyBorder="1" applyAlignment="1">
      <alignment horizontal="center"/>
    </xf>
    <xf numFmtId="0" fontId="19" fillId="8" borderId="18" xfId="0" applyFont="1" applyFill="1" applyBorder="1" applyAlignment="1">
      <alignment horizontal="center"/>
    </xf>
    <xf numFmtId="0" fontId="21" fillId="9" borderId="67" xfId="0" applyFont="1" applyFill="1" applyBorder="1" applyAlignment="1">
      <alignment horizontal="left" vertical="center"/>
    </xf>
    <xf numFmtId="0" fontId="21" fillId="9" borderId="67" xfId="0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22" fillId="9" borderId="67" xfId="0" applyFont="1" applyFill="1" applyBorder="1" applyAlignment="1">
      <alignment horizontal="left" vertical="top"/>
    </xf>
    <xf numFmtId="0" fontId="24" fillId="9" borderId="67" xfId="0" applyFont="1" applyFill="1" applyBorder="1" applyAlignment="1">
      <alignment horizontal="center" vertical="center" wrapText="1"/>
    </xf>
    <xf numFmtId="0" fontId="24" fillId="9" borderId="0" xfId="0" applyFont="1" applyFill="1" applyAlignment="1">
      <alignment horizontal="center" vertical="center" wrapText="1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170" fontId="28" fillId="20" borderId="12" xfId="0" applyNumberFormat="1" applyFont="1" applyFill="1" applyBorder="1"/>
    <xf numFmtId="9" fontId="42" fillId="0" borderId="52" xfId="1" applyFont="1" applyBorder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32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png"/><Relationship Id="rId18" Type="http://schemas.openxmlformats.org/officeDocument/2006/relationships/image" Target="../media/image50.png"/><Relationship Id="rId26" Type="http://schemas.openxmlformats.org/officeDocument/2006/relationships/image" Target="../media/image58.png"/><Relationship Id="rId39" Type="http://schemas.openxmlformats.org/officeDocument/2006/relationships/image" Target="../media/image71.png"/><Relationship Id="rId21" Type="http://schemas.openxmlformats.org/officeDocument/2006/relationships/image" Target="../media/image53.png"/><Relationship Id="rId34" Type="http://schemas.openxmlformats.org/officeDocument/2006/relationships/image" Target="../media/image66.png"/><Relationship Id="rId42" Type="http://schemas.openxmlformats.org/officeDocument/2006/relationships/image" Target="../media/image74.png"/><Relationship Id="rId47" Type="http://schemas.openxmlformats.org/officeDocument/2006/relationships/image" Target="../media/image79.png"/><Relationship Id="rId50" Type="http://schemas.openxmlformats.org/officeDocument/2006/relationships/image" Target="../media/image82.png"/><Relationship Id="rId55" Type="http://schemas.openxmlformats.org/officeDocument/2006/relationships/image" Target="../media/image87.png"/><Relationship Id="rId7" Type="http://schemas.openxmlformats.org/officeDocument/2006/relationships/image" Target="../media/image39.png"/><Relationship Id="rId2" Type="http://schemas.openxmlformats.org/officeDocument/2006/relationships/image" Target="../media/image34.png"/><Relationship Id="rId16" Type="http://schemas.openxmlformats.org/officeDocument/2006/relationships/image" Target="../media/image48.png"/><Relationship Id="rId29" Type="http://schemas.openxmlformats.org/officeDocument/2006/relationships/image" Target="../media/image61.png"/><Relationship Id="rId11" Type="http://schemas.openxmlformats.org/officeDocument/2006/relationships/image" Target="../media/image43.png"/><Relationship Id="rId24" Type="http://schemas.openxmlformats.org/officeDocument/2006/relationships/image" Target="../media/image56.png"/><Relationship Id="rId32" Type="http://schemas.openxmlformats.org/officeDocument/2006/relationships/image" Target="../media/image64.png"/><Relationship Id="rId37" Type="http://schemas.openxmlformats.org/officeDocument/2006/relationships/image" Target="../media/image69.png"/><Relationship Id="rId40" Type="http://schemas.openxmlformats.org/officeDocument/2006/relationships/image" Target="../media/image72.png"/><Relationship Id="rId45" Type="http://schemas.openxmlformats.org/officeDocument/2006/relationships/image" Target="../media/image77.png"/><Relationship Id="rId53" Type="http://schemas.openxmlformats.org/officeDocument/2006/relationships/image" Target="../media/image85.png"/><Relationship Id="rId58" Type="http://schemas.openxmlformats.org/officeDocument/2006/relationships/image" Target="../media/image90.png"/><Relationship Id="rId5" Type="http://schemas.openxmlformats.org/officeDocument/2006/relationships/image" Target="../media/image37.png"/><Relationship Id="rId19" Type="http://schemas.openxmlformats.org/officeDocument/2006/relationships/image" Target="../media/image51.png"/><Relationship Id="rId4" Type="http://schemas.openxmlformats.org/officeDocument/2006/relationships/image" Target="../media/image36.png"/><Relationship Id="rId9" Type="http://schemas.openxmlformats.org/officeDocument/2006/relationships/image" Target="../media/image41.png"/><Relationship Id="rId14" Type="http://schemas.openxmlformats.org/officeDocument/2006/relationships/image" Target="../media/image46.png"/><Relationship Id="rId22" Type="http://schemas.openxmlformats.org/officeDocument/2006/relationships/image" Target="../media/image54.png"/><Relationship Id="rId27" Type="http://schemas.openxmlformats.org/officeDocument/2006/relationships/image" Target="../media/image59.png"/><Relationship Id="rId30" Type="http://schemas.openxmlformats.org/officeDocument/2006/relationships/image" Target="../media/image62.png"/><Relationship Id="rId35" Type="http://schemas.openxmlformats.org/officeDocument/2006/relationships/image" Target="../media/image67.png"/><Relationship Id="rId43" Type="http://schemas.openxmlformats.org/officeDocument/2006/relationships/image" Target="../media/image75.png"/><Relationship Id="rId48" Type="http://schemas.openxmlformats.org/officeDocument/2006/relationships/image" Target="../media/image80.png"/><Relationship Id="rId56" Type="http://schemas.openxmlformats.org/officeDocument/2006/relationships/image" Target="../media/image88.png"/><Relationship Id="rId8" Type="http://schemas.openxmlformats.org/officeDocument/2006/relationships/image" Target="../media/image40.png"/><Relationship Id="rId51" Type="http://schemas.openxmlformats.org/officeDocument/2006/relationships/image" Target="../media/image83.png"/><Relationship Id="rId3" Type="http://schemas.openxmlformats.org/officeDocument/2006/relationships/image" Target="../media/image35.png"/><Relationship Id="rId12" Type="http://schemas.openxmlformats.org/officeDocument/2006/relationships/image" Target="../media/image44.png"/><Relationship Id="rId17" Type="http://schemas.openxmlformats.org/officeDocument/2006/relationships/image" Target="../media/image49.png"/><Relationship Id="rId25" Type="http://schemas.openxmlformats.org/officeDocument/2006/relationships/image" Target="../media/image57.png"/><Relationship Id="rId33" Type="http://schemas.openxmlformats.org/officeDocument/2006/relationships/image" Target="../media/image65.png"/><Relationship Id="rId38" Type="http://schemas.openxmlformats.org/officeDocument/2006/relationships/image" Target="../media/image70.png"/><Relationship Id="rId46" Type="http://schemas.openxmlformats.org/officeDocument/2006/relationships/image" Target="../media/image78.png"/><Relationship Id="rId59" Type="http://schemas.openxmlformats.org/officeDocument/2006/relationships/image" Target="../media/image91.png"/><Relationship Id="rId20" Type="http://schemas.openxmlformats.org/officeDocument/2006/relationships/image" Target="../media/image52.png"/><Relationship Id="rId41" Type="http://schemas.openxmlformats.org/officeDocument/2006/relationships/image" Target="../media/image73.png"/><Relationship Id="rId54" Type="http://schemas.openxmlformats.org/officeDocument/2006/relationships/image" Target="../media/image86.png"/><Relationship Id="rId1" Type="http://schemas.openxmlformats.org/officeDocument/2006/relationships/image" Target="../media/image33.png"/><Relationship Id="rId6" Type="http://schemas.openxmlformats.org/officeDocument/2006/relationships/image" Target="../media/image38.png"/><Relationship Id="rId15" Type="http://schemas.openxmlformats.org/officeDocument/2006/relationships/image" Target="../media/image47.png"/><Relationship Id="rId23" Type="http://schemas.openxmlformats.org/officeDocument/2006/relationships/image" Target="../media/image55.png"/><Relationship Id="rId28" Type="http://schemas.openxmlformats.org/officeDocument/2006/relationships/image" Target="../media/image60.png"/><Relationship Id="rId36" Type="http://schemas.openxmlformats.org/officeDocument/2006/relationships/image" Target="../media/image68.png"/><Relationship Id="rId49" Type="http://schemas.openxmlformats.org/officeDocument/2006/relationships/image" Target="../media/image81.png"/><Relationship Id="rId57" Type="http://schemas.openxmlformats.org/officeDocument/2006/relationships/image" Target="../media/image89.png"/><Relationship Id="rId10" Type="http://schemas.openxmlformats.org/officeDocument/2006/relationships/image" Target="../media/image42.png"/><Relationship Id="rId31" Type="http://schemas.openxmlformats.org/officeDocument/2006/relationships/image" Target="../media/image63.png"/><Relationship Id="rId44" Type="http://schemas.openxmlformats.org/officeDocument/2006/relationships/image" Target="../media/image76.png"/><Relationship Id="rId52" Type="http://schemas.openxmlformats.org/officeDocument/2006/relationships/image" Target="../media/image8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3.emf"/><Relationship Id="rId7" Type="http://schemas.openxmlformats.org/officeDocument/2006/relationships/image" Target="../media/image29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31.emf"/><Relationship Id="rId6" Type="http://schemas.openxmlformats.org/officeDocument/2006/relationships/image" Target="../media/image6.emf"/><Relationship Id="rId11" Type="http://schemas.openxmlformats.org/officeDocument/2006/relationships/image" Target="../media/image26.emf"/><Relationship Id="rId5" Type="http://schemas.openxmlformats.org/officeDocument/2006/relationships/image" Target="../media/image5.emf"/><Relationship Id="rId10" Type="http://schemas.openxmlformats.org/officeDocument/2006/relationships/image" Target="../media/image27.emf"/><Relationship Id="rId4" Type="http://schemas.openxmlformats.org/officeDocument/2006/relationships/image" Target="../media/image30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370418</xdr:colOff>
      <xdr:row>0</xdr:row>
      <xdr:rowOff>142876</xdr:rowOff>
    </xdr:from>
    <xdr:to>
      <xdr:col>5</xdr:col>
      <xdr:colOff>448225</xdr:colOff>
      <xdr:row>0</xdr:row>
      <xdr:rowOff>712562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989076</xdr:colOff>
      <xdr:row>0</xdr:row>
      <xdr:rowOff>102148</xdr:rowOff>
    </xdr:from>
    <xdr:to>
      <xdr:col>5</xdr:col>
      <xdr:colOff>1701962</xdr:colOff>
      <xdr:row>0</xdr:row>
      <xdr:rowOff>721888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47876" y="102148"/>
          <a:ext cx="712886" cy="619740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1106573</xdr:colOff>
      <xdr:row>0</xdr:row>
      <xdr:rowOff>0</xdr:rowOff>
    </xdr:from>
    <xdr:to>
      <xdr:col>6</xdr:col>
      <xdr:colOff>2050745</xdr:colOff>
      <xdr:row>0</xdr:row>
      <xdr:rowOff>883557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2085760</xdr:colOff>
      <xdr:row>0</xdr:row>
      <xdr:rowOff>0</xdr:rowOff>
    </xdr:from>
    <xdr:to>
      <xdr:col>6</xdr:col>
      <xdr:colOff>868947</xdr:colOff>
      <xdr:row>0</xdr:row>
      <xdr:rowOff>883236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978321</xdr:colOff>
      <xdr:row>0</xdr:row>
      <xdr:rowOff>1383741</xdr:rowOff>
    </xdr:from>
    <xdr:to>
      <xdr:col>5</xdr:col>
      <xdr:colOff>1790681</xdr:colOff>
      <xdr:row>0</xdr:row>
      <xdr:rowOff>2121413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314614</xdr:colOff>
      <xdr:row>0</xdr:row>
      <xdr:rowOff>1382858</xdr:rowOff>
    </xdr:from>
    <xdr:to>
      <xdr:col>5</xdr:col>
      <xdr:colOff>530459</xdr:colOff>
      <xdr:row>0</xdr:row>
      <xdr:rowOff>2142755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2103665</xdr:colOff>
      <xdr:row>0</xdr:row>
      <xdr:rowOff>1335315</xdr:rowOff>
    </xdr:from>
    <xdr:to>
      <xdr:col>6</xdr:col>
      <xdr:colOff>753382</xdr:colOff>
      <xdr:row>0</xdr:row>
      <xdr:rowOff>2140403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6</xdr:col>
      <xdr:colOff>1098249</xdr:colOff>
      <xdr:row>0</xdr:row>
      <xdr:rowOff>1334409</xdr:rowOff>
    </xdr:from>
    <xdr:to>
      <xdr:col>6</xdr:col>
      <xdr:colOff>1943705</xdr:colOff>
      <xdr:row>0</xdr:row>
      <xdr:rowOff>2152001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2363490</xdr:colOff>
      <xdr:row>0</xdr:row>
      <xdr:rowOff>84685</xdr:rowOff>
    </xdr:from>
    <xdr:to>
      <xdr:col>6</xdr:col>
      <xdr:colOff>3191107</xdr:colOff>
      <xdr:row>0</xdr:row>
      <xdr:rowOff>787721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3535275</xdr:colOff>
      <xdr:row>0</xdr:row>
      <xdr:rowOff>0</xdr:rowOff>
    </xdr:from>
    <xdr:to>
      <xdr:col>6</xdr:col>
      <xdr:colOff>4374992</xdr:colOff>
      <xdr:row>0</xdr:row>
      <xdr:rowOff>790416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2286606</xdr:colOff>
      <xdr:row>0</xdr:row>
      <xdr:rowOff>1333955</xdr:rowOff>
    </xdr:from>
    <xdr:to>
      <xdr:col>6</xdr:col>
      <xdr:colOff>3182711</xdr:colOff>
      <xdr:row>0</xdr:row>
      <xdr:rowOff>2122260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3545852</xdr:colOff>
      <xdr:row>0</xdr:row>
      <xdr:rowOff>1336654</xdr:rowOff>
    </xdr:from>
    <xdr:to>
      <xdr:col>6</xdr:col>
      <xdr:colOff>4345951</xdr:colOff>
      <xdr:row>0</xdr:row>
      <xdr:rowOff>2142104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129540</xdr:colOff>
          <xdr:row>0</xdr:row>
          <xdr:rowOff>762000</xdr:rowOff>
        </xdr:from>
        <xdr:to>
          <xdr:col>5</xdr:col>
          <xdr:colOff>678180</xdr:colOff>
          <xdr:row>0</xdr:row>
          <xdr:rowOff>1303020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784860</xdr:colOff>
          <xdr:row>0</xdr:row>
          <xdr:rowOff>784860</xdr:rowOff>
        </xdr:from>
        <xdr:to>
          <xdr:col>5</xdr:col>
          <xdr:colOff>1897380</xdr:colOff>
          <xdr:row>0</xdr:row>
          <xdr:rowOff>1318260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1927860</xdr:colOff>
          <xdr:row>0</xdr:row>
          <xdr:rowOff>800100</xdr:rowOff>
        </xdr:from>
        <xdr:to>
          <xdr:col>6</xdr:col>
          <xdr:colOff>845820</xdr:colOff>
          <xdr:row>0</xdr:row>
          <xdr:rowOff>1341120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967740</xdr:colOff>
          <xdr:row>0</xdr:row>
          <xdr:rowOff>807720</xdr:rowOff>
        </xdr:from>
        <xdr:to>
          <xdr:col>6</xdr:col>
          <xdr:colOff>2080260</xdr:colOff>
          <xdr:row>0</xdr:row>
          <xdr:rowOff>1348740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2148840</xdr:colOff>
          <xdr:row>0</xdr:row>
          <xdr:rowOff>807720</xdr:rowOff>
        </xdr:from>
        <xdr:to>
          <xdr:col>6</xdr:col>
          <xdr:colOff>3261360</xdr:colOff>
          <xdr:row>0</xdr:row>
          <xdr:rowOff>1341120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3383280</xdr:colOff>
          <xdr:row>0</xdr:row>
          <xdr:rowOff>807720</xdr:rowOff>
        </xdr:from>
        <xdr:to>
          <xdr:col>6</xdr:col>
          <xdr:colOff>4503420</xdr:colOff>
          <xdr:row>0</xdr:row>
          <xdr:rowOff>1348740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0</xdr:row>
          <xdr:rowOff>2232660</xdr:rowOff>
        </xdr:from>
        <xdr:to>
          <xdr:col>5</xdr:col>
          <xdr:colOff>701040</xdr:colOff>
          <xdr:row>0</xdr:row>
          <xdr:rowOff>2766060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838200</xdr:colOff>
          <xdr:row>0</xdr:row>
          <xdr:rowOff>2232660</xdr:rowOff>
        </xdr:from>
        <xdr:to>
          <xdr:col>5</xdr:col>
          <xdr:colOff>1958340</xdr:colOff>
          <xdr:row>0</xdr:row>
          <xdr:rowOff>2743200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2019300</xdr:colOff>
          <xdr:row>0</xdr:row>
          <xdr:rowOff>2232660</xdr:rowOff>
        </xdr:from>
        <xdr:to>
          <xdr:col>6</xdr:col>
          <xdr:colOff>937260</xdr:colOff>
          <xdr:row>0</xdr:row>
          <xdr:rowOff>2727960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967740</xdr:colOff>
          <xdr:row>0</xdr:row>
          <xdr:rowOff>2232660</xdr:rowOff>
        </xdr:from>
        <xdr:to>
          <xdr:col>6</xdr:col>
          <xdr:colOff>2080260</xdr:colOff>
          <xdr:row>0</xdr:row>
          <xdr:rowOff>2727960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2110740</xdr:colOff>
          <xdr:row>0</xdr:row>
          <xdr:rowOff>2232660</xdr:rowOff>
        </xdr:from>
        <xdr:to>
          <xdr:col>6</xdr:col>
          <xdr:colOff>3223260</xdr:colOff>
          <xdr:row>0</xdr:row>
          <xdr:rowOff>2727960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3436620</xdr:colOff>
          <xdr:row>0</xdr:row>
          <xdr:rowOff>2263140</xdr:rowOff>
        </xdr:from>
        <xdr:to>
          <xdr:col>6</xdr:col>
          <xdr:colOff>4556760</xdr:colOff>
          <xdr:row>0</xdr:row>
          <xdr:rowOff>2766060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21168</xdr:colOff>
      <xdr:row>0</xdr:row>
      <xdr:rowOff>142876</xdr:rowOff>
    </xdr:from>
    <xdr:to>
      <xdr:col>5</xdr:col>
      <xdr:colOff>677884</xdr:colOff>
      <xdr:row>0</xdr:row>
      <xdr:rowOff>718912</xdr:rowOff>
    </xdr:to>
    <xdr:pic macro="[0]!Adiciona_Grupo">
      <xdr:nvPicPr>
        <xdr:cNvPr id="2" name="Imagem 1">
          <a:extLst>
            <a:ext uri="{FF2B5EF4-FFF2-40B4-BE49-F238E27FC236}">
              <a16:creationId xmlns:a16="http://schemas.microsoft.com/office/drawing/2014/main" id="{4D03E4BC-E787-4F0C-BFCD-BABF1AE76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768" y="142876"/>
          <a:ext cx="652482" cy="576036"/>
        </a:xfrm>
        <a:prstGeom prst="rect">
          <a:avLst/>
        </a:prstGeom>
      </xdr:spPr>
    </xdr:pic>
    <xdr:clientData/>
  </xdr:twoCellAnchor>
  <xdr:twoCellAnchor editAs="absolute">
    <xdr:from>
      <xdr:col>5</xdr:col>
      <xdr:colOff>1213443</xdr:colOff>
      <xdr:row>0</xdr:row>
      <xdr:rowOff>108498</xdr:rowOff>
    </xdr:from>
    <xdr:to>
      <xdr:col>5</xdr:col>
      <xdr:colOff>1919979</xdr:colOff>
      <xdr:row>0</xdr:row>
      <xdr:rowOff>721888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8C7F623-20D1-4BDA-982C-3B5A27CA88F2}"/>
            </a:ext>
          </a:extLst>
        </xdr:cNvPr>
        <xdr:cNvGrpSpPr>
          <a:grpSpLocks noChangeAspect="1"/>
        </xdr:cNvGrpSpPr>
      </xdr:nvGrpSpPr>
      <xdr:grpSpPr>
        <a:xfrm>
          <a:off x="1569043" y="108498"/>
          <a:ext cx="706536" cy="613390"/>
          <a:chOff x="2069224" y="1294086"/>
          <a:chExt cx="644525" cy="766598"/>
        </a:xfrm>
      </xdr:grpSpPr>
      <xdr:pic macro="[0]!Adiciona_Subgrupo">
        <xdr:nvPicPr>
          <xdr:cNvPr id="4" name="Imagem 3">
            <a:extLst>
              <a:ext uri="{FF2B5EF4-FFF2-40B4-BE49-F238E27FC236}">
                <a16:creationId xmlns:a16="http://schemas.microsoft.com/office/drawing/2014/main" id="{911FDCCA-A4E0-6153-F713-68C187B958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5" name="Imagem 4">
            <a:extLst>
              <a:ext uri="{FF2B5EF4-FFF2-40B4-BE49-F238E27FC236}">
                <a16:creationId xmlns:a16="http://schemas.microsoft.com/office/drawing/2014/main" id="{911AED06-BCE4-A213-3BC3-758092BEF9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1342581</xdr:colOff>
      <xdr:row>0</xdr:row>
      <xdr:rowOff>0</xdr:rowOff>
    </xdr:from>
    <xdr:to>
      <xdr:col>6</xdr:col>
      <xdr:colOff>2274053</xdr:colOff>
      <xdr:row>0</xdr:row>
      <xdr:rowOff>892024</xdr:rowOff>
    </xdr:to>
    <xdr:pic macro="[0]!Apaga_Ultimalinha">
      <xdr:nvPicPr>
        <xdr:cNvPr id="6" name="Imagem 5">
          <a:extLst>
            <a:ext uri="{FF2B5EF4-FFF2-40B4-BE49-F238E27FC236}">
              <a16:creationId xmlns:a16="http://schemas.microsoft.com/office/drawing/2014/main" id="{AB7B15A5-7C61-4EDC-AE5A-134079B3C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048" y="0"/>
          <a:ext cx="931472" cy="889907"/>
        </a:xfrm>
        <a:prstGeom prst="rect">
          <a:avLst/>
        </a:prstGeom>
      </xdr:spPr>
    </xdr:pic>
    <xdr:clientData/>
  </xdr:twoCellAnchor>
  <xdr:twoCellAnchor editAs="absolute">
    <xdr:from>
      <xdr:col>6</xdr:col>
      <xdr:colOff>102443</xdr:colOff>
      <xdr:row>0</xdr:row>
      <xdr:rowOff>0</xdr:rowOff>
    </xdr:from>
    <xdr:to>
      <xdr:col>6</xdr:col>
      <xdr:colOff>1098605</xdr:colOff>
      <xdr:row>0</xdr:row>
      <xdr:rowOff>891703</xdr:rowOff>
    </xdr:to>
    <xdr:pic macro="[0]!Adiciona_LinhaItem">
      <xdr:nvPicPr>
        <xdr:cNvPr id="7" name="Imagem 6">
          <a:extLst>
            <a:ext uri="{FF2B5EF4-FFF2-40B4-BE49-F238E27FC236}">
              <a16:creationId xmlns:a16="http://schemas.microsoft.com/office/drawing/2014/main" id="{A5D84283-29C7-4914-8FB8-4B09C1BB5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0910" y="0"/>
          <a:ext cx="996162" cy="889586"/>
        </a:xfrm>
        <a:prstGeom prst="rect">
          <a:avLst/>
        </a:prstGeom>
      </xdr:spPr>
    </xdr:pic>
    <xdr:clientData/>
  </xdr:twoCellAnchor>
  <xdr:twoCellAnchor editAs="absolute">
    <xdr:from>
      <xdr:col>5</xdr:col>
      <xdr:colOff>1196338</xdr:colOff>
      <xdr:row>0</xdr:row>
      <xdr:rowOff>1393266</xdr:rowOff>
    </xdr:from>
    <xdr:to>
      <xdr:col>5</xdr:col>
      <xdr:colOff>2027748</xdr:colOff>
      <xdr:row>0</xdr:row>
      <xdr:rowOff>2162688</xdr:rowOff>
    </xdr:to>
    <xdr:pic macro="[0]!Subtotal_SubGrupo">
      <xdr:nvPicPr>
        <xdr:cNvPr id="8" name="Imagem 7">
          <a:extLst>
            <a:ext uri="{FF2B5EF4-FFF2-40B4-BE49-F238E27FC236}">
              <a16:creationId xmlns:a16="http://schemas.microsoft.com/office/drawing/2014/main" id="{1BC36F77-6639-428D-BF29-CFBE3BF28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3471" y="1386916"/>
          <a:ext cx="831410" cy="763072"/>
        </a:xfrm>
        <a:prstGeom prst="rect">
          <a:avLst/>
        </a:prstGeom>
      </xdr:spPr>
    </xdr:pic>
    <xdr:clientData/>
  </xdr:twoCellAnchor>
  <xdr:twoCellAnchor editAs="absolute">
    <xdr:from>
      <xdr:col>1</xdr:col>
      <xdr:colOff>308264</xdr:colOff>
      <xdr:row>0</xdr:row>
      <xdr:rowOff>1395558</xdr:rowOff>
    </xdr:from>
    <xdr:to>
      <xdr:col>5</xdr:col>
      <xdr:colOff>754826</xdr:colOff>
      <xdr:row>0</xdr:row>
      <xdr:rowOff>2174505</xdr:rowOff>
    </xdr:to>
    <xdr:pic macro="[0]!Subtotal_Grupo">
      <xdr:nvPicPr>
        <xdr:cNvPr id="9" name="Imagem 8">
          <a:extLst>
            <a:ext uri="{FF2B5EF4-FFF2-40B4-BE49-F238E27FC236}">
              <a16:creationId xmlns:a16="http://schemas.microsoft.com/office/drawing/2014/main" id="{6E6C3E7F-E402-40B7-ABD8-DDAC244B1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389208"/>
          <a:ext cx="793695" cy="772597"/>
        </a:xfrm>
        <a:prstGeom prst="rect">
          <a:avLst/>
        </a:prstGeom>
      </xdr:spPr>
    </xdr:pic>
    <xdr:clientData/>
  </xdr:twoCellAnchor>
  <xdr:twoCellAnchor editAs="absolute">
    <xdr:from>
      <xdr:col>6</xdr:col>
      <xdr:colOff>133048</xdr:colOff>
      <xdr:row>0</xdr:row>
      <xdr:rowOff>1339548</xdr:rowOff>
    </xdr:from>
    <xdr:to>
      <xdr:col>6</xdr:col>
      <xdr:colOff>976690</xdr:colOff>
      <xdr:row>0</xdr:row>
      <xdr:rowOff>2181678</xdr:rowOff>
    </xdr:to>
    <xdr:pic macro="[0]!SomaTotalPlanilha">
      <xdr:nvPicPr>
        <xdr:cNvPr id="10" name="Imagem 9">
          <a:extLst>
            <a:ext uri="{FF2B5EF4-FFF2-40B4-BE49-F238E27FC236}">
              <a16:creationId xmlns:a16="http://schemas.microsoft.com/office/drawing/2014/main" id="{88922B49-5CE5-4DBA-87C3-E69BF60A5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1515" y="1335315"/>
          <a:ext cx="843642" cy="833663"/>
        </a:xfrm>
        <a:prstGeom prst="rect">
          <a:avLst/>
        </a:prstGeom>
      </xdr:spPr>
    </xdr:pic>
    <xdr:clientData/>
  </xdr:twoCellAnchor>
  <xdr:twoCellAnchor editAs="absolute">
    <xdr:from>
      <xdr:col>6</xdr:col>
      <xdr:colOff>1334257</xdr:colOff>
      <xdr:row>0</xdr:row>
      <xdr:rowOff>1335467</xdr:rowOff>
    </xdr:from>
    <xdr:to>
      <xdr:col>6</xdr:col>
      <xdr:colOff>2186063</xdr:colOff>
      <xdr:row>0</xdr:row>
      <xdr:rowOff>2186926</xdr:rowOff>
    </xdr:to>
    <xdr:pic macro="[0]!Atualiza_Totais">
      <xdr:nvPicPr>
        <xdr:cNvPr id="11" name="Imagem 10">
          <a:extLst>
            <a:ext uri="{FF2B5EF4-FFF2-40B4-BE49-F238E27FC236}">
              <a16:creationId xmlns:a16="http://schemas.microsoft.com/office/drawing/2014/main" id="{68E665DA-B290-4DB9-971F-BD085EE2A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2724" y="1331234"/>
          <a:ext cx="851806" cy="842992"/>
        </a:xfrm>
        <a:prstGeom prst="rect">
          <a:avLst/>
        </a:prstGeom>
      </xdr:spPr>
    </xdr:pic>
    <xdr:clientData/>
  </xdr:twoCellAnchor>
  <xdr:twoCellAnchor editAs="absolute">
    <xdr:from>
      <xdr:col>6</xdr:col>
      <xdr:colOff>2605848</xdr:colOff>
      <xdr:row>0</xdr:row>
      <xdr:rowOff>84685</xdr:rowOff>
    </xdr:from>
    <xdr:to>
      <xdr:col>6</xdr:col>
      <xdr:colOff>3420765</xdr:colOff>
      <xdr:row>0</xdr:row>
      <xdr:rowOff>787721</xdr:rowOff>
    </xdr:to>
    <xdr:pic macro="[0]!ChamaSolicitacaoPagamento">
      <xdr:nvPicPr>
        <xdr:cNvPr id="12" name="Imagem 11">
          <a:extLst>
            <a:ext uri="{FF2B5EF4-FFF2-40B4-BE49-F238E27FC236}">
              <a16:creationId xmlns:a16="http://schemas.microsoft.com/office/drawing/2014/main" id="{5F338B12-9B3D-4096-B768-BA33F949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4315" y="84685"/>
          <a:ext cx="814917" cy="703036"/>
        </a:xfrm>
        <a:prstGeom prst="rect">
          <a:avLst/>
        </a:prstGeom>
      </xdr:spPr>
    </xdr:pic>
    <xdr:clientData/>
  </xdr:twoCellAnchor>
  <xdr:twoCellAnchor editAs="absolute">
    <xdr:from>
      <xdr:col>6</xdr:col>
      <xdr:colOff>3771283</xdr:colOff>
      <xdr:row>0</xdr:row>
      <xdr:rowOff>0</xdr:rowOff>
    </xdr:from>
    <xdr:to>
      <xdr:col>6</xdr:col>
      <xdr:colOff>4607825</xdr:colOff>
      <xdr:row>0</xdr:row>
      <xdr:rowOff>803116</xdr:rowOff>
    </xdr:to>
    <xdr:pic macro="[0]!GeraPlanilhaMkt">
      <xdr:nvPicPr>
        <xdr:cNvPr id="13" name="Imagem 12">
          <a:extLst>
            <a:ext uri="{FF2B5EF4-FFF2-40B4-BE49-F238E27FC236}">
              <a16:creationId xmlns:a16="http://schemas.microsoft.com/office/drawing/2014/main" id="{F38BA7A1-BD94-4D8A-9E9A-EC841F618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9750" y="0"/>
          <a:ext cx="836542" cy="803116"/>
        </a:xfrm>
        <a:prstGeom prst="rect">
          <a:avLst/>
        </a:prstGeom>
      </xdr:spPr>
    </xdr:pic>
    <xdr:clientData/>
  </xdr:twoCellAnchor>
  <xdr:twoCellAnchor editAs="absolute">
    <xdr:from>
      <xdr:col>6</xdr:col>
      <xdr:colOff>2522614</xdr:colOff>
      <xdr:row>0</xdr:row>
      <xdr:rowOff>1335013</xdr:rowOff>
    </xdr:from>
    <xdr:to>
      <xdr:col>6</xdr:col>
      <xdr:colOff>3412369</xdr:colOff>
      <xdr:row>0</xdr:row>
      <xdr:rowOff>2163535</xdr:rowOff>
    </xdr:to>
    <xdr:pic macro="[0]!TravarMenu">
      <xdr:nvPicPr>
        <xdr:cNvPr id="14" name="Imagem 13">
          <a:extLst>
            <a:ext uri="{FF2B5EF4-FFF2-40B4-BE49-F238E27FC236}">
              <a16:creationId xmlns:a16="http://schemas.microsoft.com/office/drawing/2014/main" id="{0F44803C-6E8C-42A7-B7A1-561D135C9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1081" y="1330780"/>
          <a:ext cx="889755" cy="820055"/>
        </a:xfrm>
        <a:prstGeom prst="rect">
          <a:avLst/>
        </a:prstGeom>
      </xdr:spPr>
    </xdr:pic>
    <xdr:clientData/>
  </xdr:twoCellAnchor>
  <xdr:twoCellAnchor editAs="absolute">
    <xdr:from>
      <xdr:col>6</xdr:col>
      <xdr:colOff>3775510</xdr:colOff>
      <xdr:row>0</xdr:row>
      <xdr:rowOff>1347237</xdr:rowOff>
    </xdr:from>
    <xdr:to>
      <xdr:col>6</xdr:col>
      <xdr:colOff>4585134</xdr:colOff>
      <xdr:row>0</xdr:row>
      <xdr:rowOff>2183379</xdr:rowOff>
    </xdr:to>
    <xdr:pic macro="[0]!DestravarMenu">
      <xdr:nvPicPr>
        <xdr:cNvPr id="15" name="Imagem 14">
          <a:extLst>
            <a:ext uri="{FF2B5EF4-FFF2-40B4-BE49-F238E27FC236}">
              <a16:creationId xmlns:a16="http://schemas.microsoft.com/office/drawing/2014/main" id="{5E5E864D-0CC2-4DF3-8AFC-DB589987E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3977" y="1343004"/>
          <a:ext cx="809624" cy="827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0</xdr:row>
          <xdr:rowOff>746760</xdr:rowOff>
        </xdr:from>
        <xdr:to>
          <xdr:col>5</xdr:col>
          <xdr:colOff>876300</xdr:colOff>
          <xdr:row>0</xdr:row>
          <xdr:rowOff>1287780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975360</xdr:colOff>
          <xdr:row>0</xdr:row>
          <xdr:rowOff>784860</xdr:rowOff>
        </xdr:from>
        <xdr:to>
          <xdr:col>5</xdr:col>
          <xdr:colOff>2095500</xdr:colOff>
          <xdr:row>0</xdr:row>
          <xdr:rowOff>1318260</xdr:rowOff>
        </xdr:to>
        <xdr:sp macro="" textlink="">
          <xdr:nvSpPr>
            <xdr:cNvPr id="5122" name="Label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2156460</xdr:colOff>
          <xdr:row>0</xdr:row>
          <xdr:rowOff>792480</xdr:rowOff>
        </xdr:from>
        <xdr:to>
          <xdr:col>6</xdr:col>
          <xdr:colOff>1066800</xdr:colOff>
          <xdr:row>0</xdr:row>
          <xdr:rowOff>1333500</xdr:rowOff>
        </xdr:to>
        <xdr:sp macro="" textlink="">
          <xdr:nvSpPr>
            <xdr:cNvPr id="5123" name="Label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1188720</xdr:colOff>
          <xdr:row>0</xdr:row>
          <xdr:rowOff>815340</xdr:rowOff>
        </xdr:from>
        <xdr:to>
          <xdr:col>6</xdr:col>
          <xdr:colOff>2308860</xdr:colOff>
          <xdr:row>0</xdr:row>
          <xdr:rowOff>1356360</xdr:rowOff>
        </xdr:to>
        <xdr:sp macro="" textlink="">
          <xdr:nvSpPr>
            <xdr:cNvPr id="5124" name="Label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2339340</xdr:colOff>
          <xdr:row>0</xdr:row>
          <xdr:rowOff>815340</xdr:rowOff>
        </xdr:from>
        <xdr:to>
          <xdr:col>6</xdr:col>
          <xdr:colOff>3451860</xdr:colOff>
          <xdr:row>0</xdr:row>
          <xdr:rowOff>1348740</xdr:rowOff>
        </xdr:to>
        <xdr:sp macro="" textlink="">
          <xdr:nvSpPr>
            <xdr:cNvPr id="5125" name="Label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3604260</xdr:colOff>
          <xdr:row>0</xdr:row>
          <xdr:rowOff>815340</xdr:rowOff>
        </xdr:from>
        <xdr:to>
          <xdr:col>6</xdr:col>
          <xdr:colOff>4716780</xdr:colOff>
          <xdr:row>0</xdr:row>
          <xdr:rowOff>1356360</xdr:rowOff>
        </xdr:to>
        <xdr:sp macro="" textlink="">
          <xdr:nvSpPr>
            <xdr:cNvPr id="5126" name="Label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0</xdr:row>
          <xdr:rowOff>2225040</xdr:rowOff>
        </xdr:from>
        <xdr:to>
          <xdr:col>5</xdr:col>
          <xdr:colOff>906780</xdr:colOff>
          <xdr:row>0</xdr:row>
          <xdr:rowOff>2758440</xdr:rowOff>
        </xdr:to>
        <xdr:sp macro="" textlink="">
          <xdr:nvSpPr>
            <xdr:cNvPr id="5127" name="Label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1043940</xdr:colOff>
          <xdr:row>0</xdr:row>
          <xdr:rowOff>2225040</xdr:rowOff>
        </xdr:from>
        <xdr:to>
          <xdr:col>5</xdr:col>
          <xdr:colOff>2156460</xdr:colOff>
          <xdr:row>0</xdr:row>
          <xdr:rowOff>2735580</xdr:rowOff>
        </xdr:to>
        <xdr:sp macro="" textlink="">
          <xdr:nvSpPr>
            <xdr:cNvPr id="5128" name="Label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</xdr:colOff>
          <xdr:row>0</xdr:row>
          <xdr:rowOff>2232660</xdr:rowOff>
        </xdr:from>
        <xdr:to>
          <xdr:col>6</xdr:col>
          <xdr:colOff>1127760</xdr:colOff>
          <xdr:row>0</xdr:row>
          <xdr:rowOff>2735580</xdr:rowOff>
        </xdr:to>
        <xdr:sp macro="" textlink="">
          <xdr:nvSpPr>
            <xdr:cNvPr id="5129" name="Label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1188720</xdr:colOff>
          <xdr:row>0</xdr:row>
          <xdr:rowOff>2232660</xdr:rowOff>
        </xdr:from>
        <xdr:to>
          <xdr:col>6</xdr:col>
          <xdr:colOff>2308860</xdr:colOff>
          <xdr:row>0</xdr:row>
          <xdr:rowOff>2735580</xdr:rowOff>
        </xdr:to>
        <xdr:sp macro="" textlink="">
          <xdr:nvSpPr>
            <xdr:cNvPr id="5130" name="Label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2316480</xdr:colOff>
          <xdr:row>0</xdr:row>
          <xdr:rowOff>2232660</xdr:rowOff>
        </xdr:from>
        <xdr:to>
          <xdr:col>6</xdr:col>
          <xdr:colOff>3436620</xdr:colOff>
          <xdr:row>0</xdr:row>
          <xdr:rowOff>2735580</xdr:rowOff>
        </xdr:to>
        <xdr:sp macro="" textlink="">
          <xdr:nvSpPr>
            <xdr:cNvPr id="5131" name="Label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3634740</xdr:colOff>
          <xdr:row>0</xdr:row>
          <xdr:rowOff>2255520</xdr:rowOff>
        </xdr:from>
        <xdr:to>
          <xdr:col>6</xdr:col>
          <xdr:colOff>4747260</xdr:colOff>
          <xdr:row>0</xdr:row>
          <xdr:rowOff>2758440</xdr:rowOff>
        </xdr:to>
        <xdr:sp macro="" textlink="">
          <xdr:nvSpPr>
            <xdr:cNvPr id="5132" name="Label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329596</xdr:colOff>
      <xdr:row>3</xdr:row>
      <xdr:rowOff>148167</xdr:rowOff>
    </xdr:from>
    <xdr:to>
      <xdr:col>9</xdr:col>
      <xdr:colOff>1280585</xdr:colOff>
      <xdr:row>10</xdr:row>
      <xdr:rowOff>140916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CE59CB84-1C14-4005-9FB8-2028D8019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3796" y="1024467"/>
          <a:ext cx="1820939" cy="18151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275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8.emf"/><Relationship Id="rId18" Type="http://schemas.openxmlformats.org/officeDocument/2006/relationships/control" Target="../activeX/activeX20.xml"/><Relationship Id="rId26" Type="http://schemas.openxmlformats.org/officeDocument/2006/relationships/control" Target="../activeX/activeX24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30.emf"/><Relationship Id="rId7" Type="http://schemas.openxmlformats.org/officeDocument/2006/relationships/image" Target="../media/image26.emf"/><Relationship Id="rId12" Type="http://schemas.openxmlformats.org/officeDocument/2006/relationships/control" Target="../activeX/activeX17.xml"/><Relationship Id="rId17" Type="http://schemas.openxmlformats.org/officeDocument/2006/relationships/image" Target="../media/image6.emf"/><Relationship Id="rId25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9.emf"/><Relationship Id="rId24" Type="http://schemas.openxmlformats.org/officeDocument/2006/relationships/control" Target="../activeX/activeX23.xml"/><Relationship Id="rId5" Type="http://schemas.openxmlformats.org/officeDocument/2006/relationships/image" Target="../media/image12.emf"/><Relationship Id="rId15" Type="http://schemas.openxmlformats.org/officeDocument/2006/relationships/image" Target="../media/image29.emf"/><Relationship Id="rId23" Type="http://schemas.openxmlformats.org/officeDocument/2006/relationships/image" Target="../media/image3.emf"/><Relationship Id="rId10" Type="http://schemas.openxmlformats.org/officeDocument/2006/relationships/control" Target="../activeX/activeX16.xml"/><Relationship Id="rId19" Type="http://schemas.openxmlformats.org/officeDocument/2006/relationships/image" Target="../media/image5.emf"/><Relationship Id="rId4" Type="http://schemas.openxmlformats.org/officeDocument/2006/relationships/control" Target="../activeX/activeX13.xml"/><Relationship Id="rId9" Type="http://schemas.openxmlformats.org/officeDocument/2006/relationships/image" Target="../media/image27.emf"/><Relationship Id="rId14" Type="http://schemas.openxmlformats.org/officeDocument/2006/relationships/control" Target="../activeX/activeX18.xml"/><Relationship Id="rId22" Type="http://schemas.openxmlformats.org/officeDocument/2006/relationships/control" Target="../activeX/activeX22.xml"/><Relationship Id="rId27" Type="http://schemas.openxmlformats.org/officeDocument/2006/relationships/image" Target="../media/image3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4BB75-4D66-4245-A0E0-0581C126BBE9}">
  <dimension ref="B3:I24"/>
  <sheetViews>
    <sheetView tabSelected="1" workbookViewId="0">
      <selection activeCell="F24" sqref="F24"/>
    </sheetView>
  </sheetViews>
  <sheetFormatPr defaultColWidth="8.77734375" defaultRowHeight="14.4" x14ac:dyDescent="0.35"/>
  <cols>
    <col min="1" max="1" width="8.77734375" style="237"/>
    <col min="2" max="2" width="39.21875" style="237" bestFit="1" customWidth="1"/>
    <col min="3" max="3" width="35.6640625" style="237" bestFit="1" customWidth="1"/>
    <col min="4" max="4" width="18.6640625" style="237" customWidth="1"/>
    <col min="5" max="5" width="21.6640625" style="237" customWidth="1"/>
    <col min="6" max="6" width="7.21875" style="237" customWidth="1"/>
    <col min="7" max="16384" width="8.77734375" style="237"/>
  </cols>
  <sheetData>
    <row r="3" spans="2:9" x14ac:dyDescent="0.35">
      <c r="B3" s="255"/>
      <c r="C3" s="255"/>
      <c r="D3" s="256"/>
      <c r="E3" s="256"/>
    </row>
    <row r="4" spans="2:9" x14ac:dyDescent="0.35">
      <c r="B4" s="282" t="s">
        <v>0</v>
      </c>
      <c r="C4" s="283"/>
      <c r="D4" s="256"/>
      <c r="E4" s="256"/>
    </row>
    <row r="5" spans="2:9" x14ac:dyDescent="0.35">
      <c r="B5" s="257" t="s">
        <v>298</v>
      </c>
      <c r="C5" s="258"/>
      <c r="D5" s="256"/>
      <c r="E5" s="256"/>
    </row>
    <row r="6" spans="2:9" x14ac:dyDescent="0.35">
      <c r="B6" s="259" t="s">
        <v>169</v>
      </c>
      <c r="C6" s="260"/>
      <c r="D6" s="256"/>
      <c r="E6" s="256"/>
    </row>
    <row r="7" spans="2:9" x14ac:dyDescent="0.35">
      <c r="B7" s="259" t="s">
        <v>255</v>
      </c>
      <c r="C7" s="261"/>
      <c r="D7" s="256"/>
      <c r="E7" s="256"/>
    </row>
    <row r="8" spans="2:9" x14ac:dyDescent="0.35">
      <c r="B8" s="259" t="s">
        <v>256</v>
      </c>
      <c r="C8" s="261"/>
      <c r="D8" s="256"/>
      <c r="E8" s="256"/>
    </row>
    <row r="9" spans="2:9" x14ac:dyDescent="0.35">
      <c r="B9" s="259" t="s">
        <v>323</v>
      </c>
      <c r="C9" s="262"/>
      <c r="D9" s="256"/>
      <c r="E9" s="256"/>
    </row>
    <row r="10" spans="2:9" x14ac:dyDescent="0.35">
      <c r="B10" s="259" t="s">
        <v>195</v>
      </c>
      <c r="C10" s="261"/>
      <c r="D10" s="256"/>
      <c r="E10" s="256"/>
    </row>
    <row r="11" spans="2:9" x14ac:dyDescent="0.35">
      <c r="B11" s="259" t="s">
        <v>183</v>
      </c>
      <c r="C11" s="261"/>
      <c r="D11" s="256"/>
      <c r="E11" s="256"/>
    </row>
    <row r="12" spans="2:9" x14ac:dyDescent="0.35">
      <c r="B12" s="263" t="s">
        <v>299</v>
      </c>
      <c r="C12" s="264"/>
      <c r="D12" s="256"/>
      <c r="E12" s="256"/>
    </row>
    <row r="13" spans="2:9" x14ac:dyDescent="0.35">
      <c r="B13" s="265"/>
      <c r="C13" s="266"/>
      <c r="D13" s="256"/>
      <c r="E13" s="256"/>
    </row>
    <row r="14" spans="2:9" x14ac:dyDescent="0.35">
      <c r="B14" s="265"/>
      <c r="C14" s="266"/>
      <c r="D14" s="256"/>
      <c r="E14" s="256"/>
    </row>
    <row r="15" spans="2:9" x14ac:dyDescent="0.35">
      <c r="B15" s="284" t="s">
        <v>9</v>
      </c>
      <c r="C15" s="284"/>
      <c r="D15" s="284"/>
      <c r="E15" s="270"/>
      <c r="I15" s="237" t="s">
        <v>370</v>
      </c>
    </row>
    <row r="16" spans="2:9" ht="15" thickBot="1" x14ac:dyDescent="0.4">
      <c r="B16" s="270" t="s">
        <v>167</v>
      </c>
      <c r="C16" s="270" t="s">
        <v>371</v>
      </c>
      <c r="D16" s="270" t="s">
        <v>368</v>
      </c>
      <c r="E16" s="270" t="s">
        <v>369</v>
      </c>
    </row>
    <row r="17" spans="2:6" x14ac:dyDescent="0.35">
      <c r="B17" s="267" t="s">
        <v>372</v>
      </c>
      <c r="C17" s="268">
        <f>Principal!N30</f>
        <v>27299.995539952775</v>
      </c>
      <c r="D17" s="269">
        <f>Principal!X30</f>
        <v>20898.100000000002</v>
      </c>
      <c r="E17" s="276">
        <f>C17-D17</f>
        <v>6401.8955399527731</v>
      </c>
      <c r="F17" s="278">
        <f>E17*100%/C17</f>
        <v>0.23450170644107904</v>
      </c>
    </row>
    <row r="18" spans="2:6" ht="15" thickBot="1" x14ac:dyDescent="0.4">
      <c r="B18" s="271" t="s">
        <v>60</v>
      </c>
      <c r="C18" s="272">
        <f>SUM(C17:C17)</f>
        <v>27299.995539952775</v>
      </c>
      <c r="D18" s="273">
        <f>SUM(D17:D17)</f>
        <v>20898.100000000002</v>
      </c>
      <c r="E18" s="277">
        <f>SUM(E17:E17)</f>
        <v>6401.8955399527731</v>
      </c>
      <c r="F18" s="279">
        <f t="shared" ref="F18" si="0">E18*100%/C18</f>
        <v>0.23450170644107904</v>
      </c>
    </row>
    <row r="19" spans="2:6" ht="34.5" customHeight="1" thickBot="1" x14ac:dyDescent="0.4"/>
    <row r="20" spans="2:6" ht="23.55" customHeight="1" thickBot="1" x14ac:dyDescent="0.4">
      <c r="B20" s="285" t="s">
        <v>373</v>
      </c>
      <c r="C20" s="286"/>
      <c r="D20" s="286"/>
      <c r="E20" s="286"/>
      <c r="F20" s="287"/>
    </row>
    <row r="21" spans="2:6" ht="15" thickBot="1" x14ac:dyDescent="0.4">
      <c r="B21" s="280" t="s">
        <v>375</v>
      </c>
      <c r="C21" s="268">
        <v>21983.13</v>
      </c>
      <c r="D21" s="231">
        <f>D18</f>
        <v>20898.100000000002</v>
      </c>
      <c r="E21" s="232">
        <f>C21-D21</f>
        <v>1085.0299999999988</v>
      </c>
      <c r="F21" s="233">
        <f>E21*100%/C21</f>
        <v>4.9357393601366081E-2</v>
      </c>
    </row>
    <row r="22" spans="2:6" ht="15" thickBot="1" x14ac:dyDescent="0.4">
      <c r="B22" s="281" t="s">
        <v>376</v>
      </c>
      <c r="C22" s="268">
        <v>5316.87</v>
      </c>
      <c r="D22" s="231">
        <f>C22*0.15</f>
        <v>797.53049999999996</v>
      </c>
      <c r="E22" s="234">
        <f>C22-D22</f>
        <v>4519.3395</v>
      </c>
      <c r="F22" s="235">
        <f>E22*100%/C22</f>
        <v>0.85</v>
      </c>
    </row>
    <row r="23" spans="2:6" ht="15" thickBot="1" x14ac:dyDescent="0.4">
      <c r="B23" s="236"/>
      <c r="C23" s="274">
        <f>SUM(C21:C22)</f>
        <v>27300</v>
      </c>
      <c r="D23" s="275">
        <f>SUM(D21:D22)</f>
        <v>21695.630500000003</v>
      </c>
      <c r="E23" s="379">
        <f>SUM(E21:E22)</f>
        <v>5604.3694999999989</v>
      </c>
      <c r="F23" s="380">
        <f>E23*100%/C23</f>
        <v>0.20528826007326004</v>
      </c>
    </row>
    <row r="24" spans="2:6" x14ac:dyDescent="0.35">
      <c r="F24" s="238"/>
    </row>
  </sheetData>
  <mergeCells count="3">
    <mergeCell ref="B4:C4"/>
    <mergeCell ref="B15:D15"/>
    <mergeCell ref="B20:F20"/>
  </mergeCells>
  <pageMargins left="0.511811024" right="0.511811024" top="0.78740157499999996" bottom="0.78740157499999996" header="0.31496062000000002" footer="0.31496062000000002"/>
  <pageSetup paperSize="9" scale="105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/>
  </sheetPr>
  <dimension ref="A1:AP38"/>
  <sheetViews>
    <sheetView showGridLines="0" topLeftCell="B17" zoomScale="60" zoomScaleNormal="60" workbookViewId="0">
      <selection activeCell="AM23" sqref="AM23"/>
    </sheetView>
  </sheetViews>
  <sheetFormatPr defaultRowHeight="18" x14ac:dyDescent="0.35"/>
  <cols>
    <col min="1" max="1" width="5.109375" hidden="1" customWidth="1"/>
    <col min="2" max="2" width="8.109375" style="192" customWidth="1"/>
    <col min="3" max="3" width="5.109375" hidden="1" customWidth="1"/>
    <col min="4" max="4" width="79.5546875" hidden="1" customWidth="1"/>
    <col min="5" max="5" width="22.33203125" hidden="1" customWidth="1"/>
    <col min="6" max="6" width="31.5546875" customWidth="1"/>
    <col min="7" max="7" width="77.77734375" customWidth="1"/>
    <col min="8" max="8" width="5.109375" customWidth="1"/>
    <col min="9" max="9" width="7.33203125" customWidth="1"/>
    <col min="10" max="10" width="20.5546875" customWidth="1"/>
    <col min="11" max="11" width="25.5546875" customWidth="1"/>
    <col min="12" max="12" width="23" bestFit="1" customWidth="1"/>
    <col min="13" max="13" width="21.88671875" bestFit="1" customWidth="1"/>
    <col min="14" max="14" width="23.77734375" bestFit="1" customWidth="1"/>
    <col min="15" max="15" width="29.33203125" hidden="1" customWidth="1"/>
    <col min="16" max="16" width="0.44140625" customWidth="1"/>
    <col min="17" max="17" width="7.88671875" customWidth="1"/>
    <col min="18" max="18" width="6.5546875" hidden="1" customWidth="1"/>
    <col min="19" max="19" width="15.77734375" hidden="1" customWidth="1"/>
    <col min="20" max="20" width="25.5546875" customWidth="1"/>
    <col min="21" max="21" width="25.77734375" hidden="1" customWidth="1"/>
    <col min="22" max="22" width="9.5546875" hidden="1" customWidth="1"/>
    <col min="23" max="23" width="14.88671875" hidden="1" customWidth="1"/>
    <col min="24" max="24" width="25" bestFit="1" customWidth="1"/>
    <col min="25" max="25" width="22.33203125" hidden="1" customWidth="1"/>
    <col min="26" max="26" width="18.5546875" hidden="1" customWidth="1"/>
    <col min="27" max="27" width="27.6640625" hidden="1" customWidth="1"/>
    <col min="28" max="28" width="30.77734375" customWidth="1"/>
    <col min="29" max="29" width="38.109375" customWidth="1"/>
    <col min="30" max="31" width="33" hidden="1" customWidth="1"/>
    <col min="32" max="32" width="28" hidden="1" customWidth="1"/>
    <col min="33" max="33" width="1.33203125" hidden="1" customWidth="1"/>
    <col min="34" max="34" width="31.21875" style="228" customWidth="1"/>
    <col min="35" max="35" width="36.6640625" hidden="1" customWidth="1"/>
    <col min="36" max="36" width="1.5546875" customWidth="1"/>
    <col min="37" max="37" width="20.33203125" customWidth="1"/>
    <col min="38" max="38" width="25.33203125" bestFit="1" customWidth="1"/>
    <col min="39" max="39" width="24.88671875" bestFit="1" customWidth="1"/>
    <col min="41" max="41" width="21.33203125" customWidth="1"/>
  </cols>
  <sheetData>
    <row r="1" spans="1:42" ht="349.95" customHeight="1" x14ac:dyDescent="0.3">
      <c r="B1" s="191"/>
      <c r="C1" s="96"/>
      <c r="D1" s="96"/>
      <c r="F1" s="290" t="s">
        <v>158</v>
      </c>
      <c r="G1" s="290"/>
    </row>
    <row r="2" spans="1:42" ht="24.75" customHeight="1" x14ac:dyDescent="0.5">
      <c r="B2" s="215"/>
      <c r="C2" s="216"/>
      <c r="D2" s="188"/>
      <c r="E2" s="216"/>
      <c r="F2" s="291" t="s">
        <v>0</v>
      </c>
      <c r="G2" s="291"/>
    </row>
    <row r="3" spans="1:42" ht="25.8" x14ac:dyDescent="0.5">
      <c r="B3" s="217"/>
      <c r="C3" s="216"/>
      <c r="D3" s="216"/>
      <c r="E3" s="216"/>
      <c r="F3" s="218"/>
      <c r="G3" s="218"/>
    </row>
    <row r="4" spans="1:42" ht="25.8" x14ac:dyDescent="0.5">
      <c r="B4" s="219"/>
      <c r="C4" s="216"/>
      <c r="D4" s="216"/>
      <c r="E4" s="216"/>
      <c r="F4" s="220" t="s">
        <v>298</v>
      </c>
      <c r="G4" s="221"/>
      <c r="AP4" t="s">
        <v>101</v>
      </c>
    </row>
    <row r="5" spans="1:42" ht="25.8" x14ac:dyDescent="0.5">
      <c r="B5" s="219"/>
      <c r="C5" s="216"/>
      <c r="D5" s="216"/>
      <c r="E5" s="216"/>
      <c r="F5" s="222" t="s">
        <v>169</v>
      </c>
      <c r="G5" s="223"/>
    </row>
    <row r="6" spans="1:42" ht="25.8" x14ac:dyDescent="0.5">
      <c r="B6" s="219"/>
      <c r="C6" s="216"/>
      <c r="D6" s="216"/>
      <c r="E6" s="216"/>
      <c r="F6" s="222" t="s">
        <v>255</v>
      </c>
      <c r="G6" s="224"/>
    </row>
    <row r="7" spans="1:42" ht="21.75" customHeight="1" x14ac:dyDescent="0.5">
      <c r="B7" s="219"/>
      <c r="C7" s="216"/>
      <c r="D7" s="216"/>
      <c r="E7" s="216"/>
      <c r="F7" s="222" t="s">
        <v>256</v>
      </c>
      <c r="G7" s="224"/>
    </row>
    <row r="8" spans="1:42" ht="25.8" x14ac:dyDescent="0.5">
      <c r="B8" s="219"/>
      <c r="C8" s="216"/>
      <c r="D8" s="216"/>
      <c r="E8" s="216"/>
      <c r="F8" s="222" t="s">
        <v>323</v>
      </c>
      <c r="G8" s="225"/>
    </row>
    <row r="9" spans="1:42" ht="25.8" x14ac:dyDescent="0.5">
      <c r="B9" s="219"/>
      <c r="C9" s="216"/>
      <c r="D9" s="216"/>
      <c r="E9" s="216"/>
      <c r="F9" s="222" t="s">
        <v>195</v>
      </c>
      <c r="G9" s="224"/>
    </row>
    <row r="10" spans="1:42" ht="27" customHeight="1" x14ac:dyDescent="0.5">
      <c r="B10" s="219"/>
      <c r="C10" s="216"/>
      <c r="D10" s="216"/>
      <c r="E10" s="216"/>
      <c r="F10" s="222" t="s">
        <v>183</v>
      </c>
      <c r="G10" s="224"/>
    </row>
    <row r="11" spans="1:42" ht="25.8" x14ac:dyDescent="0.5">
      <c r="B11" s="219"/>
      <c r="C11" s="216"/>
      <c r="D11" s="216"/>
      <c r="E11" s="216"/>
      <c r="F11" s="226" t="s">
        <v>299</v>
      </c>
      <c r="G11" s="227"/>
    </row>
    <row r="12" spans="1:42" x14ac:dyDescent="0.35">
      <c r="F12" s="189"/>
      <c r="G12" s="190"/>
    </row>
    <row r="13" spans="1:42" ht="349.95" hidden="1" customHeight="1" thickBot="1" x14ac:dyDescent="0.4">
      <c r="B13" s="193"/>
      <c r="M13" s="46"/>
      <c r="Q13" s="317" t="s">
        <v>1</v>
      </c>
      <c r="R13" s="318"/>
      <c r="S13" s="318"/>
      <c r="T13" s="319"/>
      <c r="U13" s="320" t="s">
        <v>2</v>
      </c>
      <c r="V13" s="321"/>
      <c r="W13" s="321"/>
      <c r="X13" s="322"/>
      <c r="Y13" s="50" t="s">
        <v>77</v>
      </c>
      <c r="Z13" s="51">
        <f>(1/(1-M15))-1</f>
        <v>0.24269914253759173</v>
      </c>
      <c r="AD13" s="314" t="s">
        <v>3</v>
      </c>
      <c r="AE13" s="315"/>
      <c r="AF13" s="316"/>
      <c r="AH13" s="303" t="s">
        <v>83</v>
      </c>
      <c r="AI13" s="304"/>
      <c r="AK13" s="62" t="s">
        <v>100</v>
      </c>
      <c r="AL13" s="301" t="s">
        <v>97</v>
      </c>
      <c r="AM13" s="302"/>
    </row>
    <row r="14" spans="1:42" ht="18.600000000000001" thickBot="1" x14ac:dyDescent="0.4">
      <c r="A14" s="57" t="s">
        <v>4</v>
      </c>
      <c r="B14" s="58" t="s">
        <v>5</v>
      </c>
      <c r="C14" s="57" t="s">
        <v>6</v>
      </c>
      <c r="D14" s="57" t="s">
        <v>7</v>
      </c>
      <c r="E14" s="57" t="s">
        <v>8</v>
      </c>
      <c r="M14" s="49">
        <v>0.81</v>
      </c>
    </row>
    <row r="15" spans="1:42" ht="33" thickBot="1" x14ac:dyDescent="0.35">
      <c r="A15" s="1">
        <v>0</v>
      </c>
      <c r="B15" s="194"/>
      <c r="C15" s="2"/>
      <c r="D15" s="94"/>
      <c r="E15" s="95"/>
      <c r="F15" s="32" t="s">
        <v>9</v>
      </c>
      <c r="G15" s="33" t="s">
        <v>10</v>
      </c>
      <c r="H15" s="34" t="s">
        <v>11</v>
      </c>
      <c r="I15" s="34" t="s">
        <v>12</v>
      </c>
      <c r="J15" s="35" t="s">
        <v>13</v>
      </c>
      <c r="K15" s="36" t="s">
        <v>14</v>
      </c>
      <c r="L15" s="30">
        <v>0.09</v>
      </c>
      <c r="M15" s="31">
        <v>0.1953</v>
      </c>
      <c r="N15" s="37" t="s">
        <v>15</v>
      </c>
      <c r="Q15" s="38" t="s">
        <v>16</v>
      </c>
      <c r="R15" s="39" t="s">
        <v>17</v>
      </c>
      <c r="S15" s="40" t="s">
        <v>18</v>
      </c>
      <c r="T15" s="41" t="s">
        <v>19</v>
      </c>
      <c r="U15" s="42" t="s">
        <v>20</v>
      </c>
      <c r="V15" s="43" t="s">
        <v>21</v>
      </c>
      <c r="W15" s="44" t="s">
        <v>22</v>
      </c>
      <c r="X15" s="45" t="s">
        <v>23</v>
      </c>
      <c r="Y15" s="45" t="s">
        <v>73</v>
      </c>
      <c r="Z15" s="3" t="s">
        <v>24</v>
      </c>
      <c r="AA15" s="197" t="s">
        <v>25</v>
      </c>
      <c r="AB15" s="323" t="s">
        <v>97</v>
      </c>
      <c r="AC15" s="323"/>
      <c r="AD15" s="203" t="s">
        <v>26</v>
      </c>
      <c r="AE15" s="4" t="s">
        <v>27</v>
      </c>
      <c r="AF15" s="4" t="s">
        <v>50</v>
      </c>
      <c r="AH15" s="60" t="s">
        <v>84</v>
      </c>
      <c r="AI15" s="61" t="s">
        <v>89</v>
      </c>
      <c r="AJ15" t="s">
        <v>102</v>
      </c>
      <c r="AK15" t="s">
        <v>102</v>
      </c>
    </row>
    <row r="16" spans="1:42" ht="33" thickBot="1" x14ac:dyDescent="0.4">
      <c r="A16" s="94">
        <v>1</v>
      </c>
      <c r="B16" s="195">
        <v>1</v>
      </c>
      <c r="C16" s="99" t="s">
        <v>161</v>
      </c>
      <c r="D16" s="94"/>
      <c r="E16" s="94"/>
      <c r="F16" s="305" t="s">
        <v>253</v>
      </c>
      <c r="G16" s="306"/>
      <c r="H16" s="306"/>
      <c r="I16" s="306"/>
      <c r="J16" s="306"/>
      <c r="K16" s="306"/>
      <c r="L16" s="306"/>
      <c r="M16" s="306"/>
      <c r="N16" s="307"/>
      <c r="Q16" s="308" t="str">
        <f>IF(F16&lt;&gt;"",F16,"")</f>
        <v xml:space="preserve">INTERNOS </v>
      </c>
      <c r="R16" s="309"/>
      <c r="S16" s="309"/>
      <c r="T16" s="309"/>
      <c r="U16" s="309"/>
      <c r="V16" s="309"/>
      <c r="W16" s="309"/>
      <c r="X16" s="309"/>
      <c r="Y16" s="310"/>
      <c r="AB16" s="213" t="s">
        <v>98</v>
      </c>
      <c r="AC16" s="214" t="s">
        <v>99</v>
      </c>
    </row>
    <row r="17" spans="1:36" ht="22.95" customHeight="1" x14ac:dyDescent="0.45">
      <c r="A17" s="94">
        <v>2</v>
      </c>
      <c r="B17" s="195" t="s">
        <v>163</v>
      </c>
      <c r="C17" s="99" t="s">
        <v>162</v>
      </c>
      <c r="D17" s="94"/>
      <c r="E17" s="94"/>
      <c r="F17" s="297" t="s">
        <v>254</v>
      </c>
      <c r="G17" s="298"/>
      <c r="H17" s="298"/>
      <c r="I17" s="298"/>
      <c r="J17" s="298"/>
      <c r="K17" s="299"/>
      <c r="L17" s="120" t="s">
        <v>164</v>
      </c>
      <c r="M17" s="121" t="s">
        <v>165</v>
      </c>
      <c r="N17" s="122" t="s">
        <v>15</v>
      </c>
      <c r="Q17" s="311" t="str">
        <f>IF(F17&lt;&gt;"",F17,"")</f>
        <v xml:space="preserve">INTERNOS  </v>
      </c>
      <c r="R17" s="312"/>
      <c r="S17" s="312"/>
      <c r="T17" s="312"/>
      <c r="U17" s="312"/>
      <c r="V17" s="312"/>
      <c r="W17" s="312"/>
      <c r="X17" s="312"/>
      <c r="Y17" s="313"/>
      <c r="Z17" s="110" t="s">
        <v>166</v>
      </c>
      <c r="AA17" s="198" t="s">
        <v>25</v>
      </c>
      <c r="AB17" s="205"/>
      <c r="AC17" s="209"/>
      <c r="AI17" s="228"/>
      <c r="AJ17" s="228"/>
    </row>
    <row r="18" spans="1:36" ht="30" customHeight="1" x14ac:dyDescent="0.45">
      <c r="A18" s="94">
        <v>3</v>
      </c>
      <c r="B18" s="195" t="s">
        <v>159</v>
      </c>
      <c r="C18" s="99" t="s">
        <v>167</v>
      </c>
      <c r="D18" s="94" t="s">
        <v>176</v>
      </c>
      <c r="E18" s="94" t="s">
        <v>177</v>
      </c>
      <c r="F18" s="182" t="s">
        <v>231</v>
      </c>
      <c r="G18" s="105" t="s">
        <v>232</v>
      </c>
      <c r="H18" s="106">
        <v>1</v>
      </c>
      <c r="I18" s="106">
        <v>1</v>
      </c>
      <c r="J18" s="107">
        <v>2300</v>
      </c>
      <c r="K18" s="107">
        <f>IF(F18&lt;&gt;"",H18*I18*J18,"")</f>
        <v>2300</v>
      </c>
      <c r="L18" s="107">
        <f>IF(K18&lt;&gt;"",IF(D18="INTERNO",0,K18*$L$15),"")</f>
        <v>0</v>
      </c>
      <c r="M18" s="107">
        <f>IF(K18&lt;&gt;"",IF(E18="FAT.OGGI",SUM(K18:L18)*(1/(1-$M$15)-1),L18*(1/(1-$M$15)-1)),"")</f>
        <v>558.20802783646093</v>
      </c>
      <c r="N18" s="109">
        <f>SUM(K18:M18)</f>
        <v>2858.208027836461</v>
      </c>
      <c r="Q18" s="117">
        <f>IF(H18&lt;&gt;"",H18,"")</f>
        <v>1</v>
      </c>
      <c r="R18" s="113">
        <f>IF(I18&lt;&gt;"",I18,"")</f>
        <v>1</v>
      </c>
      <c r="S18" s="114">
        <v>0</v>
      </c>
      <c r="T18" s="114">
        <f>IF(Q18&lt;&gt;"",Q18*R18*S18,"")</f>
        <v>0</v>
      </c>
      <c r="U18" s="115">
        <f>IF(Q18&lt;&gt;"",K18-T18,"")</f>
        <v>2300</v>
      </c>
      <c r="V18" s="116">
        <f>IF(Q18&lt;&gt;"",0%,"")</f>
        <v>0</v>
      </c>
      <c r="W18" s="102">
        <f>IF(Q18&lt;&gt;"",V18*U18,"")</f>
        <v>0</v>
      </c>
      <c r="X18" s="102">
        <f>IF(Q18&lt;&gt;"",W18+T18,"")</f>
        <v>0</v>
      </c>
      <c r="Y18" s="118">
        <f>IF(Q18&lt;&gt;"",X18+M18,"")</f>
        <v>558.20802783646093</v>
      </c>
      <c r="Z18" s="111">
        <f>IF(Q18&lt;&gt;"",U18/K18,"")</f>
        <v>1</v>
      </c>
      <c r="AA18" s="199" t="e">
        <f>T18/#REF!</f>
        <v>#REF!</v>
      </c>
      <c r="AB18" s="208">
        <f>X18-AC18</f>
        <v>0</v>
      </c>
      <c r="AC18" s="209"/>
      <c r="AD18" s="204">
        <v>600</v>
      </c>
      <c r="AE18" s="139">
        <f>T18-AD18</f>
        <v>-600</v>
      </c>
      <c r="AF18" s="140">
        <v>45761</v>
      </c>
      <c r="AI18" s="141" t="s">
        <v>219</v>
      </c>
    </row>
    <row r="19" spans="1:36" ht="35.549999999999997" customHeight="1" x14ac:dyDescent="0.45">
      <c r="A19" s="94">
        <v>5</v>
      </c>
      <c r="B19" s="195"/>
      <c r="C19" s="99" t="s">
        <v>178</v>
      </c>
      <c r="D19" s="94"/>
      <c r="E19" s="94"/>
      <c r="F19" s="288" t="s">
        <v>180</v>
      </c>
      <c r="G19" s="289"/>
      <c r="H19" s="289"/>
      <c r="I19" s="289"/>
      <c r="J19" s="289"/>
      <c r="K19" s="123">
        <f>SUM(K18:K18)</f>
        <v>2300</v>
      </c>
      <c r="L19" s="123">
        <f>SUM(L18:L18)</f>
        <v>0</v>
      </c>
      <c r="M19" s="123">
        <f>SUM(M18:M18)</f>
        <v>558.20802783646093</v>
      </c>
      <c r="N19" s="124">
        <f>SUM(N18:N18)</f>
        <v>2858.208027836461</v>
      </c>
      <c r="Q19" s="293" t="s">
        <v>179</v>
      </c>
      <c r="R19" s="294"/>
      <c r="S19" s="295"/>
      <c r="T19" s="125">
        <f>SUM(T18:T18)</f>
        <v>0</v>
      </c>
      <c r="U19" s="126">
        <f>SUM(U18:U18)</f>
        <v>2300</v>
      </c>
      <c r="V19" s="112"/>
      <c r="W19" s="108"/>
      <c r="X19" s="127">
        <f>SUM(X18:X18)</f>
        <v>0</v>
      </c>
      <c r="Y19" s="128">
        <f>IF(Q19&lt;&gt;"",X19+M19,"")</f>
        <v>558.20802783646093</v>
      </c>
      <c r="Z19" s="119"/>
      <c r="AB19" s="208">
        <f t="shared" ref="AB19:AB28" si="0">X19-AC19</f>
        <v>0</v>
      </c>
      <c r="AC19" s="209"/>
    </row>
    <row r="20" spans="1:36" ht="33" thickBot="1" x14ac:dyDescent="0.5">
      <c r="A20" s="94">
        <v>6</v>
      </c>
      <c r="B20" s="195">
        <v>2</v>
      </c>
      <c r="C20" s="99" t="s">
        <v>161</v>
      </c>
      <c r="D20" s="94"/>
      <c r="E20" s="95"/>
      <c r="F20" s="296" t="s">
        <v>234</v>
      </c>
      <c r="G20" s="292"/>
      <c r="H20" s="292"/>
      <c r="I20" s="292"/>
      <c r="J20" s="292"/>
      <c r="K20" s="292"/>
      <c r="L20" s="292"/>
      <c r="M20" s="292"/>
      <c r="N20" s="292"/>
      <c r="Q20" s="292" t="str">
        <f>IF(F20&lt;&gt;"",F20,"")</f>
        <v xml:space="preserve">OPERACIONAL  </v>
      </c>
      <c r="R20" s="292"/>
      <c r="S20" s="292"/>
      <c r="T20" s="292"/>
      <c r="U20" s="292"/>
      <c r="V20" s="292"/>
      <c r="W20" s="292"/>
      <c r="X20" s="292"/>
      <c r="Y20" s="292"/>
      <c r="AB20" s="208">
        <f t="shared" si="0"/>
        <v>0</v>
      </c>
      <c r="AC20" s="209"/>
    </row>
    <row r="21" spans="1:36" ht="28.95" customHeight="1" x14ac:dyDescent="0.45">
      <c r="A21" s="94">
        <v>7</v>
      </c>
      <c r="B21" s="195" t="s">
        <v>233</v>
      </c>
      <c r="C21" s="99" t="s">
        <v>162</v>
      </c>
      <c r="D21" s="94"/>
      <c r="E21" s="94"/>
      <c r="F21" s="297" t="s">
        <v>234</v>
      </c>
      <c r="G21" s="298"/>
      <c r="H21" s="298"/>
      <c r="I21" s="298"/>
      <c r="J21" s="298"/>
      <c r="K21" s="299"/>
      <c r="L21" s="120" t="s">
        <v>164</v>
      </c>
      <c r="M21" s="121" t="s">
        <v>165</v>
      </c>
      <c r="N21" s="148" t="s">
        <v>15</v>
      </c>
      <c r="Q21" s="297" t="str">
        <f>IF(F21&lt;&gt;"",F21,"")</f>
        <v xml:space="preserve">OPERACIONAL  </v>
      </c>
      <c r="R21" s="298"/>
      <c r="S21" s="298"/>
      <c r="T21" s="298"/>
      <c r="U21" s="298"/>
      <c r="V21" s="298"/>
      <c r="W21" s="298"/>
      <c r="X21" s="298"/>
      <c r="Y21" s="300"/>
      <c r="Z21" s="110" t="s">
        <v>166</v>
      </c>
      <c r="AA21" s="198" t="s">
        <v>25</v>
      </c>
      <c r="AB21" s="208">
        <f t="shared" si="0"/>
        <v>0</v>
      </c>
      <c r="AC21" s="209"/>
    </row>
    <row r="22" spans="1:36" ht="91.5" customHeight="1" x14ac:dyDescent="0.45">
      <c r="A22" s="94">
        <v>8</v>
      </c>
      <c r="B22" s="195" t="s">
        <v>235</v>
      </c>
      <c r="C22" s="99" t="s">
        <v>167</v>
      </c>
      <c r="D22" s="94" t="s">
        <v>168</v>
      </c>
      <c r="E22" s="94" t="s">
        <v>239</v>
      </c>
      <c r="F22" s="180" t="s">
        <v>241</v>
      </c>
      <c r="G22" s="101" t="s">
        <v>322</v>
      </c>
      <c r="H22" s="98">
        <v>1</v>
      </c>
      <c r="I22" s="98">
        <v>1</v>
      </c>
      <c r="J22" s="100">
        <v>1400.73</v>
      </c>
      <c r="K22" s="100">
        <f t="shared" ref="K22:K28" si="1">IF(F22&lt;&gt;"",H22*I22*J22,"")</f>
        <v>1400.73</v>
      </c>
      <c r="L22" s="100">
        <f>IF(K22&lt;&gt;"",IF(D22="INTERNO",0,K22*$L$15),"")</f>
        <v>126.06569999999999</v>
      </c>
      <c r="M22" s="100">
        <f>IF(K22&lt;&gt;"",IF(E22="FAT.OGGI",SUM(K22:L22)*(1/(1-$M$15)-1),L22*(1/(1-$M$15)-1)),"")</f>
        <v>30.596037293401277</v>
      </c>
      <c r="N22" s="100">
        <f t="shared" ref="N22:N28" si="2">SUM(K22:M22)</f>
        <v>1557.3917372934013</v>
      </c>
      <c r="Q22" s="150">
        <f t="shared" ref="Q22:Q28" si="3">IF(H22&lt;&gt;"",H22,"")</f>
        <v>1</v>
      </c>
      <c r="R22" s="142">
        <f t="shared" ref="R22:R28" si="4">IF(I22&lt;&gt;"",I22,"")</f>
        <v>1</v>
      </c>
      <c r="S22" s="143">
        <v>600</v>
      </c>
      <c r="T22" s="143">
        <v>1300</v>
      </c>
      <c r="U22" s="144">
        <f t="shared" ref="U22:U28" si="5">IF(Q22&lt;&gt;"",K22-T22,"")</f>
        <v>100.73000000000002</v>
      </c>
      <c r="V22" s="145">
        <f t="shared" ref="V22:V28" si="6">IF(Q22&lt;&gt;"",0%,"")</f>
        <v>0</v>
      </c>
      <c r="W22" s="146">
        <f t="shared" ref="W22:W28" si="7">IF(Q22&lt;&gt;"",V22*U22,"")</f>
        <v>0</v>
      </c>
      <c r="X22" s="146">
        <f t="shared" ref="X22:X28" si="8">IF(Q22&lt;&gt;"",W22+T22,"")</f>
        <v>1300</v>
      </c>
      <c r="Y22" s="147">
        <f t="shared" ref="Y22:Y29" si="9">IF(Q22&lt;&gt;"",X22+M22,"")</f>
        <v>1330.5960372934012</v>
      </c>
      <c r="Z22" s="111">
        <f t="shared" ref="Z22:Z28" si="10">IF(Q22&lt;&gt;"",U22/K22,"")</f>
        <v>7.1912502766414671E-2</v>
      </c>
      <c r="AA22" s="199">
        <f>T22/$T$29</f>
        <v>6.2206612084352159E-2</v>
      </c>
      <c r="AB22" s="208">
        <f t="shared" si="0"/>
        <v>0</v>
      </c>
      <c r="AC22" s="209">
        <f>400+900</f>
        <v>1300</v>
      </c>
      <c r="AD22" s="204">
        <v>430</v>
      </c>
      <c r="AE22" s="139">
        <f>T22-AD22</f>
        <v>870</v>
      </c>
      <c r="AF22" s="140">
        <v>45834</v>
      </c>
      <c r="AH22" s="229" t="s">
        <v>275</v>
      </c>
      <c r="AI22" s="141" t="s">
        <v>276</v>
      </c>
    </row>
    <row r="23" spans="1:36" ht="61.05" customHeight="1" x14ac:dyDescent="0.45">
      <c r="A23" s="133">
        <v>11</v>
      </c>
      <c r="B23" s="195" t="s">
        <v>264</v>
      </c>
      <c r="C23" s="162" t="s">
        <v>167</v>
      </c>
      <c r="D23" s="133" t="s">
        <v>168</v>
      </c>
      <c r="E23" s="133" t="s">
        <v>239</v>
      </c>
      <c r="F23" s="180" t="s">
        <v>269</v>
      </c>
      <c r="G23" s="101" t="s">
        <v>321</v>
      </c>
      <c r="H23" s="98">
        <v>1</v>
      </c>
      <c r="I23" s="98">
        <v>2</v>
      </c>
      <c r="J23" s="100">
        <v>765</v>
      </c>
      <c r="K23" s="100">
        <f t="shared" si="1"/>
        <v>1530</v>
      </c>
      <c r="L23" s="100">
        <f>IF(K23&lt;&gt;"",IF(D23="INTERNO",0,K23*$L$15),"")</f>
        <v>137.69999999999999</v>
      </c>
      <c r="M23" s="100">
        <f>IF(K23&lt;&gt;"",IF(E23="FAT.OGGI",SUM(K23:L23)*(1/(1-$M$15)-1),L23*(1/(1-$M$15)-1)),"")</f>
        <v>33.419671927426378</v>
      </c>
      <c r="N23" s="100">
        <f t="shared" si="2"/>
        <v>1701.1196719274265</v>
      </c>
      <c r="Q23" s="149">
        <f t="shared" si="3"/>
        <v>1</v>
      </c>
      <c r="R23" s="134">
        <f t="shared" si="4"/>
        <v>2</v>
      </c>
      <c r="S23" s="135">
        <v>450</v>
      </c>
      <c r="T23" s="135">
        <v>1150</v>
      </c>
      <c r="U23" s="136">
        <f t="shared" si="5"/>
        <v>380</v>
      </c>
      <c r="V23" s="137">
        <f t="shared" si="6"/>
        <v>0</v>
      </c>
      <c r="W23" s="138">
        <f t="shared" si="7"/>
        <v>0</v>
      </c>
      <c r="X23" s="138">
        <f t="shared" si="8"/>
        <v>1150</v>
      </c>
      <c r="Y23" s="152">
        <f t="shared" si="9"/>
        <v>1183.4196719274264</v>
      </c>
      <c r="Z23" s="111">
        <f t="shared" si="10"/>
        <v>0.24836601307189543</v>
      </c>
      <c r="AA23" s="199">
        <f>T23/$T$29</f>
        <v>5.5028926074619219E-2</v>
      </c>
      <c r="AB23" s="208">
        <f t="shared" si="0"/>
        <v>0</v>
      </c>
      <c r="AC23" s="209">
        <f>700+450</f>
        <v>1150</v>
      </c>
      <c r="AD23" s="204">
        <v>770</v>
      </c>
      <c r="AE23" s="139">
        <f>T23-AD23</f>
        <v>380</v>
      </c>
      <c r="AF23" s="140">
        <v>45834</v>
      </c>
      <c r="AH23" s="229" t="s">
        <v>289</v>
      </c>
      <c r="AI23" s="141" t="s">
        <v>290</v>
      </c>
    </row>
    <row r="24" spans="1:36" ht="32.4" x14ac:dyDescent="0.45">
      <c r="A24" s="94">
        <v>14</v>
      </c>
      <c r="B24" s="195" t="s">
        <v>236</v>
      </c>
      <c r="C24" s="99" t="s">
        <v>167</v>
      </c>
      <c r="D24" s="94" t="s">
        <v>168</v>
      </c>
      <c r="E24" s="94" t="s">
        <v>239</v>
      </c>
      <c r="F24" s="179" t="s">
        <v>244</v>
      </c>
      <c r="G24" s="105" t="s">
        <v>263</v>
      </c>
      <c r="H24" s="106">
        <v>1</v>
      </c>
      <c r="I24" s="106">
        <v>1</v>
      </c>
      <c r="J24" s="107">
        <v>600</v>
      </c>
      <c r="K24" s="107">
        <f t="shared" si="1"/>
        <v>600</v>
      </c>
      <c r="L24" s="107">
        <f t="shared" ref="L24:L28" si="11">IF(K24&lt;&gt;"",IF(D24="INTERNO",0,K24*$L$15),"")</f>
        <v>54</v>
      </c>
      <c r="M24" s="107">
        <f t="shared" ref="M24:M28" si="12">IF(K24&lt;&gt;"",IF(E24="FAT.OGGI",SUM(K24:L24)*(1/(1-$M$15)-1),L24*(1/(1-$M$15)-1)),"")</f>
        <v>13.105753697029954</v>
      </c>
      <c r="N24" s="109">
        <f t="shared" si="2"/>
        <v>667.10575369702997</v>
      </c>
      <c r="Q24" s="150">
        <f t="shared" si="3"/>
        <v>1</v>
      </c>
      <c r="R24" s="142">
        <f t="shared" si="4"/>
        <v>1</v>
      </c>
      <c r="S24" s="143">
        <v>288</v>
      </c>
      <c r="T24" s="143">
        <v>276</v>
      </c>
      <c r="U24" s="144">
        <f t="shared" si="5"/>
        <v>324</v>
      </c>
      <c r="V24" s="145">
        <f t="shared" si="6"/>
        <v>0</v>
      </c>
      <c r="W24" s="146">
        <f t="shared" si="7"/>
        <v>0</v>
      </c>
      <c r="X24" s="146">
        <f t="shared" si="8"/>
        <v>276</v>
      </c>
      <c r="Y24" s="147">
        <f t="shared" si="9"/>
        <v>289.10575369702997</v>
      </c>
      <c r="Z24" s="111">
        <f t="shared" si="10"/>
        <v>0.54</v>
      </c>
      <c r="AA24" s="199">
        <f>T24/$T$29</f>
        <v>1.3206942257908612E-2</v>
      </c>
      <c r="AB24" s="208">
        <f t="shared" si="0"/>
        <v>0</v>
      </c>
      <c r="AC24" s="209">
        <v>276</v>
      </c>
      <c r="AH24" s="229" t="s">
        <v>374</v>
      </c>
    </row>
    <row r="25" spans="1:36" ht="105" customHeight="1" x14ac:dyDescent="0.45">
      <c r="A25" s="94">
        <v>15</v>
      </c>
      <c r="B25" s="195" t="s">
        <v>265</v>
      </c>
      <c r="C25" s="99" t="s">
        <v>167</v>
      </c>
      <c r="D25" s="94" t="s">
        <v>168</v>
      </c>
      <c r="E25" s="94" t="s">
        <v>239</v>
      </c>
      <c r="F25" s="181" t="s">
        <v>245</v>
      </c>
      <c r="G25" s="105" t="s">
        <v>246</v>
      </c>
      <c r="H25" s="106">
        <v>1</v>
      </c>
      <c r="I25" s="106">
        <v>30</v>
      </c>
      <c r="J25" s="107">
        <v>105.08</v>
      </c>
      <c r="K25" s="107">
        <f t="shared" si="1"/>
        <v>3152.4</v>
      </c>
      <c r="L25" s="107">
        <f t="shared" si="11"/>
        <v>283.71600000000001</v>
      </c>
      <c r="M25" s="107">
        <f t="shared" si="12"/>
        <v>68.857629924195379</v>
      </c>
      <c r="N25" s="109">
        <f t="shared" si="2"/>
        <v>3504.9736299241954</v>
      </c>
      <c r="Q25" s="150">
        <v>1</v>
      </c>
      <c r="R25" s="142">
        <v>30</v>
      </c>
      <c r="S25" s="143">
        <v>105.08</v>
      </c>
      <c r="T25" s="143">
        <f t="shared" ref="T25" si="13">IF(Q25&lt;&gt;"",Q25*R25*S25,"")</f>
        <v>3152.4</v>
      </c>
      <c r="U25" s="144">
        <f t="shared" si="5"/>
        <v>0</v>
      </c>
      <c r="V25" s="145">
        <f t="shared" si="6"/>
        <v>0</v>
      </c>
      <c r="W25" s="146">
        <f t="shared" si="7"/>
        <v>0</v>
      </c>
      <c r="X25" s="146">
        <f t="shared" si="8"/>
        <v>3152.4</v>
      </c>
      <c r="Y25" s="147">
        <f t="shared" si="9"/>
        <v>3221.2576299241955</v>
      </c>
      <c r="Z25" s="111">
        <f t="shared" si="10"/>
        <v>0</v>
      </c>
      <c r="AA25" s="199">
        <f>T25/$T$29</f>
        <v>0.15084624918054751</v>
      </c>
      <c r="AB25" s="208">
        <f t="shared" si="0"/>
        <v>0</v>
      </c>
      <c r="AC25" s="209">
        <v>3152.4</v>
      </c>
      <c r="AD25" s="204">
        <v>18591.36</v>
      </c>
      <c r="AE25" s="139">
        <f>T25-AD25</f>
        <v>-15438.960000000001</v>
      </c>
      <c r="AF25" s="140">
        <v>45924</v>
      </c>
      <c r="AH25" s="229" t="s">
        <v>303</v>
      </c>
      <c r="AI25" s="141" t="s">
        <v>304</v>
      </c>
    </row>
    <row r="26" spans="1:36" ht="60" customHeight="1" x14ac:dyDescent="0.45">
      <c r="A26" s="94">
        <v>16</v>
      </c>
      <c r="B26" s="195" t="s">
        <v>237</v>
      </c>
      <c r="C26" s="99" t="s">
        <v>167</v>
      </c>
      <c r="D26" s="94" t="s">
        <v>168</v>
      </c>
      <c r="E26" s="94" t="s">
        <v>239</v>
      </c>
      <c r="F26" s="183" t="s">
        <v>262</v>
      </c>
      <c r="G26" s="105" t="s">
        <v>267</v>
      </c>
      <c r="H26" s="106">
        <v>1</v>
      </c>
      <c r="I26" s="106">
        <v>70</v>
      </c>
      <c r="J26" s="107">
        <v>150</v>
      </c>
      <c r="K26" s="107">
        <f>IF(F26&lt;&gt;"",H26*I26*J26,"")</f>
        <v>10500</v>
      </c>
      <c r="L26" s="107">
        <f>IF(K26&lt;&gt;"",IF(D26="INTERNO",0,K26*$L$15),"")</f>
        <v>945</v>
      </c>
      <c r="M26" s="107">
        <f>IF(K26&lt;&gt;"",IF(E26="FAT.OGGI",SUM(K26:L26)*(1/(1-$M$15)-1),L26*(1/(1-$M$15)-1)),"")</f>
        <v>229.35068969802418</v>
      </c>
      <c r="N26" s="107">
        <f>SUM(K26:M26)</f>
        <v>11674.350689698023</v>
      </c>
      <c r="Q26" s="142">
        <v>1</v>
      </c>
      <c r="R26" s="142">
        <v>70</v>
      </c>
      <c r="S26" s="143">
        <v>150</v>
      </c>
      <c r="T26" s="143">
        <f>IF(Q26&lt;&gt;"",Q26*R26*S26,"")</f>
        <v>10500</v>
      </c>
      <c r="U26" s="144">
        <f>IF(Q26&lt;&gt;"",K26-T26,"")</f>
        <v>0</v>
      </c>
      <c r="V26" s="145">
        <f>IF(Q26&lt;&gt;"",0%,"")</f>
        <v>0</v>
      </c>
      <c r="W26" s="146">
        <f>IF(Q26&lt;&gt;"",V26*U26,"")</f>
        <v>0</v>
      </c>
      <c r="X26" s="146">
        <f>IF(Q26&lt;&gt;"",W26+T26,"")</f>
        <v>10500</v>
      </c>
      <c r="Y26" s="108">
        <f>IF(Q26&lt;&gt;"",X26+M26,"")</f>
        <v>10729.350689698023</v>
      </c>
      <c r="Z26" s="103">
        <f>IF(Q26&lt;&gt;"",U26/K26,"")</f>
        <v>0</v>
      </c>
      <c r="AA26" s="200"/>
      <c r="AB26" s="208">
        <f t="shared" si="0"/>
        <v>0</v>
      </c>
      <c r="AC26" s="209">
        <v>10500</v>
      </c>
      <c r="AD26" s="204">
        <v>10712.7</v>
      </c>
      <c r="AE26" s="139">
        <f>T26-AD26</f>
        <v>-212.70000000000073</v>
      </c>
      <c r="AF26" s="140">
        <v>45950</v>
      </c>
      <c r="AH26" s="229" t="s">
        <v>335</v>
      </c>
      <c r="AI26" s="141" t="s">
        <v>336</v>
      </c>
    </row>
    <row r="27" spans="1:36" ht="40.5" customHeight="1" x14ac:dyDescent="0.45">
      <c r="A27" s="97">
        <v>17</v>
      </c>
      <c r="B27" s="195" t="s">
        <v>238</v>
      </c>
      <c r="C27" s="104" t="s">
        <v>167</v>
      </c>
      <c r="D27" s="94" t="s">
        <v>168</v>
      </c>
      <c r="E27" s="94" t="s">
        <v>239</v>
      </c>
      <c r="F27" s="184" t="s">
        <v>266</v>
      </c>
      <c r="G27" s="101" t="s">
        <v>268</v>
      </c>
      <c r="H27" s="98">
        <v>1</v>
      </c>
      <c r="I27" s="98">
        <v>70</v>
      </c>
      <c r="J27" s="100">
        <v>50</v>
      </c>
      <c r="K27" s="100">
        <f>IF(F27&lt;&gt;"",H27*I27*J27,"")</f>
        <v>3500</v>
      </c>
      <c r="L27" s="100">
        <f>IF(K27&lt;&gt;"",IF(D27="INTERNO",0,K27*$L$15),"")</f>
        <v>315</v>
      </c>
      <c r="M27" s="100">
        <f>IF(K27&lt;&gt;"",IF(E27="FAT.OGGI",SUM(K27:L27)*(1/(1-$M$15)-1),L27*(1/(1-$M$15)-1)),"")</f>
        <v>76.450229899341394</v>
      </c>
      <c r="N27" s="100">
        <f>SUM(K27:M27)</f>
        <v>3891.4502298993416</v>
      </c>
      <c r="Q27" s="174">
        <v>1</v>
      </c>
      <c r="R27" s="174">
        <v>70</v>
      </c>
      <c r="S27" s="175">
        <v>50</v>
      </c>
      <c r="T27" s="175">
        <f>IF(Q27&lt;&gt;"",Q27*R27*S27,"")</f>
        <v>3500</v>
      </c>
      <c r="U27" s="176">
        <f>IF(Q27&lt;&gt;"",K27-T27,"")</f>
        <v>0</v>
      </c>
      <c r="V27" s="177">
        <f>IF(Q27&lt;&gt;"",0%,"")</f>
        <v>0</v>
      </c>
      <c r="W27" s="178">
        <f>IF(Q27&lt;&gt;"",V27*U27,"")</f>
        <v>0</v>
      </c>
      <c r="X27" s="178">
        <f>IF(Q27&lt;&gt;"",W27+T27,"")</f>
        <v>3500</v>
      </c>
      <c r="Y27" s="102">
        <f>IF(Q27&lt;&gt;"",X27+M27,"")</f>
        <v>3576.4502298993416</v>
      </c>
      <c r="Z27" s="103">
        <f>IF(Q27&lt;&gt;"",U27/K27,"")</f>
        <v>0</v>
      </c>
      <c r="AA27" s="200"/>
      <c r="AB27" s="208">
        <f t="shared" si="0"/>
        <v>0</v>
      </c>
      <c r="AC27" s="209">
        <v>3500</v>
      </c>
      <c r="AD27" s="204">
        <v>3500</v>
      </c>
      <c r="AE27" s="139">
        <f>T27-AD27</f>
        <v>0</v>
      </c>
      <c r="AF27" s="140">
        <v>45925</v>
      </c>
      <c r="AH27" s="229" t="s">
        <v>312</v>
      </c>
      <c r="AI27" s="141" t="s">
        <v>313</v>
      </c>
    </row>
    <row r="28" spans="1:36" ht="33" thickBot="1" x14ac:dyDescent="0.5">
      <c r="A28" s="133">
        <v>16</v>
      </c>
      <c r="B28" s="195" t="s">
        <v>252</v>
      </c>
      <c r="C28" s="162" t="s">
        <v>167</v>
      </c>
      <c r="D28" s="133" t="s">
        <v>168</v>
      </c>
      <c r="E28" s="133" t="s">
        <v>239</v>
      </c>
      <c r="F28" s="185" t="s">
        <v>247</v>
      </c>
      <c r="G28" s="163" t="s">
        <v>248</v>
      </c>
      <c r="H28" s="164">
        <v>1</v>
      </c>
      <c r="I28" s="164">
        <v>1</v>
      </c>
      <c r="J28" s="165">
        <v>1300</v>
      </c>
      <c r="K28" s="165">
        <f t="shared" si="1"/>
        <v>1300</v>
      </c>
      <c r="L28" s="165">
        <f t="shared" si="11"/>
        <v>117</v>
      </c>
      <c r="M28" s="165">
        <f t="shared" si="12"/>
        <v>28.395799676898232</v>
      </c>
      <c r="N28" s="166">
        <f t="shared" si="2"/>
        <v>1445.3957996768982</v>
      </c>
      <c r="Q28" s="167">
        <f t="shared" si="3"/>
        <v>1</v>
      </c>
      <c r="R28" s="168">
        <f t="shared" si="4"/>
        <v>1</v>
      </c>
      <c r="S28" s="169">
        <v>500</v>
      </c>
      <c r="T28" s="169">
        <v>1019.7</v>
      </c>
      <c r="U28" s="170">
        <f t="shared" si="5"/>
        <v>280.29999999999995</v>
      </c>
      <c r="V28" s="171">
        <f t="shared" si="6"/>
        <v>0</v>
      </c>
      <c r="W28" s="172">
        <f t="shared" si="7"/>
        <v>0</v>
      </c>
      <c r="X28" s="172">
        <f t="shared" si="8"/>
        <v>1019.7</v>
      </c>
      <c r="Y28" s="173">
        <f t="shared" si="9"/>
        <v>1048.0957996768982</v>
      </c>
      <c r="Z28" s="151">
        <f t="shared" si="10"/>
        <v>0.21561538461538457</v>
      </c>
      <c r="AA28" s="200">
        <f>T28/$T$29</f>
        <v>4.8793909494164539E-2</v>
      </c>
      <c r="AB28" s="208">
        <f t="shared" si="0"/>
        <v>0</v>
      </c>
      <c r="AC28" s="209">
        <f>212.7+450+312+45</f>
        <v>1019.7</v>
      </c>
    </row>
    <row r="29" spans="1:36" ht="48.45" customHeight="1" thickBot="1" x14ac:dyDescent="0.5">
      <c r="A29" s="94">
        <v>17</v>
      </c>
      <c r="B29" s="195"/>
      <c r="C29" s="99" t="s">
        <v>178</v>
      </c>
      <c r="D29" s="94"/>
      <c r="E29" s="94"/>
      <c r="F29" s="288" t="s">
        <v>249</v>
      </c>
      <c r="G29" s="289"/>
      <c r="H29" s="289"/>
      <c r="I29" s="289"/>
      <c r="J29" s="289"/>
      <c r="K29" s="158">
        <f>SUM(K22:K28)</f>
        <v>21983.13</v>
      </c>
      <c r="L29" s="158">
        <f>SUM(L22:L28)</f>
        <v>1978.4817</v>
      </c>
      <c r="M29" s="158">
        <f>SUM(M22:M28)</f>
        <v>480.17581211631676</v>
      </c>
      <c r="N29" s="159">
        <f>SUM(N22:N28)</f>
        <v>24441.787512116316</v>
      </c>
      <c r="Q29" s="288" t="s">
        <v>249</v>
      </c>
      <c r="R29" s="289"/>
      <c r="S29" s="289"/>
      <c r="T29" s="153">
        <f>SUM(T22:T28)</f>
        <v>20898.100000000002</v>
      </c>
      <c r="U29" s="154">
        <f>SUM(U22:U28)</f>
        <v>1085.03</v>
      </c>
      <c r="V29" s="155"/>
      <c r="W29" s="155"/>
      <c r="X29" s="156">
        <f>SUM(X22:X28)</f>
        <v>20898.100000000002</v>
      </c>
      <c r="Y29" s="157">
        <f t="shared" si="9"/>
        <v>21378.275812116321</v>
      </c>
      <c r="Z29" s="161" t="s">
        <v>230</v>
      </c>
      <c r="AA29" s="201" t="s">
        <v>250</v>
      </c>
      <c r="AB29" s="208"/>
      <c r="AC29" s="209"/>
    </row>
    <row r="30" spans="1:36" ht="31.05" customHeight="1" thickBot="1" x14ac:dyDescent="0.5">
      <c r="A30" s="97">
        <v>18</v>
      </c>
      <c r="B30" s="196"/>
      <c r="C30" s="104" t="s">
        <v>181</v>
      </c>
      <c r="D30" s="97"/>
      <c r="E30" s="97"/>
      <c r="F30" s="129" t="s">
        <v>182</v>
      </c>
      <c r="G30" s="130"/>
      <c r="H30" s="130"/>
      <c r="I30" s="130"/>
      <c r="J30" s="130"/>
      <c r="K30" s="131">
        <f>SUM(K18:K18)+SUM(K22:K28)</f>
        <v>24283.13</v>
      </c>
      <c r="L30" s="131">
        <f>SUM(L18:L18)+SUM(L22:L28)</f>
        <v>1978.4817</v>
      </c>
      <c r="M30" s="131">
        <f>SUM(M18:M18)+SUM(M22:M28)</f>
        <v>1038.3838399527776</v>
      </c>
      <c r="N30" s="160">
        <f>SUM(N18:N18)+SUM(N22:N28)</f>
        <v>27299.995539952775</v>
      </c>
      <c r="Q30" s="129" t="s">
        <v>60</v>
      </c>
      <c r="R30" s="130"/>
      <c r="S30" s="130"/>
      <c r="T30" s="131">
        <f>SUM(T18:T18)+SUM(T22:T28)</f>
        <v>20898.100000000002</v>
      </c>
      <c r="U30" s="131">
        <f>SUM(U18:U18)+SUM(U22:U28)</f>
        <v>3385.0299999999997</v>
      </c>
      <c r="V30" s="130"/>
      <c r="W30" s="130"/>
      <c r="X30" s="131">
        <f>SUM(X18:X18)+SUM(X22:X28)</f>
        <v>20898.100000000002</v>
      </c>
      <c r="Y30" s="160">
        <f>SUM(Y18:Y18)+SUM(Y22:Y28)</f>
        <v>21936.483839952776</v>
      </c>
      <c r="Z30" s="132">
        <f>IF(Q30&lt;&gt;"",(N30-Y30)/N30,"")</f>
        <v>0.19646566213355787</v>
      </c>
      <c r="AA30" s="202">
        <f>IF(Z30&lt;&gt;"",(N30-Y30),"")</f>
        <v>5363.5116999999991</v>
      </c>
      <c r="AB30" s="208">
        <f>SUM(AB17:AB29)</f>
        <v>0</v>
      </c>
      <c r="AC30" s="209">
        <f>SUM(AC17:AC29)</f>
        <v>20898.100000000002</v>
      </c>
    </row>
    <row r="34" spans="28:29" ht="28.8" x14ac:dyDescent="0.55000000000000004">
      <c r="AB34" s="210">
        <v>0</v>
      </c>
      <c r="AC34" s="206" t="s">
        <v>164</v>
      </c>
    </row>
    <row r="35" spans="28:29" ht="28.8" x14ac:dyDescent="0.55000000000000004">
      <c r="AB35" s="210">
        <v>0</v>
      </c>
      <c r="AC35" s="206" t="s">
        <v>165</v>
      </c>
    </row>
    <row r="36" spans="28:29" ht="28.8" x14ac:dyDescent="0.55000000000000004">
      <c r="AB36" s="210">
        <f>X30</f>
        <v>20898.100000000002</v>
      </c>
      <c r="AC36" s="206" t="s">
        <v>368</v>
      </c>
    </row>
    <row r="37" spans="28:29" ht="28.8" x14ac:dyDescent="0.55000000000000004">
      <c r="AB37" s="211">
        <f>N30-X30</f>
        <v>6401.8955399527731</v>
      </c>
      <c r="AC37" s="207" t="s">
        <v>369</v>
      </c>
    </row>
    <row r="38" spans="28:29" ht="28.8" x14ac:dyDescent="0.55000000000000004">
      <c r="AB38" s="212">
        <f>AB37*100%/N30</f>
        <v>0.23450170644107904</v>
      </c>
      <c r="AC38" s="207"/>
    </row>
  </sheetData>
  <mergeCells count="20">
    <mergeCell ref="AL13:AM13"/>
    <mergeCell ref="AH13:AI13"/>
    <mergeCell ref="F16:N16"/>
    <mergeCell ref="Q16:Y16"/>
    <mergeCell ref="Q17:Y17"/>
    <mergeCell ref="F17:K17"/>
    <mergeCell ref="AD13:AF13"/>
    <mergeCell ref="Q13:T13"/>
    <mergeCell ref="U13:X13"/>
    <mergeCell ref="AB15:AC15"/>
    <mergeCell ref="Q29:S29"/>
    <mergeCell ref="F1:G1"/>
    <mergeCell ref="F2:G2"/>
    <mergeCell ref="Q20:Y20"/>
    <mergeCell ref="F19:J19"/>
    <mergeCell ref="Q19:S19"/>
    <mergeCell ref="F20:N20"/>
    <mergeCell ref="F21:K21"/>
    <mergeCell ref="Q21:Y21"/>
    <mergeCell ref="F29:J29"/>
  </mergeCells>
  <dataValidations count="3">
    <dataValidation type="list" allowBlank="1" showInputMessage="1" showErrorMessage="1" sqref="D30 D18:D19 D22:D28" xr:uid="{523035A9-DA35-4854-99C7-264F2FDA8856}">
      <formula1>"INTERNO,OPERACIONAL"</formula1>
    </dataValidation>
    <dataValidation type="list" allowBlank="1" showInputMessage="1" showErrorMessage="1" sqref="E18:E19 E22:E28" xr:uid="{D9AED9A0-76C7-4899-A25D-277D98EE79D2}">
      <formula1>"FAT.OGGI,FAT.CLIENTE"</formula1>
    </dataValidation>
    <dataValidation type="list" allowBlank="1" showInputMessage="1" showErrorMessage="1" sqref="E30" xr:uid="{1B0FB121-7D61-4CF5-AB76-25E969165A4B}">
      <formula1>"FAT.OGGI,FAT.CLIENTE "</formula1>
    </dataValidation>
  </dataValidations>
  <pageMargins left="0" right="0" top="0.78740157480314965" bottom="0.78740157480314965" header="0.31496062992125984" footer="0.31496062992125984"/>
  <pageSetup paperSize="9" scale="38"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4" r:id="rId4" name="Label1">
          <controlPr defaultSize="0" autoLine="0" r:id="rId5">
            <anchor>
              <from>
                <xdr:col>1</xdr:col>
                <xdr:colOff>129540</xdr:colOff>
                <xdr:row>0</xdr:row>
                <xdr:rowOff>762000</xdr:rowOff>
              </from>
              <to>
                <xdr:col>5</xdr:col>
                <xdr:colOff>678180</xdr:colOff>
                <xdr:row>0</xdr:row>
                <xdr:rowOff>1303020</xdr:rowOff>
              </to>
            </anchor>
          </controlPr>
        </control>
      </mc:Choice>
      <mc:Fallback>
        <control shapeId="1034" r:id="rId4" name="Label1"/>
      </mc:Fallback>
    </mc:AlternateContent>
    <mc:AlternateContent xmlns:mc="http://schemas.openxmlformats.org/markup-compatibility/2006">
      <mc:Choice Requires="x14">
        <control shapeId="1035" r:id="rId6" name="Label2">
          <controlPr defaultSize="0" autoLine="0" r:id="rId7">
            <anchor>
              <from>
                <xdr:col>5</xdr:col>
                <xdr:colOff>784860</xdr:colOff>
                <xdr:row>0</xdr:row>
                <xdr:rowOff>784860</xdr:rowOff>
              </from>
              <to>
                <xdr:col>5</xdr:col>
                <xdr:colOff>1897380</xdr:colOff>
                <xdr:row>0</xdr:row>
                <xdr:rowOff>1318260</xdr:rowOff>
              </to>
            </anchor>
          </controlPr>
        </control>
      </mc:Choice>
      <mc:Fallback>
        <control shapeId="1035" r:id="rId6" name="Label2"/>
      </mc:Fallback>
    </mc:AlternateContent>
    <mc:AlternateContent xmlns:mc="http://schemas.openxmlformats.org/markup-compatibility/2006">
      <mc:Choice Requires="x14">
        <control shapeId="1036" r:id="rId8" name="Label3">
          <controlPr defaultSize="0" autoLine="0" r:id="rId9">
            <anchor>
              <from>
                <xdr:col>5</xdr:col>
                <xdr:colOff>1927860</xdr:colOff>
                <xdr:row>0</xdr:row>
                <xdr:rowOff>800100</xdr:rowOff>
              </from>
              <to>
                <xdr:col>6</xdr:col>
                <xdr:colOff>845820</xdr:colOff>
                <xdr:row>0</xdr:row>
                <xdr:rowOff>1341120</xdr:rowOff>
              </to>
            </anchor>
          </controlPr>
        </control>
      </mc:Choice>
      <mc:Fallback>
        <control shapeId="1036" r:id="rId8" name="Label3"/>
      </mc:Fallback>
    </mc:AlternateContent>
    <mc:AlternateContent xmlns:mc="http://schemas.openxmlformats.org/markup-compatibility/2006">
      <mc:Choice Requires="x14">
        <control shapeId="1037" r:id="rId10" name="Label4">
          <controlPr defaultSize="0" autoLine="0" r:id="rId11">
            <anchor>
              <from>
                <xdr:col>6</xdr:col>
                <xdr:colOff>967740</xdr:colOff>
                <xdr:row>0</xdr:row>
                <xdr:rowOff>807720</xdr:rowOff>
              </from>
              <to>
                <xdr:col>6</xdr:col>
                <xdr:colOff>2080260</xdr:colOff>
                <xdr:row>0</xdr:row>
                <xdr:rowOff>1348740</xdr:rowOff>
              </to>
            </anchor>
          </controlPr>
        </control>
      </mc:Choice>
      <mc:Fallback>
        <control shapeId="1037" r:id="rId10" name="Label4"/>
      </mc:Fallback>
    </mc:AlternateContent>
    <mc:AlternateContent xmlns:mc="http://schemas.openxmlformats.org/markup-compatibility/2006">
      <mc:Choice Requires="x14">
        <control shapeId="1038" r:id="rId12" name="Label5">
          <controlPr defaultSize="0" autoLine="0" r:id="rId13">
            <anchor>
              <from>
                <xdr:col>6</xdr:col>
                <xdr:colOff>2148840</xdr:colOff>
                <xdr:row>0</xdr:row>
                <xdr:rowOff>807720</xdr:rowOff>
              </from>
              <to>
                <xdr:col>6</xdr:col>
                <xdr:colOff>3261360</xdr:colOff>
                <xdr:row>0</xdr:row>
                <xdr:rowOff>1341120</xdr:rowOff>
              </to>
            </anchor>
          </controlPr>
        </control>
      </mc:Choice>
      <mc:Fallback>
        <control shapeId="1038" r:id="rId12" name="Label5"/>
      </mc:Fallback>
    </mc:AlternateContent>
    <mc:AlternateContent xmlns:mc="http://schemas.openxmlformats.org/markup-compatibility/2006">
      <mc:Choice Requires="x14">
        <control shapeId="1039" r:id="rId14" name="Label6">
          <controlPr defaultSize="0" autoLine="0" r:id="rId15">
            <anchor>
              <from>
                <xdr:col>6</xdr:col>
                <xdr:colOff>3383280</xdr:colOff>
                <xdr:row>0</xdr:row>
                <xdr:rowOff>807720</xdr:rowOff>
              </from>
              <to>
                <xdr:col>6</xdr:col>
                <xdr:colOff>4503420</xdr:colOff>
                <xdr:row>0</xdr:row>
                <xdr:rowOff>1348740</xdr:rowOff>
              </to>
            </anchor>
          </controlPr>
        </control>
      </mc:Choice>
      <mc:Fallback>
        <control shapeId="1039" r:id="rId14" name="Label6"/>
      </mc:Fallback>
    </mc:AlternateContent>
    <mc:AlternateContent xmlns:mc="http://schemas.openxmlformats.org/markup-compatibility/2006">
      <mc:Choice Requires="x14">
        <control shapeId="1040" r:id="rId16" name="Label7">
          <controlPr defaultSize="0" autoLine="0" r:id="rId17">
            <anchor>
              <from>
                <xdr:col>1</xdr:col>
                <xdr:colOff>144780</xdr:colOff>
                <xdr:row>0</xdr:row>
                <xdr:rowOff>2232660</xdr:rowOff>
              </from>
              <to>
                <xdr:col>5</xdr:col>
                <xdr:colOff>701040</xdr:colOff>
                <xdr:row>0</xdr:row>
                <xdr:rowOff>2766060</xdr:rowOff>
              </to>
            </anchor>
          </controlPr>
        </control>
      </mc:Choice>
      <mc:Fallback>
        <control shapeId="1040" r:id="rId16" name="Label7"/>
      </mc:Fallback>
    </mc:AlternateContent>
    <mc:AlternateContent xmlns:mc="http://schemas.openxmlformats.org/markup-compatibility/2006">
      <mc:Choice Requires="x14">
        <control shapeId="1041" r:id="rId18" name="Label8">
          <controlPr defaultSize="0" autoLine="0" r:id="rId19">
            <anchor>
              <from>
                <xdr:col>5</xdr:col>
                <xdr:colOff>838200</xdr:colOff>
                <xdr:row>0</xdr:row>
                <xdr:rowOff>2232660</xdr:rowOff>
              </from>
              <to>
                <xdr:col>5</xdr:col>
                <xdr:colOff>1958340</xdr:colOff>
                <xdr:row>0</xdr:row>
                <xdr:rowOff>2743200</xdr:rowOff>
              </to>
            </anchor>
          </controlPr>
        </control>
      </mc:Choice>
      <mc:Fallback>
        <control shapeId="1041" r:id="rId18" name="Label8"/>
      </mc:Fallback>
    </mc:AlternateContent>
    <mc:AlternateContent xmlns:mc="http://schemas.openxmlformats.org/markup-compatibility/2006">
      <mc:Choice Requires="x14">
        <control shapeId="1042" r:id="rId20" name="Label9">
          <controlPr defaultSize="0" autoLine="0" r:id="rId21">
            <anchor>
              <from>
                <xdr:col>5</xdr:col>
                <xdr:colOff>2019300</xdr:colOff>
                <xdr:row>0</xdr:row>
                <xdr:rowOff>2232660</xdr:rowOff>
              </from>
              <to>
                <xdr:col>6</xdr:col>
                <xdr:colOff>937260</xdr:colOff>
                <xdr:row>0</xdr:row>
                <xdr:rowOff>2727960</xdr:rowOff>
              </to>
            </anchor>
          </controlPr>
        </control>
      </mc:Choice>
      <mc:Fallback>
        <control shapeId="1042" r:id="rId20" name="Label9"/>
      </mc:Fallback>
    </mc:AlternateContent>
    <mc:AlternateContent xmlns:mc="http://schemas.openxmlformats.org/markup-compatibility/2006">
      <mc:Choice Requires="x14">
        <control shapeId="1043" r:id="rId22" name="Label10">
          <controlPr defaultSize="0" autoLine="0" r:id="rId23">
            <anchor>
              <from>
                <xdr:col>6</xdr:col>
                <xdr:colOff>967740</xdr:colOff>
                <xdr:row>0</xdr:row>
                <xdr:rowOff>2232660</xdr:rowOff>
              </from>
              <to>
                <xdr:col>6</xdr:col>
                <xdr:colOff>2080260</xdr:colOff>
                <xdr:row>0</xdr:row>
                <xdr:rowOff>2727960</xdr:rowOff>
              </to>
            </anchor>
          </controlPr>
        </control>
      </mc:Choice>
      <mc:Fallback>
        <control shapeId="1043" r:id="rId22" name="Label10"/>
      </mc:Fallback>
    </mc:AlternateContent>
    <mc:AlternateContent xmlns:mc="http://schemas.openxmlformats.org/markup-compatibility/2006">
      <mc:Choice Requires="x14">
        <control shapeId="1044" r:id="rId24" name="Label11">
          <controlPr defaultSize="0" autoLine="0" r:id="rId25">
            <anchor>
              <from>
                <xdr:col>6</xdr:col>
                <xdr:colOff>2110740</xdr:colOff>
                <xdr:row>0</xdr:row>
                <xdr:rowOff>2232660</xdr:rowOff>
              </from>
              <to>
                <xdr:col>6</xdr:col>
                <xdr:colOff>3223260</xdr:colOff>
                <xdr:row>0</xdr:row>
                <xdr:rowOff>2727960</xdr:rowOff>
              </to>
            </anchor>
          </controlPr>
        </control>
      </mc:Choice>
      <mc:Fallback>
        <control shapeId="1044" r:id="rId24" name="Label11"/>
      </mc:Fallback>
    </mc:AlternateContent>
    <mc:AlternateContent xmlns:mc="http://schemas.openxmlformats.org/markup-compatibility/2006">
      <mc:Choice Requires="x14">
        <control shapeId="1045" r:id="rId26" name="Label12">
          <controlPr defaultSize="0" autoLine="0" r:id="rId27">
            <anchor>
              <from>
                <xdr:col>6</xdr:col>
                <xdr:colOff>3436620</xdr:colOff>
                <xdr:row>0</xdr:row>
                <xdr:rowOff>2263140</xdr:rowOff>
              </from>
              <to>
                <xdr:col>6</xdr:col>
                <xdr:colOff>4556760</xdr:colOff>
                <xdr:row>0</xdr:row>
                <xdr:rowOff>2766060</xdr:rowOff>
              </to>
            </anchor>
          </controlPr>
        </control>
      </mc:Choice>
      <mc:Fallback>
        <control shapeId="1045" r:id="rId26" name="Label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75BA1-5426-4B79-B400-B14E36FA67DB}">
  <sheetPr codeName="Planilha6">
    <pageSetUpPr autoPageBreaks="0"/>
  </sheetPr>
  <dimension ref="A1:AP29"/>
  <sheetViews>
    <sheetView showGridLines="0" topLeftCell="B22" zoomScale="60" zoomScaleNormal="60" workbookViewId="0">
      <selection activeCell="BA27" sqref="BA27"/>
    </sheetView>
  </sheetViews>
  <sheetFormatPr defaultRowHeight="21" x14ac:dyDescent="0.4"/>
  <cols>
    <col min="1" max="1" width="5.109375" hidden="1" customWidth="1"/>
    <col min="2" max="2" width="5.109375" style="242" customWidth="1"/>
    <col min="3" max="3" width="5.109375" hidden="1" customWidth="1"/>
    <col min="4" max="4" width="79.5546875" hidden="1" customWidth="1"/>
    <col min="5" max="5" width="22.33203125" hidden="1" customWidth="1"/>
    <col min="6" max="6" width="31.5546875" customWidth="1"/>
    <col min="7" max="7" width="77.77734375" customWidth="1"/>
    <col min="8" max="8" width="5.109375" customWidth="1"/>
    <col min="9" max="9" width="7.33203125" customWidth="1"/>
    <col min="10" max="10" width="20.5546875" customWidth="1"/>
    <col min="11" max="11" width="22.33203125" bestFit="1" customWidth="1"/>
    <col min="12" max="13" width="20.5546875" bestFit="1" customWidth="1"/>
    <col min="14" max="14" width="22.33203125" bestFit="1" customWidth="1"/>
    <col min="15" max="15" width="29.33203125" hidden="1" customWidth="1"/>
    <col min="16" max="16" width="0.44140625" customWidth="1"/>
    <col min="17" max="17" width="6.109375" customWidth="1"/>
    <col min="18" max="18" width="6.5546875" hidden="1" customWidth="1"/>
    <col min="19" max="19" width="15.77734375" hidden="1" customWidth="1"/>
    <col min="20" max="20" width="22.33203125" bestFit="1" customWidth="1"/>
    <col min="21" max="21" width="25.77734375" customWidth="1"/>
    <col min="22" max="22" width="9.5546875" hidden="1" customWidth="1"/>
    <col min="23" max="23" width="14.88671875" hidden="1" customWidth="1"/>
    <col min="24" max="24" width="25" hidden="1" customWidth="1"/>
    <col min="25" max="25" width="22.33203125" bestFit="1" customWidth="1"/>
    <col min="26" max="26" width="18.5546875" hidden="1" customWidth="1"/>
    <col min="27" max="27" width="27.6640625" hidden="1" customWidth="1"/>
    <col min="28" max="28" width="27.6640625" customWidth="1"/>
    <col min="29" max="29" width="36.21875" customWidth="1"/>
    <col min="30" max="31" width="33" hidden="1" customWidth="1"/>
    <col min="32" max="32" width="28" hidden="1" customWidth="1"/>
    <col min="33" max="33" width="1.33203125" customWidth="1"/>
    <col min="34" max="34" width="27.77734375" style="228" customWidth="1"/>
    <col min="35" max="35" width="36.6640625" hidden="1" customWidth="1"/>
    <col min="36" max="36" width="1.5546875" hidden="1" customWidth="1"/>
    <col min="37" max="37" width="20.33203125" hidden="1" customWidth="1"/>
    <col min="38" max="38" width="25.33203125" hidden="1" customWidth="1"/>
    <col min="39" max="39" width="24.88671875" bestFit="1" customWidth="1"/>
    <col min="41" max="41" width="21.33203125" customWidth="1"/>
  </cols>
  <sheetData>
    <row r="1" spans="1:42" ht="300" customHeight="1" x14ac:dyDescent="0.3">
      <c r="B1" s="239"/>
      <c r="C1" s="96"/>
      <c r="D1" s="96"/>
      <c r="F1" s="290"/>
      <c r="G1" s="290"/>
    </row>
    <row r="2" spans="1:42" ht="24.75" customHeight="1" x14ac:dyDescent="0.4">
      <c r="B2" s="240"/>
      <c r="D2" s="96"/>
      <c r="F2" s="291" t="s">
        <v>0</v>
      </c>
      <c r="G2" s="291"/>
    </row>
    <row r="3" spans="1:42" ht="20.399999999999999" x14ac:dyDescent="0.35">
      <c r="B3" s="241"/>
      <c r="F3" s="59"/>
      <c r="G3" s="59"/>
    </row>
    <row r="4" spans="1:42" x14ac:dyDescent="0.4">
      <c r="F4" s="85" t="s">
        <v>337</v>
      </c>
      <c r="G4" s="86"/>
      <c r="AP4" t="s">
        <v>101</v>
      </c>
    </row>
    <row r="5" spans="1:42" x14ac:dyDescent="0.4">
      <c r="F5" s="87" t="s">
        <v>338</v>
      </c>
      <c r="G5" s="88"/>
    </row>
    <row r="6" spans="1:42" x14ac:dyDescent="0.4">
      <c r="F6" s="87" t="s">
        <v>339</v>
      </c>
      <c r="G6" s="89"/>
    </row>
    <row r="7" spans="1:42" ht="21.75" customHeight="1" x14ac:dyDescent="0.4">
      <c r="F7" s="87" t="s">
        <v>340</v>
      </c>
      <c r="G7" s="90"/>
    </row>
    <row r="8" spans="1:42" x14ac:dyDescent="0.4">
      <c r="F8" s="87" t="s">
        <v>341</v>
      </c>
      <c r="G8" s="91"/>
    </row>
    <row r="9" spans="1:42" x14ac:dyDescent="0.4">
      <c r="F9" s="87" t="s">
        <v>342</v>
      </c>
      <c r="G9" s="90"/>
    </row>
    <row r="10" spans="1:42" ht="27" customHeight="1" x14ac:dyDescent="0.4">
      <c r="F10" s="87" t="s">
        <v>343</v>
      </c>
      <c r="G10" s="90"/>
    </row>
    <row r="11" spans="1:42" ht="21.6" thickBot="1" x14ac:dyDescent="0.45">
      <c r="F11" s="92" t="s">
        <v>344</v>
      </c>
      <c r="G11" s="93"/>
    </row>
    <row r="12" spans="1:42" ht="21.6" thickBot="1" x14ac:dyDescent="0.45">
      <c r="B12" s="243"/>
      <c r="M12" s="46"/>
      <c r="Q12" s="317" t="s">
        <v>1</v>
      </c>
      <c r="R12" s="318"/>
      <c r="S12" s="318"/>
      <c r="T12" s="319"/>
      <c r="U12" s="320" t="s">
        <v>2</v>
      </c>
      <c r="V12" s="321"/>
      <c r="W12" s="321"/>
      <c r="X12" s="322"/>
      <c r="Y12" s="50" t="s">
        <v>77</v>
      </c>
      <c r="Z12" s="51">
        <f>(1/(1-M14))-1</f>
        <v>0.24269914253759173</v>
      </c>
      <c r="AD12" s="314" t="s">
        <v>3</v>
      </c>
      <c r="AE12" s="315"/>
      <c r="AF12" s="316"/>
      <c r="AH12" s="303" t="s">
        <v>83</v>
      </c>
      <c r="AI12" s="304"/>
      <c r="AK12" s="62" t="s">
        <v>100</v>
      </c>
    </row>
    <row r="13" spans="1:42" ht="22.8" thickBot="1" x14ac:dyDescent="0.5">
      <c r="A13" s="57" t="s">
        <v>4</v>
      </c>
      <c r="B13" s="244" t="s">
        <v>5</v>
      </c>
      <c r="C13" s="57" t="s">
        <v>6</v>
      </c>
      <c r="D13" s="57" t="s">
        <v>7</v>
      </c>
      <c r="E13" s="57" t="s">
        <v>8</v>
      </c>
      <c r="M13" s="49">
        <v>0.81</v>
      </c>
    </row>
    <row r="14" spans="1:42" ht="33" thickBot="1" x14ac:dyDescent="0.35">
      <c r="A14" s="1">
        <v>0</v>
      </c>
      <c r="B14" s="245"/>
      <c r="C14" s="2"/>
      <c r="D14" s="94"/>
      <c r="E14" s="95"/>
      <c r="F14" s="32" t="s">
        <v>345</v>
      </c>
      <c r="G14" s="33" t="s">
        <v>346</v>
      </c>
      <c r="H14" s="34" t="s">
        <v>11</v>
      </c>
      <c r="I14" s="34" t="s">
        <v>12</v>
      </c>
      <c r="J14" s="35" t="s">
        <v>13</v>
      </c>
      <c r="K14" s="36" t="s">
        <v>14</v>
      </c>
      <c r="L14" s="30">
        <v>0.09</v>
      </c>
      <c r="M14" s="31">
        <v>0.1953</v>
      </c>
      <c r="N14" s="37" t="s">
        <v>15</v>
      </c>
      <c r="Q14" s="38" t="s">
        <v>16</v>
      </c>
      <c r="R14" s="39" t="s">
        <v>17</v>
      </c>
      <c r="S14" s="40" t="s">
        <v>18</v>
      </c>
      <c r="T14" s="41" t="s">
        <v>19</v>
      </c>
      <c r="U14" s="42" t="s">
        <v>20</v>
      </c>
      <c r="V14" s="43" t="s">
        <v>21</v>
      </c>
      <c r="W14" s="44" t="s">
        <v>22</v>
      </c>
      <c r="X14" s="45" t="s">
        <v>23</v>
      </c>
      <c r="Y14" s="45" t="s">
        <v>73</v>
      </c>
      <c r="Z14" s="3" t="s">
        <v>24</v>
      </c>
      <c r="AA14" s="197" t="s">
        <v>25</v>
      </c>
      <c r="AB14" s="324" t="s">
        <v>97</v>
      </c>
      <c r="AC14" s="324"/>
      <c r="AD14" s="203" t="s">
        <v>26</v>
      </c>
      <c r="AE14" s="4" t="s">
        <v>27</v>
      </c>
      <c r="AF14" s="4" t="s">
        <v>50</v>
      </c>
      <c r="AH14" s="60" t="s">
        <v>84</v>
      </c>
      <c r="AI14" s="61" t="s">
        <v>89</v>
      </c>
      <c r="AJ14" t="s">
        <v>102</v>
      </c>
      <c r="AK14" t="s">
        <v>102</v>
      </c>
    </row>
    <row r="15" spans="1:42" ht="33" thickBot="1" x14ac:dyDescent="0.55000000000000004">
      <c r="A15" s="94">
        <v>1</v>
      </c>
      <c r="B15" s="246">
        <v>1</v>
      </c>
      <c r="C15" s="99" t="s">
        <v>161</v>
      </c>
      <c r="D15" s="94"/>
      <c r="E15" s="94"/>
      <c r="F15" s="305" t="s">
        <v>347</v>
      </c>
      <c r="G15" s="306"/>
      <c r="H15" s="306"/>
      <c r="I15" s="306"/>
      <c r="J15" s="306"/>
      <c r="K15" s="306"/>
      <c r="L15" s="306"/>
      <c r="M15" s="306"/>
      <c r="N15" s="307"/>
      <c r="Q15" s="308" t="str">
        <f>IF(F15&lt;&gt;"",F15,"")</f>
        <v>INTERNAL</v>
      </c>
      <c r="R15" s="309"/>
      <c r="S15" s="309"/>
      <c r="T15" s="309"/>
      <c r="U15" s="309"/>
      <c r="V15" s="309"/>
      <c r="W15" s="309"/>
      <c r="X15" s="309"/>
      <c r="Y15" s="310"/>
      <c r="AB15" s="248"/>
      <c r="AC15" s="248"/>
    </row>
    <row r="16" spans="1:42" ht="22.95" customHeight="1" x14ac:dyDescent="0.35">
      <c r="A16" s="94">
        <v>2</v>
      </c>
      <c r="B16" s="246" t="s">
        <v>163</v>
      </c>
      <c r="C16" s="99" t="s">
        <v>162</v>
      </c>
      <c r="D16" s="94"/>
      <c r="E16" s="94"/>
      <c r="F16" s="297" t="s">
        <v>348</v>
      </c>
      <c r="G16" s="298"/>
      <c r="H16" s="298"/>
      <c r="I16" s="298"/>
      <c r="J16" s="298"/>
      <c r="K16" s="299"/>
      <c r="L16" s="120" t="s">
        <v>367</v>
      </c>
      <c r="M16" s="121" t="s">
        <v>366</v>
      </c>
      <c r="N16" s="122" t="s">
        <v>15</v>
      </c>
      <c r="Q16" s="311" t="str">
        <f>IF(F16&lt;&gt;"",F16,"")</f>
        <v xml:space="preserve">INTERNAL </v>
      </c>
      <c r="R16" s="312"/>
      <c r="S16" s="312"/>
      <c r="T16" s="312"/>
      <c r="U16" s="312"/>
      <c r="V16" s="312"/>
      <c r="W16" s="312"/>
      <c r="X16" s="312"/>
      <c r="Y16" s="313"/>
      <c r="Z16" s="110" t="s">
        <v>166</v>
      </c>
      <c r="AA16" s="198" t="s">
        <v>25</v>
      </c>
      <c r="AB16" s="249" t="s">
        <v>98</v>
      </c>
      <c r="AC16" s="250" t="s">
        <v>99</v>
      </c>
    </row>
    <row r="17" spans="1:35" ht="30" customHeight="1" x14ac:dyDescent="0.5">
      <c r="A17" s="94">
        <v>3</v>
      </c>
      <c r="B17" s="246" t="s">
        <v>159</v>
      </c>
      <c r="C17" s="99" t="s">
        <v>167</v>
      </c>
      <c r="D17" s="94" t="s">
        <v>176</v>
      </c>
      <c r="E17" s="94" t="s">
        <v>177</v>
      </c>
      <c r="F17" s="179" t="s">
        <v>349</v>
      </c>
      <c r="G17" s="105" t="s">
        <v>350</v>
      </c>
      <c r="H17" s="106">
        <v>1</v>
      </c>
      <c r="I17" s="106">
        <v>1</v>
      </c>
      <c r="J17" s="107">
        <v>2300</v>
      </c>
      <c r="K17" s="107">
        <f>IF(F17&lt;&gt;"",H17*I17*J17,"")</f>
        <v>2300</v>
      </c>
      <c r="L17" s="107">
        <f>IF(K17&lt;&gt;"",IF(D17="INTERNO",0,K17*$L$14),"")</f>
        <v>0</v>
      </c>
      <c r="M17" s="107">
        <f>IF(K17&lt;&gt;"",IF(E17="FAT.OGGI",SUM(K17:L17)*(1/(1-$M$14)-1),L17*(1/(1-$M$14)-1)),"")</f>
        <v>558.20802783646093</v>
      </c>
      <c r="N17" s="109">
        <f>SUM(K17:M17)</f>
        <v>2858.208027836461</v>
      </c>
      <c r="Q17" s="117">
        <f>IF(H17&lt;&gt;"",H17,"")</f>
        <v>1</v>
      </c>
      <c r="R17" s="113">
        <f>IF(I17&lt;&gt;"",I17,"")</f>
        <v>1</v>
      </c>
      <c r="S17" s="114">
        <v>0</v>
      </c>
      <c r="T17" s="114">
        <f>IF(Q17&lt;&gt;"",Q17*R17*S17,"")</f>
        <v>0</v>
      </c>
      <c r="U17" s="115">
        <f>IF(Q17&lt;&gt;"",K17-T17,"")</f>
        <v>2300</v>
      </c>
      <c r="V17" s="116">
        <f>IF(Q17&lt;&gt;"",0%,"")</f>
        <v>0</v>
      </c>
      <c r="W17" s="102">
        <f>IF(Q17&lt;&gt;"",V17*U17,"")</f>
        <v>0</v>
      </c>
      <c r="X17" s="102">
        <f>IF(Q17&lt;&gt;"",W17+T17,"")</f>
        <v>0</v>
      </c>
      <c r="Y17" s="118">
        <f>IF(Q17&lt;&gt;"",X17+M17,"")</f>
        <v>558.20802783646093</v>
      </c>
      <c r="Z17" s="111">
        <f>IF(Q17&lt;&gt;"",U17/K17,"")</f>
        <v>1</v>
      </c>
      <c r="AA17" s="199" t="e">
        <f>T17/#REF!</f>
        <v>#REF!</v>
      </c>
      <c r="AB17" s="251"/>
      <c r="AC17" s="248"/>
      <c r="AD17" s="204">
        <v>600</v>
      </c>
      <c r="AE17" s="139">
        <f>T17-AD17</f>
        <v>-600</v>
      </c>
      <c r="AF17" s="140">
        <v>45761</v>
      </c>
      <c r="AH17" s="230" t="s">
        <v>218</v>
      </c>
      <c r="AI17" s="141" t="s">
        <v>219</v>
      </c>
    </row>
    <row r="18" spans="1:35" ht="35.549999999999997" customHeight="1" x14ac:dyDescent="0.5">
      <c r="A18" s="94">
        <v>5</v>
      </c>
      <c r="B18" s="246"/>
      <c r="C18" s="99" t="s">
        <v>178</v>
      </c>
      <c r="D18" s="94"/>
      <c r="E18" s="94"/>
      <c r="F18" s="288" t="s">
        <v>180</v>
      </c>
      <c r="G18" s="289"/>
      <c r="H18" s="289"/>
      <c r="I18" s="289"/>
      <c r="J18" s="289"/>
      <c r="K18" s="123">
        <f>SUM(K17:K17)</f>
        <v>2300</v>
      </c>
      <c r="L18" s="123">
        <f>SUM(L17:L17)</f>
        <v>0</v>
      </c>
      <c r="M18" s="123">
        <f>SUM(M17:M17)</f>
        <v>558.20802783646093</v>
      </c>
      <c r="N18" s="124">
        <f>SUM(N17:N17)</f>
        <v>2858.208027836461</v>
      </c>
      <c r="Q18" s="293" t="s">
        <v>179</v>
      </c>
      <c r="R18" s="294"/>
      <c r="S18" s="295"/>
      <c r="T18" s="125">
        <f>SUM(T17:T17)</f>
        <v>0</v>
      </c>
      <c r="U18" s="126">
        <f>SUM(U17:U17)</f>
        <v>2300</v>
      </c>
      <c r="V18" s="112"/>
      <c r="W18" s="108"/>
      <c r="X18" s="127">
        <f>SUM(X17:X17)</f>
        <v>0</v>
      </c>
      <c r="Y18" s="128">
        <f>IF(Q18&lt;&gt;"",X18+M18,"")</f>
        <v>558.20802783646093</v>
      </c>
      <c r="Z18" s="119"/>
      <c r="AB18" s="248"/>
      <c r="AC18" s="248"/>
    </row>
    <row r="19" spans="1:35" ht="33" thickBot="1" x14ac:dyDescent="0.55000000000000004">
      <c r="A19" s="94">
        <v>6</v>
      </c>
      <c r="B19" s="246">
        <v>2</v>
      </c>
      <c r="C19" s="99" t="s">
        <v>161</v>
      </c>
      <c r="D19" s="94"/>
      <c r="E19" s="95"/>
      <c r="F19" s="296" t="s">
        <v>351</v>
      </c>
      <c r="G19" s="292"/>
      <c r="H19" s="292"/>
      <c r="I19" s="292"/>
      <c r="J19" s="292"/>
      <c r="K19" s="292"/>
      <c r="L19" s="292"/>
      <c r="M19" s="292"/>
      <c r="N19" s="292"/>
      <c r="Q19" s="292" t="str">
        <f>IF(F19&lt;&gt;"",F19,"")</f>
        <v>OPERATIONAL</v>
      </c>
      <c r="R19" s="292"/>
      <c r="S19" s="292"/>
      <c r="T19" s="292"/>
      <c r="U19" s="292"/>
      <c r="V19" s="292"/>
      <c r="W19" s="292"/>
      <c r="X19" s="292"/>
      <c r="Y19" s="292"/>
      <c r="AB19" s="248"/>
      <c r="AC19" s="248"/>
    </row>
    <row r="20" spans="1:35" ht="28.95" customHeight="1" x14ac:dyDescent="0.5">
      <c r="A20" s="94">
        <v>7</v>
      </c>
      <c r="B20" s="246" t="s">
        <v>233</v>
      </c>
      <c r="C20" s="99" t="s">
        <v>162</v>
      </c>
      <c r="D20" s="94"/>
      <c r="E20" s="94"/>
      <c r="F20" s="297" t="s">
        <v>352</v>
      </c>
      <c r="G20" s="298"/>
      <c r="H20" s="298"/>
      <c r="I20" s="298"/>
      <c r="J20" s="298"/>
      <c r="K20" s="299"/>
      <c r="L20" s="120" t="s">
        <v>367</v>
      </c>
      <c r="M20" s="121" t="s">
        <v>366</v>
      </c>
      <c r="N20" s="148" t="s">
        <v>15</v>
      </c>
      <c r="Q20" s="297" t="str">
        <f>IF(F20&lt;&gt;"",F20,"")</f>
        <v xml:space="preserve">OPERATIONAL  </v>
      </c>
      <c r="R20" s="298"/>
      <c r="S20" s="298"/>
      <c r="T20" s="298"/>
      <c r="U20" s="298"/>
      <c r="V20" s="298"/>
      <c r="W20" s="298"/>
      <c r="X20" s="298"/>
      <c r="Y20" s="300"/>
      <c r="Z20" s="110" t="s">
        <v>166</v>
      </c>
      <c r="AA20" s="198" t="s">
        <v>25</v>
      </c>
      <c r="AB20" s="252"/>
      <c r="AC20" s="248"/>
    </row>
    <row r="21" spans="1:35" ht="80.55" customHeight="1" x14ac:dyDescent="0.5">
      <c r="A21" s="94">
        <v>8</v>
      </c>
      <c r="B21" s="246" t="s">
        <v>235</v>
      </c>
      <c r="C21" s="99" t="s">
        <v>167</v>
      </c>
      <c r="D21" s="94" t="s">
        <v>168</v>
      </c>
      <c r="E21" s="94" t="s">
        <v>239</v>
      </c>
      <c r="F21" s="180" t="s">
        <v>353</v>
      </c>
      <c r="G21" s="101" t="s">
        <v>354</v>
      </c>
      <c r="H21" s="98">
        <v>1</v>
      </c>
      <c r="I21" s="98">
        <v>1</v>
      </c>
      <c r="J21" s="100">
        <v>1330</v>
      </c>
      <c r="K21" s="100">
        <f t="shared" ref="K21:K27" si="0">IF(F21&lt;&gt;"",H21*I21*J21,"")</f>
        <v>1330</v>
      </c>
      <c r="L21" s="100">
        <f t="shared" ref="L21:L27" si="1">IF(K21&lt;&gt;"",IF(D21="INTERNO",0,K21*$L$14),"")</f>
        <v>119.69999999999999</v>
      </c>
      <c r="M21" s="100">
        <f t="shared" ref="M21:M27" si="2">IF(K21&lt;&gt;"",IF(E21="FAT.OGGI",SUM(K21:L21)*(1/(1-$M$14)-1),L21*(1/(1-$M$14)-1)),"")</f>
        <v>29.051087361749726</v>
      </c>
      <c r="N21" s="100">
        <f t="shared" ref="N21:N27" si="3">SUM(K21:M21)</f>
        <v>1478.7510873617498</v>
      </c>
      <c r="Q21" s="150">
        <f t="shared" ref="Q21:R27" si="4">IF(H21&lt;&gt;"",H21,"")</f>
        <v>1</v>
      </c>
      <c r="R21" s="142">
        <f t="shared" si="4"/>
        <v>1</v>
      </c>
      <c r="S21" s="143">
        <v>600</v>
      </c>
      <c r="T21" s="143">
        <f t="shared" ref="T21:T27" si="5">IF(Q21&lt;&gt;"",Q21*R21*S21,"")</f>
        <v>600</v>
      </c>
      <c r="U21" s="144">
        <f t="shared" ref="U21:U27" si="6">IF(Q21&lt;&gt;"",K21-T21,"")</f>
        <v>730</v>
      </c>
      <c r="V21" s="145">
        <f t="shared" ref="V21:V27" si="7">IF(Q21&lt;&gt;"",0%,"")</f>
        <v>0</v>
      </c>
      <c r="W21" s="146">
        <f t="shared" ref="W21:W27" si="8">IF(Q21&lt;&gt;"",V21*U21,"")</f>
        <v>0</v>
      </c>
      <c r="X21" s="146">
        <f t="shared" ref="X21:X27" si="9">IF(Q21&lt;&gt;"",W21+T21,"")</f>
        <v>600</v>
      </c>
      <c r="Y21" s="147">
        <f t="shared" ref="Y21:Y28" si="10">IF(Q21&lt;&gt;"",X21+M21,"")</f>
        <v>629.05108736174975</v>
      </c>
      <c r="Z21" s="111">
        <f t="shared" ref="Z21:Z27" si="11">IF(Q21&lt;&gt;"",U21/K21,"")</f>
        <v>0.54887218045112784</v>
      </c>
      <c r="AA21" s="199">
        <f>T21/$T$28</f>
        <v>3.0450669914738125E-2</v>
      </c>
      <c r="AB21" s="251"/>
      <c r="AC21" s="248"/>
      <c r="AD21" s="204">
        <v>430</v>
      </c>
      <c r="AE21" s="139">
        <f>T21-AD21</f>
        <v>170</v>
      </c>
      <c r="AF21" s="140">
        <v>45834</v>
      </c>
      <c r="AH21" s="230" t="s">
        <v>275</v>
      </c>
      <c r="AI21" s="141" t="s">
        <v>276</v>
      </c>
    </row>
    <row r="22" spans="1:35" ht="131.4" x14ac:dyDescent="0.5">
      <c r="A22" s="133">
        <v>11</v>
      </c>
      <c r="B22" s="246" t="s">
        <v>264</v>
      </c>
      <c r="C22" s="162" t="s">
        <v>167</v>
      </c>
      <c r="D22" s="133" t="s">
        <v>168</v>
      </c>
      <c r="E22" s="133" t="s">
        <v>239</v>
      </c>
      <c r="F22" s="180" t="s">
        <v>356</v>
      </c>
      <c r="G22" s="101" t="s">
        <v>355</v>
      </c>
      <c r="H22" s="98">
        <v>1</v>
      </c>
      <c r="I22" s="98">
        <v>2</v>
      </c>
      <c r="J22" s="100">
        <v>750</v>
      </c>
      <c r="K22" s="100">
        <f t="shared" si="0"/>
        <v>1500</v>
      </c>
      <c r="L22" s="100">
        <f t="shared" si="1"/>
        <v>135</v>
      </c>
      <c r="M22" s="100">
        <f t="shared" si="2"/>
        <v>32.764384242574884</v>
      </c>
      <c r="N22" s="100">
        <f t="shared" si="3"/>
        <v>1667.7643842425748</v>
      </c>
      <c r="Q22" s="149">
        <f t="shared" si="4"/>
        <v>1</v>
      </c>
      <c r="R22" s="134">
        <f t="shared" si="4"/>
        <v>2</v>
      </c>
      <c r="S22" s="135">
        <v>450</v>
      </c>
      <c r="T22" s="135">
        <f t="shared" si="5"/>
        <v>900</v>
      </c>
      <c r="U22" s="136">
        <f t="shared" si="6"/>
        <v>600</v>
      </c>
      <c r="V22" s="137">
        <f t="shared" si="7"/>
        <v>0</v>
      </c>
      <c r="W22" s="138">
        <f t="shared" si="8"/>
        <v>0</v>
      </c>
      <c r="X22" s="138">
        <f t="shared" si="9"/>
        <v>900</v>
      </c>
      <c r="Y22" s="152">
        <f t="shared" si="10"/>
        <v>932.76438424257492</v>
      </c>
      <c r="Z22" s="111">
        <f t="shared" si="11"/>
        <v>0.4</v>
      </c>
      <c r="AA22" s="199">
        <f>T22/$T$28</f>
        <v>4.5676004872107184E-2</v>
      </c>
      <c r="AB22" s="251"/>
      <c r="AC22" s="248"/>
      <c r="AD22" s="204">
        <v>770</v>
      </c>
      <c r="AE22" s="139">
        <f>T22-AD22</f>
        <v>130</v>
      </c>
      <c r="AF22" s="140">
        <v>45834</v>
      </c>
      <c r="AH22" s="230" t="s">
        <v>289</v>
      </c>
      <c r="AI22" s="141" t="s">
        <v>290</v>
      </c>
    </row>
    <row r="23" spans="1:35" ht="66.599999999999994" x14ac:dyDescent="0.5">
      <c r="A23" s="94">
        <v>14</v>
      </c>
      <c r="B23" s="246" t="s">
        <v>236</v>
      </c>
      <c r="C23" s="99" t="s">
        <v>167</v>
      </c>
      <c r="D23" s="94" t="s">
        <v>168</v>
      </c>
      <c r="E23" s="94" t="s">
        <v>239</v>
      </c>
      <c r="F23" s="179" t="s">
        <v>244</v>
      </c>
      <c r="G23" s="105" t="s">
        <v>357</v>
      </c>
      <c r="H23" s="106">
        <v>1</v>
      </c>
      <c r="I23" s="106">
        <v>1</v>
      </c>
      <c r="J23" s="107">
        <v>599.13</v>
      </c>
      <c r="K23" s="107">
        <f t="shared" si="0"/>
        <v>599.13</v>
      </c>
      <c r="L23" s="107">
        <f t="shared" si="1"/>
        <v>53.921699999999994</v>
      </c>
      <c r="M23" s="107">
        <f t="shared" si="2"/>
        <v>13.086750354169258</v>
      </c>
      <c r="N23" s="109">
        <f t="shared" si="3"/>
        <v>666.13845035416921</v>
      </c>
      <c r="Q23" s="150">
        <f t="shared" si="4"/>
        <v>1</v>
      </c>
      <c r="R23" s="142">
        <f t="shared" si="4"/>
        <v>1</v>
      </c>
      <c r="S23" s="143">
        <v>350</v>
      </c>
      <c r="T23" s="143">
        <f t="shared" si="5"/>
        <v>350</v>
      </c>
      <c r="U23" s="144">
        <f t="shared" si="6"/>
        <v>249.13</v>
      </c>
      <c r="V23" s="145">
        <f t="shared" si="7"/>
        <v>0</v>
      </c>
      <c r="W23" s="146">
        <f t="shared" si="8"/>
        <v>0</v>
      </c>
      <c r="X23" s="146">
        <f t="shared" si="9"/>
        <v>350</v>
      </c>
      <c r="Y23" s="147">
        <f t="shared" si="10"/>
        <v>363.08675035416928</v>
      </c>
      <c r="Z23" s="111">
        <f t="shared" si="11"/>
        <v>0.41581960509405302</v>
      </c>
      <c r="AA23" s="199">
        <f>T23/$T$28</f>
        <v>1.7762890783597239E-2</v>
      </c>
      <c r="AB23" s="251"/>
      <c r="AC23" s="248"/>
    </row>
    <row r="24" spans="1:35" ht="196.2" x14ac:dyDescent="0.5">
      <c r="A24" s="94">
        <v>15</v>
      </c>
      <c r="B24" s="246" t="s">
        <v>265</v>
      </c>
      <c r="C24" s="99" t="s">
        <v>167</v>
      </c>
      <c r="D24" s="94" t="s">
        <v>168</v>
      </c>
      <c r="E24" s="94" t="s">
        <v>239</v>
      </c>
      <c r="F24" s="179" t="s">
        <v>358</v>
      </c>
      <c r="G24" s="105" t="s">
        <v>359</v>
      </c>
      <c r="H24" s="106">
        <v>1</v>
      </c>
      <c r="I24" s="106">
        <v>30</v>
      </c>
      <c r="J24" s="107">
        <v>111.8</v>
      </c>
      <c r="K24" s="107">
        <f t="shared" si="0"/>
        <v>3354</v>
      </c>
      <c r="L24" s="107">
        <f t="shared" si="1"/>
        <v>301.86</v>
      </c>
      <c r="M24" s="107">
        <f t="shared" si="2"/>
        <v>73.261163166397438</v>
      </c>
      <c r="N24" s="109">
        <f t="shared" si="3"/>
        <v>3729.1211631663978</v>
      </c>
      <c r="Q24" s="150">
        <v>1</v>
      </c>
      <c r="R24" s="142">
        <v>30</v>
      </c>
      <c r="S24" s="143">
        <v>111.8</v>
      </c>
      <c r="T24" s="143">
        <f t="shared" si="5"/>
        <v>3354</v>
      </c>
      <c r="U24" s="144">
        <f t="shared" si="6"/>
        <v>0</v>
      </c>
      <c r="V24" s="145">
        <f t="shared" si="7"/>
        <v>0</v>
      </c>
      <c r="W24" s="146">
        <f t="shared" si="8"/>
        <v>0</v>
      </c>
      <c r="X24" s="146">
        <f t="shared" si="9"/>
        <v>3354</v>
      </c>
      <c r="Y24" s="147">
        <f t="shared" si="10"/>
        <v>3427.2611631663976</v>
      </c>
      <c r="Z24" s="111">
        <f t="shared" si="11"/>
        <v>0</v>
      </c>
      <c r="AA24" s="199">
        <f>T24/$T$28</f>
        <v>0.1702192448233861</v>
      </c>
      <c r="AB24" s="251"/>
      <c r="AC24" s="248"/>
      <c r="AD24" s="204">
        <v>18591.36</v>
      </c>
      <c r="AE24" s="139">
        <f>T24-AD24</f>
        <v>-15237.36</v>
      </c>
      <c r="AF24" s="140">
        <v>45924</v>
      </c>
      <c r="AH24" s="230" t="s">
        <v>303</v>
      </c>
      <c r="AI24" s="141" t="s">
        <v>304</v>
      </c>
    </row>
    <row r="25" spans="1:35" ht="66.599999999999994" x14ac:dyDescent="0.5">
      <c r="A25" s="94">
        <v>16</v>
      </c>
      <c r="B25" s="246" t="s">
        <v>237</v>
      </c>
      <c r="C25" s="99" t="s">
        <v>167</v>
      </c>
      <c r="D25" s="94" t="s">
        <v>168</v>
      </c>
      <c r="E25" s="94" t="s">
        <v>239</v>
      </c>
      <c r="F25" s="186" t="s">
        <v>358</v>
      </c>
      <c r="G25" s="105" t="s">
        <v>360</v>
      </c>
      <c r="H25" s="106">
        <v>1</v>
      </c>
      <c r="I25" s="106">
        <v>70</v>
      </c>
      <c r="J25" s="107">
        <v>150</v>
      </c>
      <c r="K25" s="107">
        <f>IF(F25&lt;&gt;"",H25*I25*J25,"")</f>
        <v>10500</v>
      </c>
      <c r="L25" s="107">
        <f>IF(K25&lt;&gt;"",IF(D25="INTERNO",0,K25*$L$14),"")</f>
        <v>945</v>
      </c>
      <c r="M25" s="107">
        <f>IF(K25&lt;&gt;"",IF(E25="FAT.OGGI",SUM(K25:L25)*(1/(1-$M$14)-1),L25*(1/(1-$M$14)-1)),"")</f>
        <v>229.35068969802418</v>
      </c>
      <c r="N25" s="107">
        <f>SUM(K25:M25)</f>
        <v>11674.350689698023</v>
      </c>
      <c r="Q25" s="142">
        <v>1</v>
      </c>
      <c r="R25" s="142">
        <v>70</v>
      </c>
      <c r="S25" s="143">
        <v>150</v>
      </c>
      <c r="T25" s="143">
        <f>IF(Q25&lt;&gt;"",Q25*R25*S25,"")</f>
        <v>10500</v>
      </c>
      <c r="U25" s="144">
        <f>IF(Q25&lt;&gt;"",K25-T25,"")</f>
        <v>0</v>
      </c>
      <c r="V25" s="145">
        <f>IF(Q25&lt;&gt;"",0%,"")</f>
        <v>0</v>
      </c>
      <c r="W25" s="146">
        <f>IF(Q25&lt;&gt;"",V25*U25,"")</f>
        <v>0</v>
      </c>
      <c r="X25" s="146">
        <f>IF(Q25&lt;&gt;"",W25+T25,"")</f>
        <v>10500</v>
      </c>
      <c r="Y25" s="108">
        <f>IF(Q25&lt;&gt;"",X25+M25,"")</f>
        <v>10729.350689698023</v>
      </c>
      <c r="Z25" s="103">
        <f>IF(Q25&lt;&gt;"",U25/K25,"")</f>
        <v>0</v>
      </c>
      <c r="AA25" s="200"/>
      <c r="AB25" s="251"/>
      <c r="AC25" s="248"/>
      <c r="AD25" s="204">
        <v>10500</v>
      </c>
      <c r="AE25" s="139">
        <f>T25-AD25</f>
        <v>0</v>
      </c>
      <c r="AF25" s="140">
        <v>45933</v>
      </c>
      <c r="AH25" s="230" t="s">
        <v>319</v>
      </c>
      <c r="AI25" s="141" t="s">
        <v>320</v>
      </c>
    </row>
    <row r="26" spans="1:35" ht="66.599999999999994" x14ac:dyDescent="0.5">
      <c r="A26" s="97">
        <v>17</v>
      </c>
      <c r="B26" s="246" t="s">
        <v>238</v>
      </c>
      <c r="C26" s="104" t="s">
        <v>167</v>
      </c>
      <c r="D26" s="94" t="s">
        <v>168</v>
      </c>
      <c r="E26" s="94" t="s">
        <v>239</v>
      </c>
      <c r="F26" s="180" t="s">
        <v>361</v>
      </c>
      <c r="G26" s="101" t="s">
        <v>362</v>
      </c>
      <c r="H26" s="98">
        <v>1</v>
      </c>
      <c r="I26" s="98">
        <v>70</v>
      </c>
      <c r="J26" s="100">
        <v>50</v>
      </c>
      <c r="K26" s="100">
        <f>IF(F26&lt;&gt;"",H26*I26*J26,"")</f>
        <v>3500</v>
      </c>
      <c r="L26" s="100">
        <f>IF(K26&lt;&gt;"",IF(D26="INTERNO",0,K26*$L$14),"")</f>
        <v>315</v>
      </c>
      <c r="M26" s="100">
        <f>IF(K26&lt;&gt;"",IF(E26="FAT.OGGI",SUM(K26:L26)*(1/(1-$M$14)-1),L26*(1/(1-$M$14)-1)),"")</f>
        <v>76.450229899341394</v>
      </c>
      <c r="N26" s="100">
        <f>SUM(K26:M26)</f>
        <v>3891.4502298993416</v>
      </c>
      <c r="Q26" s="174">
        <v>1</v>
      </c>
      <c r="R26" s="174">
        <v>70</v>
      </c>
      <c r="S26" s="175">
        <v>50</v>
      </c>
      <c r="T26" s="175">
        <f>IF(Q26&lt;&gt;"",Q26*R26*S26,"")</f>
        <v>3500</v>
      </c>
      <c r="U26" s="176">
        <f>IF(Q26&lt;&gt;"",K26-T26,"")</f>
        <v>0</v>
      </c>
      <c r="V26" s="177">
        <f>IF(Q26&lt;&gt;"",0%,"")</f>
        <v>0</v>
      </c>
      <c r="W26" s="178">
        <f>IF(Q26&lt;&gt;"",V26*U26,"")</f>
        <v>0</v>
      </c>
      <c r="X26" s="178">
        <f>IF(Q26&lt;&gt;"",W26+T26,"")</f>
        <v>3500</v>
      </c>
      <c r="Y26" s="102">
        <f>IF(Q26&lt;&gt;"",X26+M26,"")</f>
        <v>3576.4502298993416</v>
      </c>
      <c r="Z26" s="103">
        <f>IF(Q26&lt;&gt;"",U26/K26,"")</f>
        <v>0</v>
      </c>
      <c r="AA26" s="200"/>
      <c r="AB26" s="251"/>
      <c r="AC26" s="248"/>
      <c r="AD26" s="204">
        <v>3500</v>
      </c>
      <c r="AE26" s="139">
        <f>T26-AD26</f>
        <v>0</v>
      </c>
      <c r="AF26" s="140">
        <v>45925</v>
      </c>
      <c r="AH26" s="230" t="s">
        <v>312</v>
      </c>
      <c r="AI26" s="141" t="s">
        <v>313</v>
      </c>
    </row>
    <row r="27" spans="1:35" ht="67.2" thickBot="1" x14ac:dyDescent="0.55000000000000004">
      <c r="A27" s="133">
        <v>16</v>
      </c>
      <c r="B27" s="246" t="s">
        <v>252</v>
      </c>
      <c r="C27" s="162" t="s">
        <v>167</v>
      </c>
      <c r="D27" s="133" t="s">
        <v>168</v>
      </c>
      <c r="E27" s="133" t="s">
        <v>239</v>
      </c>
      <c r="F27" s="187" t="s">
        <v>363</v>
      </c>
      <c r="G27" s="163" t="s">
        <v>364</v>
      </c>
      <c r="H27" s="164">
        <v>1</v>
      </c>
      <c r="I27" s="164">
        <v>1</v>
      </c>
      <c r="J27" s="165">
        <v>1200</v>
      </c>
      <c r="K27" s="165">
        <f t="shared" si="0"/>
        <v>1200</v>
      </c>
      <c r="L27" s="165">
        <f t="shared" si="1"/>
        <v>108</v>
      </c>
      <c r="M27" s="165">
        <f t="shared" si="2"/>
        <v>26.211507394059907</v>
      </c>
      <c r="N27" s="166">
        <f t="shared" si="3"/>
        <v>1334.2115073940599</v>
      </c>
      <c r="Q27" s="167">
        <f t="shared" si="4"/>
        <v>1</v>
      </c>
      <c r="R27" s="168">
        <f t="shared" si="4"/>
        <v>1</v>
      </c>
      <c r="S27" s="169">
        <v>500</v>
      </c>
      <c r="T27" s="169">
        <f t="shared" si="5"/>
        <v>500</v>
      </c>
      <c r="U27" s="170">
        <f t="shared" si="6"/>
        <v>700</v>
      </c>
      <c r="V27" s="171">
        <f t="shared" si="7"/>
        <v>0</v>
      </c>
      <c r="W27" s="172">
        <f t="shared" si="8"/>
        <v>0</v>
      </c>
      <c r="X27" s="172">
        <f t="shared" si="9"/>
        <v>500</v>
      </c>
      <c r="Y27" s="173">
        <f t="shared" si="10"/>
        <v>526.21150739405994</v>
      </c>
      <c r="Z27" s="151">
        <f t="shared" si="11"/>
        <v>0.58333333333333337</v>
      </c>
      <c r="AA27" s="200">
        <f>T27/$T$28</f>
        <v>2.5375558262281769E-2</v>
      </c>
      <c r="AB27" s="251"/>
      <c r="AC27" s="248"/>
    </row>
    <row r="28" spans="1:35" ht="48.45" customHeight="1" thickBot="1" x14ac:dyDescent="0.55000000000000004">
      <c r="A28" s="94">
        <v>17</v>
      </c>
      <c r="B28" s="246"/>
      <c r="C28" s="99" t="s">
        <v>178</v>
      </c>
      <c r="D28" s="94"/>
      <c r="E28" s="94"/>
      <c r="F28" s="288" t="s">
        <v>365</v>
      </c>
      <c r="G28" s="289"/>
      <c r="H28" s="289"/>
      <c r="I28" s="289"/>
      <c r="J28" s="289"/>
      <c r="K28" s="158">
        <f>SUM(K21:K27)</f>
        <v>21983.13</v>
      </c>
      <c r="L28" s="158">
        <f>SUM(L21:L27)</f>
        <v>1978.4817</v>
      </c>
      <c r="M28" s="158">
        <f>SUM(M21:M27)</f>
        <v>480.17581211631682</v>
      </c>
      <c r="N28" s="159">
        <f>SUM(N21:N27)</f>
        <v>24441.787512116316</v>
      </c>
      <c r="Q28" s="288" t="s">
        <v>249</v>
      </c>
      <c r="R28" s="289"/>
      <c r="S28" s="289"/>
      <c r="T28" s="153">
        <f>SUM(T21:T27)</f>
        <v>19704</v>
      </c>
      <c r="U28" s="154">
        <f>SUM(U21:U27)</f>
        <v>2279.13</v>
      </c>
      <c r="V28" s="155"/>
      <c r="W28" s="155"/>
      <c r="X28" s="156">
        <f>SUM(X21:X27)</f>
        <v>19704</v>
      </c>
      <c r="Y28" s="157">
        <f t="shared" si="10"/>
        <v>20184.175812116318</v>
      </c>
      <c r="Z28" s="161" t="s">
        <v>230</v>
      </c>
      <c r="AA28" s="201" t="s">
        <v>250</v>
      </c>
      <c r="AB28" s="253"/>
      <c r="AC28" s="248"/>
    </row>
    <row r="29" spans="1:35" ht="31.05" customHeight="1" thickBot="1" x14ac:dyDescent="0.55000000000000004">
      <c r="A29" s="97">
        <v>18</v>
      </c>
      <c r="B29" s="247"/>
      <c r="C29" s="104" t="s">
        <v>181</v>
      </c>
      <c r="D29" s="97"/>
      <c r="E29" s="97"/>
      <c r="F29" s="129" t="s">
        <v>182</v>
      </c>
      <c r="G29" s="130"/>
      <c r="H29" s="130"/>
      <c r="I29" s="130"/>
      <c r="J29" s="130"/>
      <c r="K29" s="131">
        <f>SUM(K17:K17)+SUM(K21:K27)</f>
        <v>24283.13</v>
      </c>
      <c r="L29" s="131">
        <f>SUM(L17:L17)+SUM(L21:L27)</f>
        <v>1978.4817</v>
      </c>
      <c r="M29" s="131">
        <f>SUM(M17:M17)+SUM(M21:M27)</f>
        <v>1038.3838399527776</v>
      </c>
      <c r="N29" s="160">
        <f>SUM(N17:N17)+SUM(N21:N27)</f>
        <v>27299.995539952775</v>
      </c>
      <c r="Q29" s="129" t="s">
        <v>60</v>
      </c>
      <c r="R29" s="130"/>
      <c r="S29" s="130"/>
      <c r="T29" s="131">
        <f>SUM(T17:T17)+SUM(T21:T27)</f>
        <v>19704</v>
      </c>
      <c r="U29" s="131">
        <f>SUM(U17:U17)+SUM(U21:U27)</f>
        <v>4579.13</v>
      </c>
      <c r="V29" s="130"/>
      <c r="W29" s="130"/>
      <c r="X29" s="131">
        <f>SUM(X17:X17)+SUM(X21:X27)</f>
        <v>19704</v>
      </c>
      <c r="Y29" s="160">
        <f>SUM(Y17:Y17)+SUM(Y21:Y27)</f>
        <v>20742.383839952774</v>
      </c>
      <c r="Z29" s="132">
        <f>IF(Q29&lt;&gt;"",(N29-Y29)/N29,"")</f>
        <v>0.24020559601935176</v>
      </c>
      <c r="AA29" s="202">
        <f>IF(Z29&lt;&gt;"",(N29-Y29),"")</f>
        <v>6557.6117000000013</v>
      </c>
      <c r="AB29" s="254"/>
      <c r="AC29" s="248"/>
    </row>
  </sheetData>
  <mergeCells count="19">
    <mergeCell ref="F19:N19"/>
    <mergeCell ref="Q19:Y19"/>
    <mergeCell ref="F20:K20"/>
    <mergeCell ref="Q20:Y20"/>
    <mergeCell ref="F28:J28"/>
    <mergeCell ref="Q28:S28"/>
    <mergeCell ref="AH12:AI12"/>
    <mergeCell ref="F18:J18"/>
    <mergeCell ref="Q18:S18"/>
    <mergeCell ref="AB14:AC14"/>
    <mergeCell ref="F15:N15"/>
    <mergeCell ref="Q15:Y15"/>
    <mergeCell ref="F16:K16"/>
    <mergeCell ref="Q16:Y16"/>
    <mergeCell ref="F1:G1"/>
    <mergeCell ref="F2:G2"/>
    <mergeCell ref="Q12:T12"/>
    <mergeCell ref="U12:X12"/>
    <mergeCell ref="AD12:AF12"/>
  </mergeCells>
  <dataValidations count="3">
    <dataValidation type="list" allowBlank="1" showInputMessage="1" showErrorMessage="1" sqref="E29" xr:uid="{02EFB765-FBD6-4CB8-BC3A-D57D6E09E5E3}">
      <formula1>"FAT.OGGI,FAT.CLIENTE "</formula1>
    </dataValidation>
    <dataValidation type="list" allowBlank="1" showInputMessage="1" showErrorMessage="1" sqref="E17:E18 E21:E27" xr:uid="{61B6DB67-A972-4CC7-8DC3-3CF6EBEA5854}">
      <formula1>"FAT.OGGI,FAT.CLIENTE"</formula1>
    </dataValidation>
    <dataValidation type="list" allowBlank="1" showInputMessage="1" showErrorMessage="1" sqref="D29 D17:D18 D21:D27" xr:uid="{86543212-F994-463C-8873-14EA99204BBB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32" r:id="rId4" name="Label12">
          <controlPr defaultSize="0" autoLine="0" r:id="rId5">
            <anchor>
              <from>
                <xdr:col>6</xdr:col>
                <xdr:colOff>3634740</xdr:colOff>
                <xdr:row>0</xdr:row>
                <xdr:rowOff>2255520</xdr:rowOff>
              </from>
              <to>
                <xdr:col>6</xdr:col>
                <xdr:colOff>4747260</xdr:colOff>
                <xdr:row>0</xdr:row>
                <xdr:rowOff>2758440</xdr:rowOff>
              </to>
            </anchor>
          </controlPr>
        </control>
      </mc:Choice>
      <mc:Fallback>
        <control shapeId="5132" r:id="rId4" name="Label12"/>
      </mc:Fallback>
    </mc:AlternateContent>
    <mc:AlternateContent xmlns:mc="http://schemas.openxmlformats.org/markup-compatibility/2006">
      <mc:Choice Requires="x14">
        <control shapeId="5131" r:id="rId6" name="Label11">
          <controlPr defaultSize="0" autoLine="0" r:id="rId7">
            <anchor>
              <from>
                <xdr:col>6</xdr:col>
                <xdr:colOff>2316480</xdr:colOff>
                <xdr:row>0</xdr:row>
                <xdr:rowOff>2232660</xdr:rowOff>
              </from>
              <to>
                <xdr:col>6</xdr:col>
                <xdr:colOff>3436620</xdr:colOff>
                <xdr:row>0</xdr:row>
                <xdr:rowOff>2735580</xdr:rowOff>
              </to>
            </anchor>
          </controlPr>
        </control>
      </mc:Choice>
      <mc:Fallback>
        <control shapeId="5131" r:id="rId6" name="Label11"/>
      </mc:Fallback>
    </mc:AlternateContent>
    <mc:AlternateContent xmlns:mc="http://schemas.openxmlformats.org/markup-compatibility/2006">
      <mc:Choice Requires="x14">
        <control shapeId="5130" r:id="rId8" name="Label10">
          <controlPr defaultSize="0" autoLine="0" r:id="rId9">
            <anchor>
              <from>
                <xdr:col>6</xdr:col>
                <xdr:colOff>1188720</xdr:colOff>
                <xdr:row>0</xdr:row>
                <xdr:rowOff>2232660</xdr:rowOff>
              </from>
              <to>
                <xdr:col>6</xdr:col>
                <xdr:colOff>2308860</xdr:colOff>
                <xdr:row>0</xdr:row>
                <xdr:rowOff>2735580</xdr:rowOff>
              </to>
            </anchor>
          </controlPr>
        </control>
      </mc:Choice>
      <mc:Fallback>
        <control shapeId="5130" r:id="rId8" name="Label10"/>
      </mc:Fallback>
    </mc:AlternateContent>
    <mc:AlternateContent xmlns:mc="http://schemas.openxmlformats.org/markup-compatibility/2006">
      <mc:Choice Requires="x14">
        <control shapeId="5129" r:id="rId10" name="Label9">
          <controlPr defaultSize="0" autoLine="0" r:id="rId11">
            <anchor>
              <from>
                <xdr:col>6</xdr:col>
                <xdr:colOff>15240</xdr:colOff>
                <xdr:row>0</xdr:row>
                <xdr:rowOff>2232660</xdr:rowOff>
              </from>
              <to>
                <xdr:col>6</xdr:col>
                <xdr:colOff>1127760</xdr:colOff>
                <xdr:row>0</xdr:row>
                <xdr:rowOff>2735580</xdr:rowOff>
              </to>
            </anchor>
          </controlPr>
        </control>
      </mc:Choice>
      <mc:Fallback>
        <control shapeId="5129" r:id="rId10" name="Label9"/>
      </mc:Fallback>
    </mc:AlternateContent>
    <mc:AlternateContent xmlns:mc="http://schemas.openxmlformats.org/markup-compatibility/2006">
      <mc:Choice Requires="x14">
        <control shapeId="5128" r:id="rId12" name="Label8">
          <controlPr defaultSize="0" autoLine="0" r:id="rId13">
            <anchor>
              <from>
                <xdr:col>5</xdr:col>
                <xdr:colOff>1043940</xdr:colOff>
                <xdr:row>0</xdr:row>
                <xdr:rowOff>2225040</xdr:rowOff>
              </from>
              <to>
                <xdr:col>5</xdr:col>
                <xdr:colOff>2156460</xdr:colOff>
                <xdr:row>0</xdr:row>
                <xdr:rowOff>2735580</xdr:rowOff>
              </to>
            </anchor>
          </controlPr>
        </control>
      </mc:Choice>
      <mc:Fallback>
        <control shapeId="5128" r:id="rId12" name="Label8"/>
      </mc:Fallback>
    </mc:AlternateContent>
    <mc:AlternateContent xmlns:mc="http://schemas.openxmlformats.org/markup-compatibility/2006">
      <mc:Choice Requires="x14">
        <control shapeId="5127" r:id="rId14" name="Label7">
          <controlPr defaultSize="0" autoLine="0" r:id="rId15">
            <anchor>
              <from>
                <xdr:col>1</xdr:col>
                <xdr:colOff>144780</xdr:colOff>
                <xdr:row>0</xdr:row>
                <xdr:rowOff>2225040</xdr:rowOff>
              </from>
              <to>
                <xdr:col>5</xdr:col>
                <xdr:colOff>906780</xdr:colOff>
                <xdr:row>0</xdr:row>
                <xdr:rowOff>2758440</xdr:rowOff>
              </to>
            </anchor>
          </controlPr>
        </control>
      </mc:Choice>
      <mc:Fallback>
        <control shapeId="5127" r:id="rId14" name="Label7"/>
      </mc:Fallback>
    </mc:AlternateContent>
    <mc:AlternateContent xmlns:mc="http://schemas.openxmlformats.org/markup-compatibility/2006">
      <mc:Choice Requires="x14">
        <control shapeId="5126" r:id="rId16" name="Label6">
          <controlPr defaultSize="0" autoLine="0" r:id="rId17">
            <anchor>
              <from>
                <xdr:col>6</xdr:col>
                <xdr:colOff>3604260</xdr:colOff>
                <xdr:row>0</xdr:row>
                <xdr:rowOff>815340</xdr:rowOff>
              </from>
              <to>
                <xdr:col>6</xdr:col>
                <xdr:colOff>4716780</xdr:colOff>
                <xdr:row>0</xdr:row>
                <xdr:rowOff>1356360</xdr:rowOff>
              </to>
            </anchor>
          </controlPr>
        </control>
      </mc:Choice>
      <mc:Fallback>
        <control shapeId="5126" r:id="rId16" name="Label6"/>
      </mc:Fallback>
    </mc:AlternateContent>
    <mc:AlternateContent xmlns:mc="http://schemas.openxmlformats.org/markup-compatibility/2006">
      <mc:Choice Requires="x14">
        <control shapeId="5125" r:id="rId18" name="Label5">
          <controlPr defaultSize="0" autoLine="0" r:id="rId19">
            <anchor>
              <from>
                <xdr:col>6</xdr:col>
                <xdr:colOff>2339340</xdr:colOff>
                <xdr:row>0</xdr:row>
                <xdr:rowOff>815340</xdr:rowOff>
              </from>
              <to>
                <xdr:col>6</xdr:col>
                <xdr:colOff>3451860</xdr:colOff>
                <xdr:row>0</xdr:row>
                <xdr:rowOff>1348740</xdr:rowOff>
              </to>
            </anchor>
          </controlPr>
        </control>
      </mc:Choice>
      <mc:Fallback>
        <control shapeId="5125" r:id="rId18" name="Label5"/>
      </mc:Fallback>
    </mc:AlternateContent>
    <mc:AlternateContent xmlns:mc="http://schemas.openxmlformats.org/markup-compatibility/2006">
      <mc:Choice Requires="x14">
        <control shapeId="5124" r:id="rId20" name="Label4">
          <controlPr defaultSize="0" autoLine="0" r:id="rId21">
            <anchor>
              <from>
                <xdr:col>6</xdr:col>
                <xdr:colOff>1188720</xdr:colOff>
                <xdr:row>0</xdr:row>
                <xdr:rowOff>815340</xdr:rowOff>
              </from>
              <to>
                <xdr:col>6</xdr:col>
                <xdr:colOff>2308860</xdr:colOff>
                <xdr:row>0</xdr:row>
                <xdr:rowOff>1356360</xdr:rowOff>
              </to>
            </anchor>
          </controlPr>
        </control>
      </mc:Choice>
      <mc:Fallback>
        <control shapeId="5124" r:id="rId20" name="Label4"/>
      </mc:Fallback>
    </mc:AlternateContent>
    <mc:AlternateContent xmlns:mc="http://schemas.openxmlformats.org/markup-compatibility/2006">
      <mc:Choice Requires="x14">
        <control shapeId="5123" r:id="rId22" name="Label3">
          <controlPr defaultSize="0" autoLine="0" r:id="rId23">
            <anchor>
              <from>
                <xdr:col>5</xdr:col>
                <xdr:colOff>2156460</xdr:colOff>
                <xdr:row>0</xdr:row>
                <xdr:rowOff>792480</xdr:rowOff>
              </from>
              <to>
                <xdr:col>6</xdr:col>
                <xdr:colOff>1066800</xdr:colOff>
                <xdr:row>0</xdr:row>
                <xdr:rowOff>1333500</xdr:rowOff>
              </to>
            </anchor>
          </controlPr>
        </control>
      </mc:Choice>
      <mc:Fallback>
        <control shapeId="5123" r:id="rId22" name="Label3"/>
      </mc:Fallback>
    </mc:AlternateContent>
    <mc:AlternateContent xmlns:mc="http://schemas.openxmlformats.org/markup-compatibility/2006">
      <mc:Choice Requires="x14">
        <control shapeId="5122" r:id="rId24" name="Label2">
          <controlPr defaultSize="0" autoLine="0" r:id="rId25">
            <anchor>
              <from>
                <xdr:col>5</xdr:col>
                <xdr:colOff>975360</xdr:colOff>
                <xdr:row>0</xdr:row>
                <xdr:rowOff>784860</xdr:rowOff>
              </from>
              <to>
                <xdr:col>5</xdr:col>
                <xdr:colOff>2095500</xdr:colOff>
                <xdr:row>0</xdr:row>
                <xdr:rowOff>1318260</xdr:rowOff>
              </to>
            </anchor>
          </controlPr>
        </control>
      </mc:Choice>
      <mc:Fallback>
        <control shapeId="5122" r:id="rId24" name="Label2"/>
      </mc:Fallback>
    </mc:AlternateContent>
    <mc:AlternateContent xmlns:mc="http://schemas.openxmlformats.org/markup-compatibility/2006">
      <mc:Choice Requires="x14">
        <control shapeId="5121" r:id="rId26" name="Label1">
          <controlPr defaultSize="0" autoLine="0" r:id="rId27">
            <anchor>
              <from>
                <xdr:col>1</xdr:col>
                <xdr:colOff>114300</xdr:colOff>
                <xdr:row>0</xdr:row>
                <xdr:rowOff>746760</xdr:rowOff>
              </from>
              <to>
                <xdr:col>5</xdr:col>
                <xdr:colOff>876300</xdr:colOff>
                <xdr:row>0</xdr:row>
                <xdr:rowOff>1287780</xdr:rowOff>
              </to>
            </anchor>
          </controlPr>
        </control>
      </mc:Choice>
      <mc:Fallback>
        <control shapeId="5121" r:id="rId26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30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8" t="s">
        <v>65</v>
      </c>
      <c r="B8" s="28" t="s">
        <v>66</v>
      </c>
      <c r="C8" s="28" t="s">
        <v>67</v>
      </c>
      <c r="D8" s="28" t="s">
        <v>68</v>
      </c>
      <c r="E8" s="28" t="s">
        <v>69</v>
      </c>
      <c r="F8" s="28" t="s">
        <v>70</v>
      </c>
      <c r="G8" s="29" t="s">
        <v>63</v>
      </c>
      <c r="H8" s="29" t="s">
        <v>64</v>
      </c>
      <c r="I8" s="29" t="s">
        <v>14</v>
      </c>
      <c r="J8" s="29" t="s">
        <v>28</v>
      </c>
      <c r="K8" s="29" t="s">
        <v>71</v>
      </c>
      <c r="L8" s="29" t="s">
        <v>72</v>
      </c>
    </row>
    <row r="9" spans="1:12" x14ac:dyDescent="0.3">
      <c r="A9">
        <v>10</v>
      </c>
      <c r="B9" t="s">
        <v>194</v>
      </c>
      <c r="C9" t="s">
        <v>172</v>
      </c>
      <c r="D9" t="s">
        <v>184</v>
      </c>
      <c r="E9" t="s">
        <v>190</v>
      </c>
      <c r="F9" t="s">
        <v>197</v>
      </c>
      <c r="G9" t="s">
        <v>196</v>
      </c>
      <c r="H9" t="s">
        <v>200</v>
      </c>
      <c r="I9" t="s">
        <v>199</v>
      </c>
      <c r="J9" t="s">
        <v>29</v>
      </c>
      <c r="K9" t="s">
        <v>29</v>
      </c>
      <c r="L9" t="s">
        <v>29</v>
      </c>
    </row>
    <row r="10" spans="1:12" x14ac:dyDescent="0.3">
      <c r="A10">
        <v>13</v>
      </c>
      <c r="B10" t="s">
        <v>194</v>
      </c>
      <c r="C10" t="s">
        <v>173</v>
      </c>
      <c r="D10" t="s">
        <v>186</v>
      </c>
      <c r="E10" t="s">
        <v>191</v>
      </c>
      <c r="F10" t="s">
        <v>197</v>
      </c>
      <c r="G10" t="s">
        <v>196</v>
      </c>
      <c r="H10" t="s">
        <v>200</v>
      </c>
      <c r="I10" t="s">
        <v>203</v>
      </c>
      <c r="J10" t="s">
        <v>201</v>
      </c>
      <c r="K10" t="s">
        <v>202</v>
      </c>
      <c r="L10" t="s">
        <v>29</v>
      </c>
    </row>
    <row r="11" spans="1:12" x14ac:dyDescent="0.3">
      <c r="A11">
        <v>13</v>
      </c>
      <c r="B11" t="s">
        <v>194</v>
      </c>
      <c r="C11" t="s">
        <v>173</v>
      </c>
      <c r="D11" t="s">
        <v>186</v>
      </c>
      <c r="E11" t="s">
        <v>191</v>
      </c>
      <c r="F11" t="s">
        <v>197</v>
      </c>
      <c r="G11" t="s">
        <v>196</v>
      </c>
      <c r="H11" t="s">
        <v>200</v>
      </c>
      <c r="I11" t="s">
        <v>207</v>
      </c>
      <c r="J11" t="s">
        <v>205</v>
      </c>
      <c r="K11" t="s">
        <v>206</v>
      </c>
      <c r="L11" t="s">
        <v>29</v>
      </c>
    </row>
    <row r="12" spans="1:12" x14ac:dyDescent="0.3">
      <c r="A12">
        <v>23</v>
      </c>
      <c r="B12" t="s">
        <v>194</v>
      </c>
      <c r="C12" t="s">
        <v>175</v>
      </c>
      <c r="D12" t="s">
        <v>185</v>
      </c>
      <c r="E12" t="s">
        <v>193</v>
      </c>
      <c r="F12" t="s">
        <v>197</v>
      </c>
      <c r="G12" t="s">
        <v>204</v>
      </c>
      <c r="H12" t="s">
        <v>211</v>
      </c>
      <c r="I12" t="s">
        <v>210</v>
      </c>
      <c r="J12" t="s">
        <v>208</v>
      </c>
      <c r="K12" t="s">
        <v>209</v>
      </c>
      <c r="L12" t="s">
        <v>29</v>
      </c>
    </row>
    <row r="13" spans="1:12" x14ac:dyDescent="0.3">
      <c r="A13">
        <v>3</v>
      </c>
      <c r="B13" t="s">
        <v>194</v>
      </c>
      <c r="C13" t="s">
        <v>170</v>
      </c>
      <c r="D13" t="s">
        <v>171</v>
      </c>
      <c r="E13" t="s">
        <v>188</v>
      </c>
      <c r="F13" t="s">
        <v>197</v>
      </c>
      <c r="G13" t="s">
        <v>196</v>
      </c>
      <c r="H13" t="s">
        <v>200</v>
      </c>
      <c r="I13" t="s">
        <v>215</v>
      </c>
      <c r="J13" t="s">
        <v>212</v>
      </c>
      <c r="K13" t="s">
        <v>213</v>
      </c>
      <c r="L13" t="s">
        <v>214</v>
      </c>
    </row>
    <row r="14" spans="1:12" x14ac:dyDescent="0.3">
      <c r="A14">
        <v>3</v>
      </c>
      <c r="B14" t="s">
        <v>194</v>
      </c>
      <c r="C14" t="s">
        <v>170</v>
      </c>
      <c r="D14" t="s">
        <v>171</v>
      </c>
      <c r="E14" t="s">
        <v>188</v>
      </c>
      <c r="F14" t="s">
        <v>216</v>
      </c>
      <c r="G14" t="s">
        <v>204</v>
      </c>
      <c r="H14" t="s">
        <v>211</v>
      </c>
      <c r="I14" t="s">
        <v>217</v>
      </c>
      <c r="J14" t="s">
        <v>212</v>
      </c>
      <c r="K14" t="s">
        <v>213</v>
      </c>
      <c r="L14" t="s">
        <v>214</v>
      </c>
    </row>
    <row r="15" spans="1:12" x14ac:dyDescent="0.3">
      <c r="A15">
        <v>13</v>
      </c>
      <c r="B15" t="s">
        <v>194</v>
      </c>
      <c r="C15" t="s">
        <v>173</v>
      </c>
      <c r="D15" t="s">
        <v>186</v>
      </c>
      <c r="E15" t="s">
        <v>191</v>
      </c>
      <c r="F15" t="s">
        <v>216</v>
      </c>
      <c r="G15" t="s">
        <v>29</v>
      </c>
      <c r="H15" t="s">
        <v>29</v>
      </c>
      <c r="I15" t="s">
        <v>215</v>
      </c>
      <c r="J15" t="s">
        <v>29</v>
      </c>
      <c r="K15" t="s">
        <v>29</v>
      </c>
      <c r="L15" t="s">
        <v>29</v>
      </c>
    </row>
    <row r="16" spans="1:12" x14ac:dyDescent="0.3">
      <c r="A16">
        <v>13</v>
      </c>
      <c r="B16" t="s">
        <v>194</v>
      </c>
      <c r="C16" t="s">
        <v>173</v>
      </c>
      <c r="D16" t="s">
        <v>186</v>
      </c>
      <c r="E16" t="s">
        <v>191</v>
      </c>
      <c r="F16" t="s">
        <v>216</v>
      </c>
      <c r="G16" t="s">
        <v>204</v>
      </c>
      <c r="H16" t="s">
        <v>211</v>
      </c>
      <c r="I16" t="s">
        <v>217</v>
      </c>
      <c r="J16" t="s">
        <v>220</v>
      </c>
      <c r="K16" t="s">
        <v>221</v>
      </c>
      <c r="L16" t="s">
        <v>29</v>
      </c>
    </row>
    <row r="17" spans="1:12" x14ac:dyDescent="0.3">
      <c r="A17">
        <v>9</v>
      </c>
      <c r="B17" t="s">
        <v>194</v>
      </c>
      <c r="C17" t="s">
        <v>172</v>
      </c>
      <c r="D17" t="s">
        <v>187</v>
      </c>
      <c r="E17" t="s">
        <v>189</v>
      </c>
      <c r="F17" t="s">
        <v>216</v>
      </c>
      <c r="G17" t="s">
        <v>204</v>
      </c>
      <c r="H17" t="s">
        <v>211</v>
      </c>
      <c r="I17" t="s">
        <v>225</v>
      </c>
      <c r="J17" t="s">
        <v>222</v>
      </c>
      <c r="K17" t="s">
        <v>223</v>
      </c>
      <c r="L17" t="s">
        <v>224</v>
      </c>
    </row>
    <row r="18" spans="1:12" x14ac:dyDescent="0.3">
      <c r="A18">
        <v>23</v>
      </c>
      <c r="B18" t="s">
        <v>194</v>
      </c>
      <c r="C18" t="s">
        <v>175</v>
      </c>
      <c r="D18" t="s">
        <v>185</v>
      </c>
      <c r="E18" t="s">
        <v>193</v>
      </c>
      <c r="F18" t="s">
        <v>216</v>
      </c>
      <c r="G18" t="s">
        <v>196</v>
      </c>
      <c r="H18" t="s">
        <v>211</v>
      </c>
      <c r="I18" t="s">
        <v>227</v>
      </c>
      <c r="J18" t="s">
        <v>208</v>
      </c>
      <c r="K18" t="s">
        <v>226</v>
      </c>
      <c r="L18" t="s">
        <v>29</v>
      </c>
    </row>
    <row r="19" spans="1:12" x14ac:dyDescent="0.3">
      <c r="A19">
        <v>14</v>
      </c>
      <c r="B19" t="s">
        <v>194</v>
      </c>
      <c r="C19" t="s">
        <v>173</v>
      </c>
      <c r="D19" t="s">
        <v>174</v>
      </c>
      <c r="E19" t="s">
        <v>192</v>
      </c>
      <c r="F19" t="s">
        <v>216</v>
      </c>
      <c r="G19" t="s">
        <v>196</v>
      </c>
      <c r="H19" t="s">
        <v>211</v>
      </c>
      <c r="I19" t="s">
        <v>210</v>
      </c>
      <c r="J19" t="s">
        <v>228</v>
      </c>
      <c r="K19" t="s">
        <v>229</v>
      </c>
      <c r="L19" t="s">
        <v>29</v>
      </c>
    </row>
    <row r="20" spans="1:12" x14ac:dyDescent="0.3">
      <c r="A20">
        <v>15</v>
      </c>
      <c r="B20" t="s">
        <v>234</v>
      </c>
      <c r="C20" t="s">
        <v>234</v>
      </c>
      <c r="D20" t="s">
        <v>245</v>
      </c>
      <c r="E20" t="s">
        <v>246</v>
      </c>
      <c r="F20" t="s">
        <v>257</v>
      </c>
      <c r="G20" t="s">
        <v>196</v>
      </c>
      <c r="H20" t="s">
        <v>200</v>
      </c>
      <c r="I20" t="s">
        <v>261</v>
      </c>
      <c r="J20" t="s">
        <v>258</v>
      </c>
      <c r="K20" t="s">
        <v>259</v>
      </c>
      <c r="L20" t="s">
        <v>260</v>
      </c>
    </row>
    <row r="21" spans="1:12" x14ac:dyDescent="0.3">
      <c r="A21">
        <v>8</v>
      </c>
      <c r="B21" t="s">
        <v>234</v>
      </c>
      <c r="C21" t="s">
        <v>234</v>
      </c>
      <c r="D21" t="s">
        <v>241</v>
      </c>
      <c r="E21" t="s">
        <v>251</v>
      </c>
      <c r="F21" t="s">
        <v>270</v>
      </c>
      <c r="G21" t="s">
        <v>196</v>
      </c>
      <c r="H21" t="s">
        <v>211</v>
      </c>
      <c r="I21" t="s">
        <v>274</v>
      </c>
      <c r="J21" t="s">
        <v>271</v>
      </c>
      <c r="K21" t="s">
        <v>272</v>
      </c>
      <c r="L21" t="s">
        <v>273</v>
      </c>
    </row>
    <row r="22" spans="1:12" x14ac:dyDescent="0.3">
      <c r="A22">
        <v>11</v>
      </c>
      <c r="B22" t="s">
        <v>234</v>
      </c>
      <c r="C22" t="s">
        <v>234</v>
      </c>
      <c r="D22" t="s">
        <v>269</v>
      </c>
      <c r="E22" t="s">
        <v>240</v>
      </c>
      <c r="F22" t="s">
        <v>270</v>
      </c>
      <c r="G22" t="s">
        <v>196</v>
      </c>
      <c r="H22" t="s">
        <v>200</v>
      </c>
      <c r="I22" t="s">
        <v>280</v>
      </c>
      <c r="J22" t="s">
        <v>277</v>
      </c>
      <c r="K22" t="s">
        <v>278</v>
      </c>
      <c r="L22" t="s">
        <v>279</v>
      </c>
    </row>
    <row r="23" spans="1:12" x14ac:dyDescent="0.3">
      <c r="A23">
        <v>13</v>
      </c>
      <c r="B23" t="s">
        <v>234</v>
      </c>
      <c r="C23" t="s">
        <v>234</v>
      </c>
      <c r="D23" t="s">
        <v>242</v>
      </c>
      <c r="E23" t="s">
        <v>243</v>
      </c>
      <c r="F23" t="s">
        <v>270</v>
      </c>
      <c r="G23" t="s">
        <v>204</v>
      </c>
      <c r="H23" t="s">
        <v>211</v>
      </c>
      <c r="I23" t="s">
        <v>284</v>
      </c>
      <c r="J23" t="s">
        <v>281</v>
      </c>
      <c r="K23" t="s">
        <v>282</v>
      </c>
      <c r="L23" t="s">
        <v>283</v>
      </c>
    </row>
    <row r="24" spans="1:12" x14ac:dyDescent="0.3">
      <c r="A24">
        <v>11</v>
      </c>
      <c r="B24" t="s">
        <v>234</v>
      </c>
      <c r="C24" t="s">
        <v>234</v>
      </c>
      <c r="D24" t="s">
        <v>269</v>
      </c>
      <c r="E24" t="s">
        <v>240</v>
      </c>
      <c r="F24" t="s">
        <v>270</v>
      </c>
      <c r="G24" t="s">
        <v>196</v>
      </c>
      <c r="H24" t="s">
        <v>211</v>
      </c>
      <c r="I24" t="s">
        <v>288</v>
      </c>
      <c r="J24" t="s">
        <v>285</v>
      </c>
      <c r="K24" t="s">
        <v>286</v>
      </c>
      <c r="L24" t="s">
        <v>287</v>
      </c>
    </row>
    <row r="25" spans="1:12" x14ac:dyDescent="0.3">
      <c r="A25">
        <v>15</v>
      </c>
      <c r="B25" t="s">
        <v>234</v>
      </c>
      <c r="C25" t="s">
        <v>234</v>
      </c>
      <c r="D25" t="s">
        <v>245</v>
      </c>
      <c r="E25" t="s">
        <v>246</v>
      </c>
      <c r="F25" t="s">
        <v>291</v>
      </c>
      <c r="G25" t="s">
        <v>196</v>
      </c>
      <c r="H25" t="s">
        <v>211</v>
      </c>
      <c r="I25" t="s">
        <v>295</v>
      </c>
      <c r="J25" t="s">
        <v>292</v>
      </c>
      <c r="K25" t="s">
        <v>293</v>
      </c>
      <c r="L25" t="s">
        <v>294</v>
      </c>
    </row>
    <row r="26" spans="1:12" x14ac:dyDescent="0.3">
      <c r="A26">
        <v>15</v>
      </c>
      <c r="B26" t="s">
        <v>234</v>
      </c>
      <c r="C26" t="s">
        <v>234</v>
      </c>
      <c r="D26" t="s">
        <v>245</v>
      </c>
      <c r="E26" t="s">
        <v>246</v>
      </c>
      <c r="F26" t="s">
        <v>291</v>
      </c>
      <c r="G26" t="s">
        <v>204</v>
      </c>
      <c r="H26" t="s">
        <v>297</v>
      </c>
      <c r="I26" t="s">
        <v>296</v>
      </c>
      <c r="J26" t="s">
        <v>258</v>
      </c>
      <c r="K26" t="s">
        <v>259</v>
      </c>
      <c r="L26" t="s">
        <v>260</v>
      </c>
    </row>
    <row r="27" spans="1:12" x14ac:dyDescent="0.3">
      <c r="A27">
        <v>15</v>
      </c>
      <c r="B27" t="s">
        <v>234</v>
      </c>
      <c r="C27" t="s">
        <v>234</v>
      </c>
      <c r="D27" t="s">
        <v>245</v>
      </c>
      <c r="E27" t="s">
        <v>246</v>
      </c>
      <c r="F27" t="s">
        <v>300</v>
      </c>
      <c r="G27" t="s">
        <v>305</v>
      </c>
      <c r="H27" t="s">
        <v>306</v>
      </c>
      <c r="I27" t="s">
        <v>302</v>
      </c>
      <c r="J27" t="s">
        <v>258</v>
      </c>
      <c r="K27" t="s">
        <v>259</v>
      </c>
      <c r="L27" t="s">
        <v>260</v>
      </c>
    </row>
    <row r="28" spans="1:12" x14ac:dyDescent="0.3">
      <c r="A28">
        <v>17</v>
      </c>
      <c r="B28" t="s">
        <v>234</v>
      </c>
      <c r="C28" t="s">
        <v>234</v>
      </c>
      <c r="D28" t="s">
        <v>266</v>
      </c>
      <c r="E28" t="s">
        <v>268</v>
      </c>
      <c r="F28" t="s">
        <v>307</v>
      </c>
      <c r="G28" t="s">
        <v>196</v>
      </c>
      <c r="H28" t="s">
        <v>200</v>
      </c>
      <c r="I28" t="s">
        <v>311</v>
      </c>
      <c r="J28" t="s">
        <v>308</v>
      </c>
      <c r="K28" t="s">
        <v>309</v>
      </c>
      <c r="L28" t="s">
        <v>310</v>
      </c>
    </row>
    <row r="29" spans="1:12" x14ac:dyDescent="0.3">
      <c r="A29">
        <v>16</v>
      </c>
      <c r="B29" t="s">
        <v>234</v>
      </c>
      <c r="C29" t="s">
        <v>234</v>
      </c>
      <c r="D29" t="s">
        <v>262</v>
      </c>
      <c r="E29" t="s">
        <v>267</v>
      </c>
      <c r="F29" t="s">
        <v>314</v>
      </c>
      <c r="G29" t="s">
        <v>196</v>
      </c>
      <c r="H29" t="s">
        <v>211</v>
      </c>
      <c r="I29" t="s">
        <v>318</v>
      </c>
      <c r="J29" t="s">
        <v>315</v>
      </c>
      <c r="K29" t="s">
        <v>316</v>
      </c>
      <c r="L29" t="s">
        <v>317</v>
      </c>
    </row>
    <row r="30" spans="1:12" x14ac:dyDescent="0.3">
      <c r="A30">
        <v>16</v>
      </c>
      <c r="B30" t="s">
        <v>234</v>
      </c>
      <c r="C30" t="s">
        <v>234</v>
      </c>
      <c r="D30" t="s">
        <v>262</v>
      </c>
      <c r="E30" t="s">
        <v>267</v>
      </c>
      <c r="F30" t="s">
        <v>324</v>
      </c>
      <c r="G30" t="s">
        <v>196</v>
      </c>
      <c r="H30" t="s">
        <v>211</v>
      </c>
      <c r="I30" t="s">
        <v>332</v>
      </c>
      <c r="J30" t="s">
        <v>326</v>
      </c>
      <c r="K30" t="s">
        <v>327</v>
      </c>
      <c r="L30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6640625" customWidth="1"/>
  </cols>
  <sheetData>
    <row r="2" spans="1:148" x14ac:dyDescent="0.3">
      <c r="A2" t="s">
        <v>76</v>
      </c>
    </row>
    <row r="3" spans="1:148" x14ac:dyDescent="0.3">
      <c r="A3" s="48" t="s">
        <v>74</v>
      </c>
      <c r="B3" s="47" t="s">
        <v>75</v>
      </c>
    </row>
    <row r="5" spans="1:148" ht="15" thickBot="1" x14ac:dyDescent="0.35"/>
    <row r="6" spans="1:148" ht="61.2" x14ac:dyDescent="1.1000000000000001">
      <c r="J6" s="325" t="s">
        <v>78</v>
      </c>
      <c r="K6" s="326"/>
      <c r="L6" s="326"/>
      <c r="M6" s="326"/>
      <c r="N6" s="326"/>
      <c r="O6" s="326"/>
      <c r="P6" s="326"/>
      <c r="Q6" s="326"/>
      <c r="R6" s="326"/>
      <c r="S6" s="326"/>
      <c r="T6" s="326"/>
      <c r="U6" s="326"/>
      <c r="V6" s="326"/>
      <c r="W6" s="326"/>
      <c r="X6" s="326"/>
      <c r="Y6" s="326"/>
      <c r="Z6" s="326"/>
      <c r="AA6" s="326"/>
      <c r="AB6" s="326"/>
      <c r="AC6" s="326"/>
      <c r="AD6" s="326"/>
      <c r="AE6" s="326"/>
      <c r="AF6" s="326"/>
      <c r="AG6" s="326"/>
      <c r="AH6" s="326"/>
      <c r="AI6" s="326"/>
      <c r="AJ6" s="326"/>
      <c r="AK6" s="326"/>
      <c r="AL6" s="326"/>
      <c r="AM6" s="326"/>
      <c r="AN6" s="326"/>
      <c r="AO6" s="326"/>
      <c r="AP6" s="326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7"/>
      <c r="BH6" s="325" t="s">
        <v>79</v>
      </c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  <c r="CA6" s="326"/>
      <c r="CB6" s="326"/>
      <c r="CC6" s="326"/>
      <c r="CD6" s="326"/>
      <c r="CE6" s="326"/>
      <c r="CF6" s="326"/>
      <c r="CG6" s="326"/>
      <c r="CH6" s="326"/>
      <c r="CI6" s="326"/>
      <c r="CJ6" s="326"/>
      <c r="CK6" s="326"/>
      <c r="CL6" s="326"/>
      <c r="CM6" s="326"/>
      <c r="CN6" s="326"/>
      <c r="CO6" s="326"/>
      <c r="CP6" s="326"/>
      <c r="CQ6" s="326"/>
      <c r="CR6" s="326"/>
      <c r="CS6" s="326"/>
      <c r="CT6" s="326"/>
      <c r="CU6" s="326"/>
      <c r="CV6" s="326"/>
      <c r="CW6" s="326"/>
      <c r="CX6" s="326"/>
      <c r="CY6" s="326"/>
      <c r="CZ6" s="326"/>
      <c r="DA6" s="327"/>
      <c r="DC6" s="328" t="s">
        <v>80</v>
      </c>
      <c r="DD6" s="329"/>
      <c r="DE6" s="329"/>
      <c r="DF6" s="329"/>
      <c r="DG6" s="329"/>
      <c r="DH6" s="329"/>
      <c r="DI6" s="329"/>
      <c r="DJ6" s="329"/>
      <c r="DK6" s="329"/>
      <c r="DL6" s="329"/>
      <c r="DM6" s="329"/>
      <c r="DN6" s="329"/>
      <c r="DO6" s="329"/>
      <c r="DP6" s="329"/>
      <c r="DQ6" s="329"/>
      <c r="DR6" s="329"/>
      <c r="DS6" s="329"/>
      <c r="DT6" s="329"/>
      <c r="DU6" s="329"/>
      <c r="DV6" s="329"/>
      <c r="DW6" s="329"/>
      <c r="DX6" s="329"/>
      <c r="DY6" s="329"/>
      <c r="DZ6" s="329"/>
      <c r="EA6" s="329"/>
      <c r="EB6" s="329"/>
      <c r="EC6" s="329"/>
      <c r="ED6" s="329"/>
      <c r="EE6" s="329"/>
      <c r="EF6" s="329"/>
      <c r="EG6" s="329"/>
      <c r="EH6" s="329"/>
      <c r="EI6" s="329"/>
      <c r="EJ6" s="329"/>
      <c r="EK6" s="329"/>
      <c r="EL6" s="329"/>
      <c r="EM6" s="329"/>
      <c r="EN6" s="329"/>
      <c r="EO6" s="329"/>
      <c r="EP6" s="329"/>
      <c r="EQ6" s="329"/>
      <c r="ER6" s="330"/>
    </row>
    <row r="7" spans="1:148" x14ac:dyDescent="0.3">
      <c r="J7" s="52"/>
      <c r="BC7" s="53"/>
      <c r="BH7" s="52"/>
      <c r="DA7" s="53"/>
      <c r="DC7" s="8"/>
      <c r="ER7" s="9"/>
    </row>
    <row r="8" spans="1:148" x14ac:dyDescent="0.3">
      <c r="J8" s="52"/>
      <c r="BC8" s="53"/>
      <c r="BH8" s="52"/>
      <c r="DA8" s="53"/>
      <c r="DC8" s="8"/>
      <c r="ER8" s="9"/>
    </row>
    <row r="9" spans="1:148" x14ac:dyDescent="0.3">
      <c r="J9" s="52"/>
      <c r="BC9" s="53"/>
      <c r="BH9" s="52"/>
      <c r="DA9" s="53"/>
      <c r="DC9" s="8"/>
      <c r="ER9" s="9"/>
    </row>
    <row r="10" spans="1:148" x14ac:dyDescent="0.3">
      <c r="J10" s="52"/>
      <c r="BC10" s="53"/>
      <c r="BH10" s="52"/>
      <c r="DA10" s="53"/>
      <c r="DC10" s="8"/>
      <c r="ER10" s="9"/>
    </row>
    <row r="11" spans="1:148" x14ac:dyDescent="0.3">
      <c r="J11" s="52"/>
      <c r="BC11" s="53"/>
      <c r="BH11" s="52"/>
      <c r="DA11" s="53"/>
      <c r="DC11" s="8"/>
      <c r="ER11" s="9"/>
    </row>
    <row r="12" spans="1:148" x14ac:dyDescent="0.3">
      <c r="J12" s="52"/>
      <c r="BC12" s="53"/>
      <c r="BH12" s="52"/>
      <c r="DA12" s="53"/>
      <c r="DC12" s="8"/>
      <c r="ER12" s="9"/>
    </row>
    <row r="13" spans="1:148" x14ac:dyDescent="0.3">
      <c r="J13" s="52"/>
      <c r="BC13" s="53"/>
      <c r="BH13" s="52"/>
      <c r="DA13" s="53"/>
      <c r="DC13" s="8"/>
      <c r="ER13" s="9"/>
    </row>
    <row r="14" spans="1:148" x14ac:dyDescent="0.3">
      <c r="J14" s="52"/>
      <c r="BC14" s="53"/>
      <c r="BH14" s="52"/>
      <c r="DA14" s="53"/>
      <c r="DC14" s="8"/>
      <c r="ER14" s="9"/>
    </row>
    <row r="15" spans="1:148" x14ac:dyDescent="0.3">
      <c r="J15" s="52"/>
      <c r="BC15" s="53"/>
      <c r="BH15" s="52"/>
      <c r="DA15" s="53"/>
      <c r="DC15" s="8"/>
      <c r="ER15" s="9"/>
    </row>
    <row r="16" spans="1:148" x14ac:dyDescent="0.3">
      <c r="J16" s="52"/>
      <c r="BC16" s="53"/>
      <c r="BH16" s="52"/>
      <c r="DA16" s="53"/>
      <c r="DC16" s="8"/>
      <c r="ER16" s="9"/>
    </row>
    <row r="17" spans="10:148" x14ac:dyDescent="0.3">
      <c r="J17" s="52"/>
      <c r="BC17" s="53"/>
      <c r="BH17" s="52"/>
      <c r="DA17" s="53"/>
      <c r="DC17" s="8"/>
      <c r="ER17" s="9"/>
    </row>
    <row r="18" spans="10:148" x14ac:dyDescent="0.3">
      <c r="J18" s="52"/>
      <c r="BC18" s="53"/>
      <c r="BH18" s="52"/>
      <c r="DA18" s="53"/>
      <c r="DC18" s="8"/>
      <c r="ER18" s="9"/>
    </row>
    <row r="19" spans="10:148" x14ac:dyDescent="0.3">
      <c r="J19" s="52"/>
      <c r="BC19" s="53"/>
      <c r="BH19" s="52"/>
      <c r="DA19" s="53"/>
      <c r="DC19" s="8"/>
      <c r="ER19" s="9"/>
    </row>
    <row r="20" spans="10:148" x14ac:dyDescent="0.3">
      <c r="J20" s="52"/>
      <c r="BC20" s="53"/>
      <c r="BH20" s="52"/>
      <c r="DA20" s="53"/>
      <c r="DC20" s="8"/>
      <c r="ER20" s="9"/>
    </row>
    <row r="21" spans="10:148" x14ac:dyDescent="0.3">
      <c r="J21" s="52"/>
      <c r="BC21" s="53"/>
      <c r="BH21" s="52"/>
      <c r="DA21" s="53"/>
      <c r="DC21" s="8"/>
      <c r="ER21" s="9"/>
    </row>
    <row r="22" spans="10:148" x14ac:dyDescent="0.3">
      <c r="J22" s="52"/>
      <c r="BC22" s="53"/>
      <c r="BH22" s="52"/>
      <c r="DA22" s="53"/>
      <c r="DC22" s="8"/>
      <c r="ER22" s="9"/>
    </row>
    <row r="23" spans="10:148" x14ac:dyDescent="0.3">
      <c r="J23" s="52"/>
      <c r="BC23" s="53"/>
      <c r="BH23" s="52"/>
      <c r="DA23" s="53"/>
      <c r="DC23" s="8"/>
      <c r="ER23" s="9"/>
    </row>
    <row r="24" spans="10:148" x14ac:dyDescent="0.3">
      <c r="J24" s="52"/>
      <c r="BC24" s="53"/>
      <c r="BH24" s="52"/>
      <c r="DA24" s="53"/>
      <c r="DC24" s="8"/>
      <c r="ER24" s="9"/>
    </row>
    <row r="25" spans="10:148" x14ac:dyDescent="0.3">
      <c r="J25" s="52"/>
      <c r="BC25" s="53"/>
      <c r="BH25" s="52"/>
      <c r="DA25" s="53"/>
      <c r="DC25" s="8"/>
      <c r="ER25" s="9"/>
    </row>
    <row r="26" spans="10:148" x14ac:dyDescent="0.3">
      <c r="J26" s="52"/>
      <c r="BC26" s="53"/>
      <c r="BH26" s="52"/>
      <c r="DA26" s="53"/>
      <c r="DC26" s="8"/>
      <c r="ER26" s="9"/>
    </row>
    <row r="27" spans="10:148" x14ac:dyDescent="0.3">
      <c r="J27" s="52"/>
      <c r="BC27" s="53"/>
      <c r="BH27" s="52"/>
      <c r="DA27" s="53"/>
      <c r="DC27" s="8"/>
      <c r="ER27" s="9"/>
    </row>
    <row r="28" spans="10:148" x14ac:dyDescent="0.3">
      <c r="J28" s="52"/>
      <c r="BC28" s="53"/>
      <c r="BH28" s="52"/>
      <c r="DA28" s="53"/>
      <c r="DC28" s="8"/>
      <c r="ER28" s="9"/>
    </row>
    <row r="29" spans="10:148" x14ac:dyDescent="0.3">
      <c r="J29" s="52"/>
      <c r="BC29" s="53"/>
      <c r="BH29" s="52"/>
      <c r="DA29" s="53"/>
      <c r="DC29" s="8"/>
      <c r="ER29" s="9"/>
    </row>
    <row r="30" spans="10:148" x14ac:dyDescent="0.3">
      <c r="J30" s="52"/>
      <c r="BC30" s="53"/>
      <c r="BH30" s="52"/>
      <c r="DA30" s="53"/>
      <c r="DC30" s="8"/>
      <c r="ER30" s="9"/>
    </row>
    <row r="31" spans="10:148" x14ac:dyDescent="0.3">
      <c r="J31" s="52"/>
      <c r="BC31" s="53"/>
      <c r="BH31" s="52"/>
      <c r="DA31" s="53"/>
      <c r="DC31" s="8"/>
      <c r="ER31" s="9"/>
    </row>
    <row r="32" spans="10:148" x14ac:dyDescent="0.3">
      <c r="J32" s="52"/>
      <c r="BC32" s="53"/>
      <c r="BH32" s="52"/>
      <c r="DA32" s="53"/>
      <c r="DC32" s="8"/>
      <c r="ER32" s="9"/>
    </row>
    <row r="33" spans="10:148" x14ac:dyDescent="0.3">
      <c r="J33" s="52"/>
      <c r="BC33" s="53"/>
      <c r="BH33" s="52"/>
      <c r="DA33" s="53"/>
      <c r="DC33" s="8"/>
      <c r="ER33" s="9"/>
    </row>
    <row r="34" spans="10:148" x14ac:dyDescent="0.3">
      <c r="J34" s="52"/>
      <c r="BC34" s="53"/>
      <c r="BH34" s="52"/>
      <c r="DA34" s="53"/>
      <c r="DC34" s="8"/>
      <c r="ER34" s="9"/>
    </row>
    <row r="35" spans="10:148" x14ac:dyDescent="0.3">
      <c r="J35" s="52"/>
      <c r="BC35" s="53"/>
      <c r="BH35" s="52"/>
      <c r="DA35" s="53"/>
      <c r="DC35" s="8"/>
      <c r="ER35" s="9"/>
    </row>
    <row r="36" spans="10:148" x14ac:dyDescent="0.3">
      <c r="J36" s="52"/>
      <c r="BC36" s="53"/>
      <c r="BH36" s="52"/>
      <c r="DA36" s="53"/>
      <c r="DC36" s="8"/>
      <c r="ER36" s="9"/>
    </row>
    <row r="37" spans="10:148" x14ac:dyDescent="0.3">
      <c r="J37" s="52"/>
      <c r="BC37" s="53"/>
      <c r="BH37" s="52"/>
      <c r="DA37" s="53"/>
      <c r="DC37" s="8"/>
      <c r="ER37" s="9"/>
    </row>
    <row r="38" spans="10:148" x14ac:dyDescent="0.3">
      <c r="J38" s="52"/>
      <c r="BC38" s="53"/>
      <c r="BH38" s="52"/>
      <c r="DA38" s="53"/>
      <c r="DC38" s="8"/>
      <c r="ER38" s="9"/>
    </row>
    <row r="39" spans="10:148" x14ac:dyDescent="0.3">
      <c r="J39" s="52"/>
      <c r="BC39" s="53"/>
      <c r="BH39" s="52"/>
      <c r="DA39" s="53"/>
      <c r="DC39" s="8"/>
      <c r="ER39" s="9"/>
    </row>
    <row r="40" spans="10:148" x14ac:dyDescent="0.3">
      <c r="J40" s="52"/>
      <c r="BC40" s="53"/>
      <c r="BH40" s="52"/>
      <c r="DA40" s="53"/>
      <c r="DC40" s="8"/>
      <c r="ER40" s="9"/>
    </row>
    <row r="41" spans="10:148" x14ac:dyDescent="0.3">
      <c r="J41" s="52"/>
      <c r="BC41" s="53"/>
      <c r="BH41" s="52"/>
      <c r="DA41" s="53"/>
      <c r="DC41" s="8"/>
      <c r="ER41" s="9"/>
    </row>
    <row r="42" spans="10:148" x14ac:dyDescent="0.3">
      <c r="J42" s="52"/>
      <c r="BC42" s="53"/>
      <c r="BH42" s="52"/>
      <c r="DA42" s="53"/>
      <c r="DC42" s="8"/>
      <c r="ER42" s="9"/>
    </row>
    <row r="43" spans="10:148" x14ac:dyDescent="0.3">
      <c r="J43" s="52"/>
      <c r="BC43" s="53"/>
      <c r="BH43" s="52"/>
      <c r="DA43" s="53"/>
      <c r="DC43" s="8"/>
      <c r="ER43" s="9"/>
    </row>
    <row r="44" spans="10:148" ht="15" thickBot="1" x14ac:dyDescent="0.35">
      <c r="J44" s="54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6"/>
      <c r="BH44" s="54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6"/>
      <c r="DC44" s="16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8"/>
    </row>
    <row r="66" ht="13.95" customHeight="1" x14ac:dyDescent="0.3"/>
    <row r="120" spans="144:144" x14ac:dyDescent="0.3">
      <c r="EN120" t="s">
        <v>81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332" t="s">
        <v>29</v>
      </c>
      <c r="B1" s="332"/>
      <c r="C1" s="332"/>
      <c r="D1" s="334" t="s">
        <v>111</v>
      </c>
      <c r="E1" s="334"/>
      <c r="F1" s="334"/>
      <c r="G1" s="334"/>
      <c r="H1" s="334"/>
      <c r="I1" s="334"/>
      <c r="J1" s="63" t="s">
        <v>29</v>
      </c>
      <c r="K1" s="63" t="s">
        <v>29</v>
      </c>
      <c r="L1" s="63" t="s">
        <v>29</v>
      </c>
      <c r="M1" s="63" t="s">
        <v>29</v>
      </c>
      <c r="N1" s="63" t="s">
        <v>29</v>
      </c>
      <c r="O1" s="64" t="s">
        <v>29</v>
      </c>
    </row>
    <row r="2" spans="1:15" x14ac:dyDescent="0.3">
      <c r="A2" s="333"/>
      <c r="B2" s="333"/>
      <c r="C2" s="333"/>
      <c r="D2" s="332" t="s">
        <v>112</v>
      </c>
      <c r="E2" s="332"/>
      <c r="F2" s="332"/>
      <c r="G2" s="332"/>
      <c r="H2" s="332"/>
      <c r="I2" s="332"/>
      <c r="J2" s="63"/>
      <c r="K2" s="63"/>
      <c r="L2" s="63"/>
      <c r="M2" s="63"/>
      <c r="N2" s="63"/>
      <c r="O2" s="335" t="s">
        <v>113</v>
      </c>
    </row>
    <row r="3" spans="1:15" x14ac:dyDescent="0.3">
      <c r="A3" s="333"/>
      <c r="B3" s="333"/>
      <c r="C3" s="333"/>
      <c r="D3" s="332" t="s">
        <v>114</v>
      </c>
      <c r="E3" s="332"/>
      <c r="F3" s="332"/>
      <c r="G3" s="332"/>
      <c r="H3" s="332"/>
      <c r="I3" s="332"/>
      <c r="J3" s="63"/>
      <c r="K3" s="63"/>
      <c r="L3" s="63"/>
      <c r="M3" s="63"/>
      <c r="N3" s="63"/>
      <c r="O3" s="336"/>
    </row>
    <row r="4" spans="1:15" x14ac:dyDescent="0.3">
      <c r="A4" s="333"/>
      <c r="B4" s="333"/>
      <c r="C4" s="333"/>
      <c r="D4" s="332" t="s">
        <v>115</v>
      </c>
      <c r="E4" s="332"/>
      <c r="F4" s="332"/>
      <c r="G4" s="332"/>
      <c r="H4" s="332"/>
      <c r="I4" s="332"/>
      <c r="J4" s="63"/>
      <c r="K4" s="63"/>
      <c r="L4" s="63"/>
      <c r="M4" s="63"/>
      <c r="N4" s="63"/>
      <c r="O4" s="336"/>
    </row>
    <row r="5" spans="1:15" x14ac:dyDescent="0.3">
      <c r="A5" s="333"/>
      <c r="B5" s="333"/>
      <c r="C5" s="333"/>
      <c r="D5" s="332" t="s">
        <v>116</v>
      </c>
      <c r="E5" s="332"/>
      <c r="F5" s="332"/>
      <c r="G5" s="332"/>
      <c r="H5" s="332"/>
      <c r="I5" s="332"/>
      <c r="J5" s="63"/>
      <c r="K5" s="63"/>
      <c r="L5" s="63"/>
      <c r="M5" s="63"/>
      <c r="N5" s="63"/>
      <c r="O5" s="336"/>
    </row>
    <row r="6" spans="1:15" x14ac:dyDescent="0.3">
      <c r="A6" s="333"/>
      <c r="B6" s="333"/>
      <c r="C6" s="33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336"/>
    </row>
    <row r="7" spans="1:15" x14ac:dyDescent="0.3">
      <c r="A7" s="333"/>
      <c r="B7" s="333"/>
      <c r="C7" s="333"/>
      <c r="D7" s="332" t="s">
        <v>117</v>
      </c>
      <c r="E7" s="332"/>
      <c r="F7" s="332"/>
      <c r="G7" s="332"/>
      <c r="H7" s="332"/>
      <c r="I7" s="332"/>
      <c r="J7" s="63"/>
      <c r="K7" s="63"/>
      <c r="L7" s="63"/>
      <c r="M7" s="63"/>
      <c r="N7" s="63"/>
      <c r="O7" s="65">
        <v>45264.482613275461</v>
      </c>
    </row>
    <row r="8" spans="1:15" x14ac:dyDescent="0.3">
      <c r="A8" s="331" t="s">
        <v>118</v>
      </c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</row>
    <row r="9" spans="1:15" ht="27.6" x14ac:dyDescent="0.3">
      <c r="A9" s="66" t="s">
        <v>119</v>
      </c>
      <c r="B9" s="66" t="s">
        <v>120</v>
      </c>
      <c r="C9" s="66" t="s">
        <v>121</v>
      </c>
      <c r="D9" s="66" t="s">
        <v>69</v>
      </c>
      <c r="E9" s="66" t="s">
        <v>122</v>
      </c>
      <c r="F9" s="66" t="s">
        <v>123</v>
      </c>
      <c r="G9" s="66" t="s">
        <v>51</v>
      </c>
      <c r="H9" s="66" t="s">
        <v>124</v>
      </c>
      <c r="I9" s="66" t="s">
        <v>125</v>
      </c>
      <c r="J9" s="66" t="s">
        <v>123</v>
      </c>
      <c r="K9" s="66" t="s">
        <v>126</v>
      </c>
      <c r="L9" s="66" t="s">
        <v>127</v>
      </c>
      <c r="M9" s="66" t="s">
        <v>128</v>
      </c>
      <c r="N9" s="66" t="s">
        <v>129</v>
      </c>
      <c r="O9" s="67" t="s">
        <v>130</v>
      </c>
    </row>
    <row r="10" spans="1:15" x14ac:dyDescent="0.3">
      <c r="A10" s="68" t="s">
        <v>66</v>
      </c>
      <c r="B10" s="69">
        <v>1</v>
      </c>
      <c r="C10" s="68" t="s">
        <v>140</v>
      </c>
      <c r="D10" s="68" t="s">
        <v>90</v>
      </c>
      <c r="E10" s="68">
        <v>1</v>
      </c>
      <c r="F10" s="70">
        <v>20000</v>
      </c>
      <c r="G10" s="70">
        <v>20000</v>
      </c>
      <c r="H10" s="68" t="s">
        <v>134</v>
      </c>
      <c r="I10" s="70">
        <v>9900</v>
      </c>
      <c r="J10" s="70">
        <v>9900</v>
      </c>
      <c r="K10" s="70" t="s">
        <v>135</v>
      </c>
      <c r="L10" s="71" t="s">
        <v>136</v>
      </c>
      <c r="M10" s="71" t="s">
        <v>136</v>
      </c>
      <c r="N10" s="70">
        <v>0</v>
      </c>
      <c r="O10" s="72" t="s">
        <v>29</v>
      </c>
    </row>
    <row r="11" spans="1:15" x14ac:dyDescent="0.3">
      <c r="A11" s="73" t="s">
        <v>66</v>
      </c>
      <c r="B11" s="74">
        <v>2</v>
      </c>
      <c r="C11" s="73" t="s">
        <v>141</v>
      </c>
      <c r="D11" s="73" t="s">
        <v>103</v>
      </c>
      <c r="E11" s="73">
        <v>1</v>
      </c>
      <c r="F11" s="75">
        <v>11500</v>
      </c>
      <c r="G11" s="75">
        <v>11500</v>
      </c>
      <c r="H11" s="73" t="s">
        <v>134</v>
      </c>
      <c r="I11" s="75">
        <v>7400</v>
      </c>
      <c r="J11" s="75">
        <v>7400</v>
      </c>
      <c r="K11" s="75" t="s">
        <v>135</v>
      </c>
      <c r="L11" s="76" t="s">
        <v>136</v>
      </c>
      <c r="M11" s="76" t="s">
        <v>136</v>
      </c>
      <c r="N11" s="75">
        <v>0</v>
      </c>
      <c r="O11" s="77" t="s">
        <v>29</v>
      </c>
    </row>
    <row r="12" spans="1:15" x14ac:dyDescent="0.3">
      <c r="A12" s="68" t="s">
        <v>137</v>
      </c>
      <c r="B12" s="69">
        <v>3</v>
      </c>
      <c r="C12" s="68" t="s">
        <v>142</v>
      </c>
      <c r="D12" s="68" t="s">
        <v>104</v>
      </c>
      <c r="E12" s="68">
        <v>1</v>
      </c>
      <c r="F12" s="70">
        <v>1000</v>
      </c>
      <c r="G12" s="70">
        <v>1000</v>
      </c>
      <c r="H12" s="68" t="s">
        <v>134</v>
      </c>
      <c r="I12" s="70">
        <v>900</v>
      </c>
      <c r="J12" s="70">
        <v>900</v>
      </c>
      <c r="K12" s="70" t="s">
        <v>135</v>
      </c>
      <c r="L12" s="71" t="s">
        <v>143</v>
      </c>
      <c r="M12" s="71" t="s">
        <v>136</v>
      </c>
      <c r="N12" s="70">
        <v>0</v>
      </c>
      <c r="O12" s="72" t="s">
        <v>105</v>
      </c>
    </row>
    <row r="13" spans="1:15" x14ac:dyDescent="0.3">
      <c r="A13" s="73" t="s">
        <v>137</v>
      </c>
      <c r="B13" s="74">
        <v>4</v>
      </c>
      <c r="C13" s="73" t="s">
        <v>144</v>
      </c>
      <c r="D13" s="73" t="s">
        <v>106</v>
      </c>
      <c r="E13" s="73">
        <v>1</v>
      </c>
      <c r="F13" s="75">
        <v>2000</v>
      </c>
      <c r="G13" s="75">
        <v>2000</v>
      </c>
      <c r="H13" s="73" t="s">
        <v>134</v>
      </c>
      <c r="I13" s="75">
        <v>500</v>
      </c>
      <c r="J13" s="75">
        <v>500</v>
      </c>
      <c r="K13" s="75" t="s">
        <v>135</v>
      </c>
      <c r="L13" s="76" t="s">
        <v>143</v>
      </c>
      <c r="M13" s="76" t="s">
        <v>136</v>
      </c>
      <c r="N13" s="75">
        <v>0</v>
      </c>
      <c r="O13" s="77" t="s">
        <v>107</v>
      </c>
    </row>
    <row r="14" spans="1:15" x14ac:dyDescent="0.3">
      <c r="A14" s="68" t="s">
        <v>137</v>
      </c>
      <c r="B14" s="69">
        <v>5</v>
      </c>
      <c r="C14" s="68" t="s">
        <v>145</v>
      </c>
      <c r="D14" s="68" t="s">
        <v>85</v>
      </c>
      <c r="E14" s="68">
        <v>1</v>
      </c>
      <c r="F14" s="70">
        <v>4000</v>
      </c>
      <c r="G14" s="70">
        <v>4000</v>
      </c>
      <c r="H14" s="68" t="s">
        <v>134</v>
      </c>
      <c r="I14" s="70">
        <v>2000</v>
      </c>
      <c r="J14" s="70">
        <v>2000</v>
      </c>
      <c r="K14" s="70" t="s">
        <v>135</v>
      </c>
      <c r="L14" s="71" t="s">
        <v>143</v>
      </c>
      <c r="M14" s="71" t="s">
        <v>136</v>
      </c>
      <c r="N14" s="70">
        <v>0</v>
      </c>
      <c r="O14" s="72" t="s">
        <v>87</v>
      </c>
    </row>
    <row r="15" spans="1:15" x14ac:dyDescent="0.3">
      <c r="A15" s="73" t="s">
        <v>139</v>
      </c>
      <c r="B15" s="74">
        <v>6</v>
      </c>
      <c r="C15" s="73" t="s">
        <v>146</v>
      </c>
      <c r="D15" s="73" t="s">
        <v>138</v>
      </c>
      <c r="E15" s="73">
        <v>1</v>
      </c>
      <c r="F15" s="75">
        <v>0</v>
      </c>
      <c r="G15" s="75">
        <v>0</v>
      </c>
      <c r="H15" s="73" t="s">
        <v>134</v>
      </c>
      <c r="I15" s="75">
        <v>1000</v>
      </c>
      <c r="J15" s="75">
        <v>1000</v>
      </c>
      <c r="K15" s="75" t="s">
        <v>135</v>
      </c>
      <c r="L15" s="76" t="s">
        <v>143</v>
      </c>
      <c r="M15" s="76" t="s">
        <v>136</v>
      </c>
      <c r="N15" s="75">
        <v>0</v>
      </c>
      <c r="O15" s="77" t="s">
        <v>29</v>
      </c>
    </row>
    <row r="16" spans="1:15" x14ac:dyDescent="0.3">
      <c r="A16" s="68" t="s">
        <v>137</v>
      </c>
      <c r="B16" s="69">
        <v>7</v>
      </c>
      <c r="C16" s="68" t="s">
        <v>147</v>
      </c>
      <c r="D16" s="68" t="s">
        <v>86</v>
      </c>
      <c r="E16" s="68">
        <v>1</v>
      </c>
      <c r="F16" s="70">
        <v>2000</v>
      </c>
      <c r="G16" s="70">
        <v>2000</v>
      </c>
      <c r="H16" s="68" t="s">
        <v>134</v>
      </c>
      <c r="I16" s="70">
        <v>1000</v>
      </c>
      <c r="J16" s="70">
        <v>1000</v>
      </c>
      <c r="K16" s="70" t="s">
        <v>135</v>
      </c>
      <c r="L16" s="71" t="s">
        <v>143</v>
      </c>
      <c r="M16" s="71" t="s">
        <v>136</v>
      </c>
      <c r="N16" s="70">
        <v>0</v>
      </c>
      <c r="O16" s="72" t="s">
        <v>88</v>
      </c>
    </row>
    <row r="17" spans="1:15" x14ac:dyDescent="0.3">
      <c r="A17" s="73" t="s">
        <v>139</v>
      </c>
      <c r="B17" s="74">
        <v>14</v>
      </c>
      <c r="C17" s="73" t="s">
        <v>148</v>
      </c>
      <c r="D17" s="73" t="s">
        <v>110</v>
      </c>
      <c r="E17" s="73">
        <v>1</v>
      </c>
      <c r="F17" s="75">
        <v>2500</v>
      </c>
      <c r="G17" s="75">
        <v>2500</v>
      </c>
      <c r="H17" s="73" t="s">
        <v>134</v>
      </c>
      <c r="I17" s="75">
        <v>2000</v>
      </c>
      <c r="J17" s="75">
        <v>2000</v>
      </c>
      <c r="K17" s="75" t="s">
        <v>149</v>
      </c>
      <c r="L17" s="76" t="s">
        <v>150</v>
      </c>
      <c r="M17" s="76" t="s">
        <v>136</v>
      </c>
      <c r="N17" s="75">
        <v>0</v>
      </c>
      <c r="O17" s="77" t="s">
        <v>29</v>
      </c>
    </row>
    <row r="18" spans="1:15" x14ac:dyDescent="0.3">
      <c r="A18" s="68" t="s">
        <v>66</v>
      </c>
      <c r="B18" s="69">
        <v>8</v>
      </c>
      <c r="C18" s="68" t="s">
        <v>151</v>
      </c>
      <c r="D18" s="68" t="s">
        <v>108</v>
      </c>
      <c r="E18" s="68">
        <v>1</v>
      </c>
      <c r="F18" s="70">
        <v>8500</v>
      </c>
      <c r="G18" s="70">
        <v>8500</v>
      </c>
      <c r="H18" s="68" t="s">
        <v>134</v>
      </c>
      <c r="I18" s="70">
        <v>2500</v>
      </c>
      <c r="J18" s="70">
        <v>2500</v>
      </c>
      <c r="K18" s="70" t="s">
        <v>135</v>
      </c>
      <c r="L18" s="71" t="s">
        <v>136</v>
      </c>
      <c r="M18" s="71" t="s">
        <v>136</v>
      </c>
      <c r="N18" s="70">
        <v>0</v>
      </c>
      <c r="O18" s="72" t="s">
        <v>29</v>
      </c>
    </row>
    <row r="19" spans="1:15" ht="72" x14ac:dyDescent="0.3">
      <c r="A19" s="73" t="s">
        <v>137</v>
      </c>
      <c r="B19" s="74">
        <v>9</v>
      </c>
      <c r="C19" s="73" t="s">
        <v>152</v>
      </c>
      <c r="D19" s="73" t="s">
        <v>91</v>
      </c>
      <c r="E19" s="73">
        <v>2</v>
      </c>
      <c r="F19" s="75">
        <v>2000</v>
      </c>
      <c r="G19" s="75">
        <v>4000</v>
      </c>
      <c r="H19" s="73" t="s">
        <v>134</v>
      </c>
      <c r="I19" s="75">
        <v>1000</v>
      </c>
      <c r="J19" s="75">
        <v>500</v>
      </c>
      <c r="K19" s="75" t="s">
        <v>135</v>
      </c>
      <c r="L19" s="76" t="s">
        <v>143</v>
      </c>
      <c r="M19" s="76" t="s">
        <v>136</v>
      </c>
      <c r="N19" s="75">
        <v>0</v>
      </c>
      <c r="O19" s="78" t="s">
        <v>92</v>
      </c>
    </row>
    <row r="20" spans="1:15" ht="28.8" x14ac:dyDescent="0.3">
      <c r="A20" s="68" t="s">
        <v>137</v>
      </c>
      <c r="B20" s="69">
        <v>10</v>
      </c>
      <c r="C20" s="68" t="s">
        <v>153</v>
      </c>
      <c r="D20" s="68" t="s">
        <v>93</v>
      </c>
      <c r="E20" s="68">
        <v>3</v>
      </c>
      <c r="F20" s="70">
        <v>1500</v>
      </c>
      <c r="G20" s="70">
        <v>4500</v>
      </c>
      <c r="H20" s="68" t="s">
        <v>134</v>
      </c>
      <c r="I20" s="70">
        <v>1500</v>
      </c>
      <c r="J20" s="70">
        <v>500</v>
      </c>
      <c r="K20" s="70" t="s">
        <v>135</v>
      </c>
      <c r="L20" s="71" t="s">
        <v>143</v>
      </c>
      <c r="M20" s="71" t="s">
        <v>136</v>
      </c>
      <c r="N20" s="70">
        <v>0</v>
      </c>
      <c r="O20" s="79" t="s">
        <v>94</v>
      </c>
    </row>
    <row r="21" spans="1:15" x14ac:dyDescent="0.3">
      <c r="A21" s="73" t="s">
        <v>66</v>
      </c>
      <c r="B21" s="74">
        <v>11</v>
      </c>
      <c r="C21" s="73" t="s">
        <v>154</v>
      </c>
      <c r="D21" s="73" t="s">
        <v>95</v>
      </c>
      <c r="E21" s="73">
        <v>1</v>
      </c>
      <c r="F21" s="75">
        <v>7000</v>
      </c>
      <c r="G21" s="75">
        <v>7000</v>
      </c>
      <c r="H21" s="73" t="s">
        <v>134</v>
      </c>
      <c r="I21" s="75">
        <v>300</v>
      </c>
      <c r="J21" s="75">
        <v>300</v>
      </c>
      <c r="K21" s="75" t="s">
        <v>135</v>
      </c>
      <c r="L21" s="76" t="s">
        <v>136</v>
      </c>
      <c r="M21" s="76" t="s">
        <v>136</v>
      </c>
      <c r="N21" s="75">
        <v>0</v>
      </c>
      <c r="O21" s="77" t="s">
        <v>29</v>
      </c>
    </row>
    <row r="22" spans="1:15" x14ac:dyDescent="0.3">
      <c r="A22" s="68" t="s">
        <v>66</v>
      </c>
      <c r="B22" s="69">
        <v>12</v>
      </c>
      <c r="C22" s="68" t="s">
        <v>155</v>
      </c>
      <c r="D22" s="68" t="s">
        <v>96</v>
      </c>
      <c r="E22" s="68">
        <v>1</v>
      </c>
      <c r="F22" s="70">
        <v>7000</v>
      </c>
      <c r="G22" s="70">
        <v>7000</v>
      </c>
      <c r="H22" s="68" t="s">
        <v>134</v>
      </c>
      <c r="I22" s="70">
        <v>300</v>
      </c>
      <c r="J22" s="70">
        <v>300</v>
      </c>
      <c r="K22" s="70" t="s">
        <v>135</v>
      </c>
      <c r="L22" s="71" t="s">
        <v>136</v>
      </c>
      <c r="M22" s="71" t="s">
        <v>136</v>
      </c>
      <c r="N22" s="70">
        <v>0</v>
      </c>
      <c r="O22" s="72" t="s">
        <v>29</v>
      </c>
    </row>
    <row r="23" spans="1:15" x14ac:dyDescent="0.3">
      <c r="A23" s="73" t="s">
        <v>137</v>
      </c>
      <c r="B23" s="74">
        <v>13</v>
      </c>
      <c r="C23" s="73" t="s">
        <v>156</v>
      </c>
      <c r="D23" s="73" t="s">
        <v>109</v>
      </c>
      <c r="E23" s="73">
        <v>1</v>
      </c>
      <c r="F23" s="75">
        <v>5000</v>
      </c>
      <c r="G23" s="75">
        <v>5000</v>
      </c>
      <c r="H23" s="73" t="s">
        <v>134</v>
      </c>
      <c r="I23" s="75">
        <v>200</v>
      </c>
      <c r="J23" s="75">
        <v>200</v>
      </c>
      <c r="K23" s="75" t="s">
        <v>135</v>
      </c>
      <c r="L23" s="76" t="s">
        <v>143</v>
      </c>
      <c r="M23" s="76" t="s">
        <v>136</v>
      </c>
      <c r="N23" s="75">
        <v>0</v>
      </c>
      <c r="O23" s="77" t="s">
        <v>29</v>
      </c>
    </row>
    <row r="24" spans="1:15" x14ac:dyDescent="0.3">
      <c r="A24" s="68" t="s">
        <v>137</v>
      </c>
      <c r="B24" s="69">
        <v>15</v>
      </c>
      <c r="C24" s="68" t="s">
        <v>157</v>
      </c>
      <c r="D24" s="68" t="s">
        <v>110</v>
      </c>
      <c r="E24" s="68">
        <v>1</v>
      </c>
      <c r="F24" s="70">
        <v>2000</v>
      </c>
      <c r="G24" s="70">
        <v>2000</v>
      </c>
      <c r="H24" s="68" t="s">
        <v>134</v>
      </c>
      <c r="I24" s="70">
        <v>100</v>
      </c>
      <c r="J24" s="70">
        <v>100</v>
      </c>
      <c r="K24" s="70" t="s">
        <v>135</v>
      </c>
      <c r="L24" s="71" t="s">
        <v>143</v>
      </c>
      <c r="M24" s="71" t="s">
        <v>136</v>
      </c>
      <c r="N24" s="70">
        <v>0</v>
      </c>
      <c r="O24" s="72" t="s">
        <v>29</v>
      </c>
    </row>
    <row r="25" spans="1:15" x14ac:dyDescent="0.3">
      <c r="A25" s="73"/>
      <c r="B25" s="74"/>
      <c r="C25" s="73"/>
      <c r="D25" s="73"/>
      <c r="E25" s="73"/>
      <c r="F25" s="75"/>
      <c r="G25" s="75"/>
      <c r="H25" s="73"/>
      <c r="I25" s="75"/>
      <c r="J25" s="75"/>
      <c r="K25" s="75"/>
      <c r="L25" s="76"/>
      <c r="M25" s="76"/>
      <c r="N25" s="75"/>
      <c r="O25" s="77"/>
    </row>
    <row r="26" spans="1:15" x14ac:dyDescent="0.3">
      <c r="A26" s="68" t="s">
        <v>131</v>
      </c>
      <c r="B26" s="69"/>
      <c r="C26" s="68"/>
      <c r="D26" s="68"/>
      <c r="E26" s="68"/>
      <c r="F26" s="70"/>
      <c r="G26" s="70"/>
      <c r="H26" s="68"/>
      <c r="I26" s="70"/>
      <c r="J26" s="70"/>
      <c r="K26" s="70"/>
      <c r="L26" s="71"/>
      <c r="M26" s="71"/>
      <c r="N26" s="70"/>
      <c r="O26" s="72"/>
    </row>
    <row r="27" spans="1:15" x14ac:dyDescent="0.3">
      <c r="A27" s="73" t="s">
        <v>132</v>
      </c>
      <c r="B27" s="74"/>
      <c r="C27" s="73"/>
      <c r="D27" s="73"/>
      <c r="E27" s="73"/>
      <c r="F27" s="75"/>
      <c r="G27" s="75"/>
      <c r="H27" s="73"/>
      <c r="I27" s="75"/>
      <c r="J27" s="75"/>
      <c r="K27" s="75"/>
      <c r="L27" s="76"/>
      <c r="M27" s="76"/>
      <c r="N27" s="75"/>
      <c r="O27" s="77"/>
    </row>
    <row r="28" spans="1:15" x14ac:dyDescent="0.3">
      <c r="A28" s="80" t="s">
        <v>133</v>
      </c>
      <c r="B28" s="81"/>
      <c r="C28" s="80"/>
      <c r="D28" s="80"/>
      <c r="E28" s="80"/>
      <c r="F28" s="82"/>
      <c r="G28" s="82"/>
      <c r="H28" s="80"/>
      <c r="I28" s="82"/>
      <c r="J28" s="82"/>
      <c r="K28" s="82"/>
      <c r="L28" s="83"/>
      <c r="M28" s="83"/>
      <c r="N28" s="82"/>
      <c r="O28" s="84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70" t="s">
        <v>3</v>
      </c>
      <c r="C2" s="371"/>
      <c r="D2" s="371"/>
      <c r="E2" s="371"/>
      <c r="F2" s="371"/>
      <c r="G2" s="371"/>
      <c r="H2" s="371"/>
      <c r="I2" s="371"/>
      <c r="J2" s="371"/>
      <c r="K2" s="371"/>
      <c r="L2" s="372"/>
    </row>
    <row r="3" spans="2:12" ht="47.4" customHeight="1" thickBot="1" x14ac:dyDescent="0.35">
      <c r="B3" s="373" t="s">
        <v>30</v>
      </c>
      <c r="C3" s="374"/>
      <c r="D3" s="374"/>
      <c r="E3" s="374"/>
      <c r="F3" s="374"/>
      <c r="G3" s="374"/>
      <c r="H3" s="374"/>
      <c r="I3" s="374"/>
      <c r="J3" s="374"/>
      <c r="K3" s="374"/>
      <c r="L3" s="375"/>
    </row>
    <row r="4" spans="2:12" ht="7.2" customHeight="1" thickBot="1" x14ac:dyDescent="0.35"/>
    <row r="5" spans="2:12" x14ac:dyDescent="0.3">
      <c r="B5" s="5"/>
      <c r="C5" s="6"/>
      <c r="D5" s="6"/>
      <c r="E5" s="6"/>
      <c r="F5" s="6"/>
      <c r="G5" s="6"/>
      <c r="H5" s="6"/>
      <c r="I5" s="6"/>
      <c r="J5" s="6"/>
      <c r="K5" s="6"/>
      <c r="L5" s="7"/>
    </row>
    <row r="6" spans="2:12" x14ac:dyDescent="0.3">
      <c r="B6" s="8"/>
      <c r="C6" s="342" t="s">
        <v>31</v>
      </c>
      <c r="D6" s="342"/>
      <c r="E6" s="342"/>
      <c r="F6" s="342"/>
      <c r="G6" s="342"/>
      <c r="H6" s="342"/>
      <c r="I6" s="342"/>
      <c r="J6" s="342"/>
      <c r="K6" s="342"/>
      <c r="L6" s="9"/>
    </row>
    <row r="7" spans="2:12" ht="6" customHeight="1" x14ac:dyDescent="0.3">
      <c r="B7" s="8"/>
      <c r="L7" s="9"/>
    </row>
    <row r="8" spans="2:12" x14ac:dyDescent="0.3">
      <c r="B8" s="8"/>
      <c r="C8" s="10" t="s">
        <v>32</v>
      </c>
      <c r="D8" s="376" t="s">
        <v>324</v>
      </c>
      <c r="E8" s="377"/>
      <c r="F8" s="377"/>
      <c r="G8" s="377"/>
      <c r="H8" s="377"/>
      <c r="I8" s="377"/>
      <c r="J8" s="377"/>
      <c r="K8" s="378"/>
      <c r="L8" s="9"/>
    </row>
    <row r="9" spans="2:12" x14ac:dyDescent="0.3">
      <c r="B9" s="8"/>
      <c r="C9" s="11" t="s">
        <v>33</v>
      </c>
      <c r="D9" s="363" t="s">
        <v>160</v>
      </c>
      <c r="E9" s="364"/>
      <c r="F9" s="364"/>
      <c r="G9" s="364"/>
      <c r="H9" s="364"/>
      <c r="I9" s="364"/>
      <c r="J9" s="364"/>
      <c r="K9" s="365"/>
      <c r="L9" s="9"/>
    </row>
    <row r="10" spans="2:12" x14ac:dyDescent="0.3">
      <c r="B10" s="8"/>
      <c r="C10" s="11" t="s">
        <v>34</v>
      </c>
      <c r="D10" s="363" t="s">
        <v>29</v>
      </c>
      <c r="E10" s="364"/>
      <c r="F10" s="364"/>
      <c r="G10" s="364"/>
      <c r="H10" s="364"/>
      <c r="I10" s="364"/>
      <c r="J10" s="364"/>
      <c r="K10" s="365"/>
      <c r="L10" s="9"/>
    </row>
    <row r="11" spans="2:12" x14ac:dyDescent="0.3">
      <c r="B11" s="8"/>
      <c r="C11" s="11" t="s">
        <v>35</v>
      </c>
      <c r="D11" s="363" t="s">
        <v>198</v>
      </c>
      <c r="E11" s="364"/>
      <c r="F11" s="364"/>
      <c r="G11" s="364"/>
      <c r="H11" s="364"/>
      <c r="I11" s="364"/>
      <c r="J11" s="364"/>
      <c r="K11" s="365"/>
      <c r="L11" s="9"/>
    </row>
    <row r="12" spans="2:12" x14ac:dyDescent="0.3">
      <c r="B12" s="8"/>
      <c r="C12" s="14" t="s">
        <v>36</v>
      </c>
      <c r="D12" s="360" t="s">
        <v>301</v>
      </c>
      <c r="E12" s="361"/>
      <c r="F12" s="361"/>
      <c r="G12" s="361"/>
      <c r="H12" s="362"/>
      <c r="I12" s="15" t="s">
        <v>37</v>
      </c>
      <c r="J12" s="360" t="s">
        <v>237</v>
      </c>
      <c r="K12" s="362"/>
      <c r="L12" s="9"/>
    </row>
    <row r="13" spans="2:12" ht="6" customHeight="1" thickBot="1" x14ac:dyDescent="0.3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8"/>
    </row>
    <row r="14" spans="2:12" ht="7.2" customHeight="1" thickBot="1" x14ac:dyDescent="0.35"/>
    <row r="15" spans="2:12" ht="7.95" customHeigh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7"/>
    </row>
    <row r="16" spans="2:12" x14ac:dyDescent="0.3">
      <c r="B16" s="8"/>
      <c r="C16" s="342" t="s">
        <v>38</v>
      </c>
      <c r="D16" s="342"/>
      <c r="E16" s="342"/>
      <c r="F16" s="342"/>
      <c r="G16" s="342"/>
      <c r="H16" s="342"/>
      <c r="I16" s="342"/>
      <c r="J16" s="342"/>
      <c r="K16" s="342"/>
      <c r="L16" s="9"/>
    </row>
    <row r="17" spans="2:12" ht="9" customHeight="1" x14ac:dyDescent="0.3">
      <c r="B17" s="8"/>
      <c r="L17" s="9"/>
    </row>
    <row r="18" spans="2:12" x14ac:dyDescent="0.3">
      <c r="B18" s="8"/>
      <c r="C18" s="10"/>
      <c r="D18" s="366" t="s">
        <v>325</v>
      </c>
      <c r="E18" s="366"/>
      <c r="F18" s="366"/>
      <c r="G18" s="357"/>
      <c r="H18" s="366" t="s">
        <v>39</v>
      </c>
      <c r="I18" s="366"/>
      <c r="J18" s="366"/>
      <c r="K18" s="357"/>
      <c r="L18" s="9"/>
    </row>
    <row r="19" spans="2:12" x14ac:dyDescent="0.3">
      <c r="B19" s="8"/>
      <c r="C19" s="19" t="s">
        <v>40</v>
      </c>
      <c r="D19" s="367" t="s">
        <v>327</v>
      </c>
      <c r="E19" s="368"/>
      <c r="F19" s="368"/>
      <c r="G19" s="368"/>
      <c r="H19" s="368"/>
      <c r="I19" s="368"/>
      <c r="J19" s="368"/>
      <c r="K19" s="369"/>
      <c r="L19" s="9"/>
    </row>
    <row r="20" spans="2:12" x14ac:dyDescent="0.3">
      <c r="B20" s="8"/>
      <c r="C20" s="11" t="s">
        <v>41</v>
      </c>
      <c r="D20" s="363"/>
      <c r="E20" s="364"/>
      <c r="F20" s="364"/>
      <c r="G20" s="364"/>
      <c r="H20" s="364"/>
      <c r="I20" s="364"/>
      <c r="J20" s="364"/>
      <c r="K20" s="365"/>
      <c r="L20" s="9"/>
    </row>
    <row r="21" spans="2:12" x14ac:dyDescent="0.3">
      <c r="B21" s="8"/>
      <c r="C21" s="11" t="s">
        <v>42</v>
      </c>
      <c r="D21" s="363" t="s">
        <v>328</v>
      </c>
      <c r="E21" s="365"/>
      <c r="F21" s="11" t="s">
        <v>82</v>
      </c>
      <c r="G21" s="20" t="s">
        <v>329</v>
      </c>
      <c r="H21" s="11" t="s">
        <v>43</v>
      </c>
      <c r="I21" s="12" t="s">
        <v>330</v>
      </c>
      <c r="J21" s="11" t="s">
        <v>44</v>
      </c>
      <c r="K21" s="13" t="s">
        <v>29</v>
      </c>
      <c r="L21" s="9"/>
    </row>
    <row r="22" spans="2:12" x14ac:dyDescent="0.3">
      <c r="B22" s="8"/>
      <c r="C22" s="11" t="s">
        <v>45</v>
      </c>
      <c r="D22" s="363"/>
      <c r="E22" s="364"/>
      <c r="F22" s="364"/>
      <c r="G22" s="365"/>
      <c r="H22" s="11" t="s">
        <v>46</v>
      </c>
      <c r="I22" s="363" t="s">
        <v>326</v>
      </c>
      <c r="J22" s="364"/>
      <c r="K22" s="365"/>
      <c r="L22" s="9"/>
    </row>
    <row r="23" spans="2:12" x14ac:dyDescent="0.3">
      <c r="B23" s="8"/>
      <c r="C23" s="14" t="s">
        <v>47</v>
      </c>
      <c r="D23" s="360" t="s">
        <v>29</v>
      </c>
      <c r="E23" s="361"/>
      <c r="F23" s="361"/>
      <c r="G23" s="362"/>
      <c r="H23" s="14" t="s">
        <v>48</v>
      </c>
      <c r="I23" s="360" t="s">
        <v>29</v>
      </c>
      <c r="J23" s="361"/>
      <c r="K23" s="362"/>
      <c r="L23" s="9"/>
    </row>
    <row r="24" spans="2:12" ht="6.6" customHeight="1" thickBot="1" x14ac:dyDescent="0.3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8"/>
    </row>
    <row r="25" spans="2:12" ht="9.6" customHeight="1" thickBot="1" x14ac:dyDescent="0.35"/>
    <row r="26" spans="2:12" ht="7.95" customHeight="1" x14ac:dyDescent="0.3">
      <c r="B26" s="5"/>
      <c r="C26" s="6"/>
      <c r="D26" s="6"/>
      <c r="E26" s="6"/>
      <c r="F26" s="6"/>
      <c r="G26" s="6"/>
      <c r="H26" s="6"/>
      <c r="I26" s="6"/>
      <c r="J26" s="6"/>
      <c r="K26" s="6"/>
      <c r="L26" s="7"/>
    </row>
    <row r="27" spans="2:12" x14ac:dyDescent="0.3">
      <c r="B27" s="8"/>
      <c r="C27" s="342" t="s">
        <v>38</v>
      </c>
      <c r="D27" s="342"/>
      <c r="E27" s="342"/>
      <c r="F27" s="342"/>
      <c r="G27" s="342"/>
      <c r="H27" s="342"/>
      <c r="I27" s="342"/>
      <c r="J27" s="342"/>
      <c r="K27" s="342"/>
      <c r="L27" s="9"/>
    </row>
    <row r="28" spans="2:12" x14ac:dyDescent="0.3">
      <c r="B28" s="8"/>
      <c r="L28" s="9"/>
    </row>
    <row r="29" spans="2:12" x14ac:dyDescent="0.3">
      <c r="B29" s="8"/>
      <c r="C29" s="10" t="s">
        <v>49</v>
      </c>
      <c r="D29" s="356" t="s">
        <v>50</v>
      </c>
      <c r="E29" s="357"/>
      <c r="F29" s="356" t="s">
        <v>51</v>
      </c>
      <c r="G29" s="357"/>
      <c r="H29" s="358" t="s">
        <v>52</v>
      </c>
      <c r="I29" s="358"/>
      <c r="J29" s="358"/>
      <c r="K29" s="359"/>
      <c r="L29" s="9"/>
    </row>
    <row r="30" spans="2:12" x14ac:dyDescent="0.3">
      <c r="B30" s="8"/>
      <c r="C30" s="21" t="s">
        <v>53</v>
      </c>
      <c r="D30" s="343" t="s">
        <v>331</v>
      </c>
      <c r="E30" s="344"/>
      <c r="F30" s="345" t="s">
        <v>332</v>
      </c>
      <c r="G30" s="346"/>
      <c r="H30" s="22" t="s">
        <v>54</v>
      </c>
      <c r="I30" s="356" t="s">
        <v>333</v>
      </c>
      <c r="J30" s="357"/>
      <c r="K30" s="10" t="s">
        <v>55</v>
      </c>
      <c r="L30" s="9"/>
    </row>
    <row r="31" spans="2:12" x14ac:dyDescent="0.3">
      <c r="B31" s="8"/>
      <c r="C31" s="21" t="s">
        <v>56</v>
      </c>
      <c r="D31" s="343" t="s">
        <v>29</v>
      </c>
      <c r="E31" s="344"/>
      <c r="F31" s="345" t="s">
        <v>29</v>
      </c>
      <c r="G31" s="346"/>
      <c r="H31" s="21" t="s">
        <v>54</v>
      </c>
      <c r="I31" s="347" t="s">
        <v>57</v>
      </c>
      <c r="J31" s="348"/>
      <c r="K31" s="11" t="s">
        <v>55</v>
      </c>
      <c r="L31" s="9"/>
    </row>
    <row r="32" spans="2:12" x14ac:dyDescent="0.3">
      <c r="B32" s="8"/>
      <c r="C32" s="21" t="s">
        <v>58</v>
      </c>
      <c r="D32" s="343" t="s">
        <v>29</v>
      </c>
      <c r="E32" s="344"/>
      <c r="F32" s="345" t="s">
        <v>29</v>
      </c>
      <c r="G32" s="346"/>
      <c r="H32" s="21" t="s">
        <v>54</v>
      </c>
      <c r="I32" s="347" t="s">
        <v>57</v>
      </c>
      <c r="J32" s="348"/>
      <c r="K32" s="11" t="s">
        <v>55</v>
      </c>
      <c r="L32" s="9"/>
    </row>
    <row r="33" spans="2:12" x14ac:dyDescent="0.3">
      <c r="B33" s="8"/>
      <c r="C33" s="23" t="s">
        <v>59</v>
      </c>
      <c r="D33" s="343" t="s">
        <v>29</v>
      </c>
      <c r="E33" s="344"/>
      <c r="F33" s="349" t="s">
        <v>29</v>
      </c>
      <c r="G33" s="350"/>
      <c r="H33" s="21" t="s">
        <v>54</v>
      </c>
      <c r="I33" s="347" t="s">
        <v>57</v>
      </c>
      <c r="J33" s="348"/>
      <c r="K33" s="11" t="s">
        <v>55</v>
      </c>
      <c r="L33" s="9"/>
    </row>
    <row r="34" spans="2:12" x14ac:dyDescent="0.3">
      <c r="B34" s="8"/>
      <c r="C34" s="351" t="s">
        <v>60</v>
      </c>
      <c r="D34" s="352"/>
      <c r="E34" s="353"/>
      <c r="F34" s="354" t="s">
        <v>332</v>
      </c>
      <c r="G34" s="355"/>
      <c r="H34" s="24"/>
      <c r="I34" s="25"/>
      <c r="J34" s="26"/>
      <c r="K34" s="24"/>
      <c r="L34" s="9"/>
    </row>
    <row r="35" spans="2:12" ht="15" thickBot="1" x14ac:dyDescent="0.3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8"/>
    </row>
    <row r="36" spans="2:12" ht="15" thickBot="1" x14ac:dyDescent="0.35"/>
    <row r="37" spans="2:12" ht="6" customHeight="1" x14ac:dyDescent="0.3">
      <c r="B37" s="5"/>
      <c r="C37" s="6"/>
      <c r="D37" s="6"/>
      <c r="E37" s="6"/>
      <c r="F37" s="6"/>
      <c r="G37" s="6"/>
      <c r="H37" s="6"/>
      <c r="I37" s="6"/>
      <c r="J37" s="6"/>
      <c r="K37" s="6"/>
      <c r="L37" s="7"/>
    </row>
    <row r="38" spans="2:12" x14ac:dyDescent="0.3">
      <c r="B38" s="8"/>
      <c r="C38" s="342" t="s">
        <v>61</v>
      </c>
      <c r="D38" s="342"/>
      <c r="E38" s="342"/>
      <c r="F38" s="342"/>
      <c r="G38" s="342"/>
      <c r="H38" s="342"/>
      <c r="I38" s="342"/>
      <c r="J38" s="342"/>
      <c r="K38" s="342"/>
      <c r="L38" s="9"/>
    </row>
    <row r="39" spans="2:12" x14ac:dyDescent="0.3">
      <c r="B39" s="8"/>
      <c r="C39" s="340" t="s">
        <v>334</v>
      </c>
      <c r="D39" s="340"/>
      <c r="E39" s="340"/>
      <c r="F39" s="340"/>
      <c r="G39" s="340"/>
      <c r="H39" s="340"/>
      <c r="I39" s="340"/>
      <c r="J39" s="340"/>
      <c r="K39" s="340"/>
      <c r="L39" s="9"/>
    </row>
    <row r="40" spans="2:12" x14ac:dyDescent="0.3">
      <c r="B40" s="8"/>
      <c r="C40" s="340"/>
      <c r="D40" s="340"/>
      <c r="E40" s="340"/>
      <c r="F40" s="340"/>
      <c r="G40" s="340"/>
      <c r="H40" s="340"/>
      <c r="I40" s="340"/>
      <c r="J40" s="340"/>
      <c r="K40" s="340"/>
      <c r="L40" s="9"/>
    </row>
    <row r="41" spans="2:12" x14ac:dyDescent="0.3">
      <c r="B41" s="8"/>
      <c r="C41" s="340"/>
      <c r="D41" s="340"/>
      <c r="E41" s="340"/>
      <c r="F41" s="340"/>
      <c r="G41" s="340"/>
      <c r="H41" s="340"/>
      <c r="I41" s="340"/>
      <c r="J41" s="340"/>
      <c r="K41" s="340"/>
      <c r="L41" s="9"/>
    </row>
    <row r="42" spans="2:12" x14ac:dyDescent="0.3">
      <c r="B42" s="8"/>
      <c r="C42" s="340"/>
      <c r="D42" s="340"/>
      <c r="E42" s="340"/>
      <c r="F42" s="340"/>
      <c r="G42" s="340"/>
      <c r="H42" s="340"/>
      <c r="I42" s="340"/>
      <c r="J42" s="340"/>
      <c r="K42" s="340"/>
      <c r="L42" s="9"/>
    </row>
    <row r="43" spans="2:12" x14ac:dyDescent="0.3">
      <c r="B43" s="8"/>
      <c r="C43" s="340"/>
      <c r="D43" s="340"/>
      <c r="E43" s="340"/>
      <c r="F43" s="340"/>
      <c r="G43" s="340"/>
      <c r="H43" s="340"/>
      <c r="I43" s="340"/>
      <c r="J43" s="340"/>
      <c r="K43" s="340"/>
      <c r="L43" s="9"/>
    </row>
    <row r="44" spans="2:12" x14ac:dyDescent="0.3">
      <c r="B44" s="8"/>
      <c r="C44" s="340"/>
      <c r="D44" s="340"/>
      <c r="E44" s="340"/>
      <c r="F44" s="340"/>
      <c r="G44" s="340"/>
      <c r="H44" s="340"/>
      <c r="I44" s="340"/>
      <c r="J44" s="340"/>
      <c r="K44" s="340"/>
      <c r="L44" s="9"/>
    </row>
    <row r="45" spans="2:12" x14ac:dyDescent="0.3">
      <c r="B45" s="8"/>
      <c r="C45" s="341"/>
      <c r="D45" s="341"/>
      <c r="E45" s="341"/>
      <c r="F45" s="341"/>
      <c r="G45" s="341"/>
      <c r="H45" s="341"/>
      <c r="I45" s="341"/>
      <c r="J45" s="341"/>
      <c r="K45" s="341"/>
      <c r="L45" s="9"/>
    </row>
    <row r="46" spans="2:12" ht="8.4" customHeight="1" thickBot="1" x14ac:dyDescent="0.3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8"/>
    </row>
    <row r="47" spans="2:12" ht="9" customHeight="1" thickBot="1" x14ac:dyDescent="0.35"/>
    <row r="48" spans="2:12" x14ac:dyDescent="0.3">
      <c r="B48" s="337" t="s">
        <v>62</v>
      </c>
      <c r="C48" s="338"/>
      <c r="D48" s="6"/>
      <c r="E48" s="6"/>
      <c r="F48" s="6"/>
      <c r="G48" s="6"/>
      <c r="H48" s="6"/>
      <c r="I48" s="6"/>
      <c r="J48" s="6"/>
      <c r="K48" s="6"/>
      <c r="L48" s="7"/>
    </row>
    <row r="49" spans="2:12" x14ac:dyDescent="0.3">
      <c r="B49" s="8"/>
      <c r="L49" s="9"/>
    </row>
    <row r="50" spans="2:12" x14ac:dyDescent="0.3">
      <c r="B50" s="8"/>
      <c r="C50" s="27"/>
      <c r="L50" s="9"/>
    </row>
    <row r="51" spans="2:12" x14ac:dyDescent="0.3">
      <c r="B51" s="8"/>
      <c r="C51" s="339" t="s">
        <v>63</v>
      </c>
      <c r="D51" s="339"/>
      <c r="E51" s="339"/>
      <c r="F51" s="339"/>
      <c r="H51" s="339" t="s">
        <v>64</v>
      </c>
      <c r="I51" s="339"/>
      <c r="J51" s="339"/>
      <c r="K51" s="339"/>
      <c r="L51" s="9"/>
    </row>
    <row r="52" spans="2:12" ht="15" thickBot="1" x14ac:dyDescent="0.3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8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15</vt:i4>
      </vt:variant>
    </vt:vector>
  </HeadingPairs>
  <TitlesOfParts>
    <vt:vector size="22" baseType="lpstr">
      <vt:lpstr>Resumo </vt:lpstr>
      <vt:lpstr>Principal</vt:lpstr>
      <vt:lpstr>Principal (2)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2025-10-28T20:14:06Z</cp:lastPrinted>
  <dcterms:created xsi:type="dcterms:W3CDTF">2023-09-21T21:02:20Z</dcterms:created>
  <dcterms:modified xsi:type="dcterms:W3CDTF">2026-02-24T00:30:34Z</dcterms:modified>
</cp:coreProperties>
</file>