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1 janeiro\"/>
    </mc:Choice>
  </mc:AlternateContent>
  <xr:revisionPtr revIDLastSave="0" documentId="13_ncr:1_{27EF299C-D988-4801-8D30-4A69A7CC9266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77" r:id="rId1"/>
    <sheet name="Principal" sheetId="63" r:id="rId2"/>
    <sheet name="Solicitações de Pagamento" sheetId="4" r:id="rId3"/>
    <sheet name="Help" sheetId="61" r:id="rId4"/>
    <sheet name="ItensOrc" sheetId="76" state="hidden" r:id="rId5"/>
    <sheet name="Template SP" sheetId="3" state="hidden" r:id="rId6"/>
  </sheets>
  <definedNames>
    <definedName name="_xlnm._FilterDatabase" localSheetId="1" hidden="1">Principal!$A$14:$AO$14</definedName>
    <definedName name="_xleta.N" hidden="1" xlm="1">#NAME?</definedName>
    <definedName name="_xleta.SUM" hidden="1" xlm="1">#NAME?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1" i="77" l="1"/>
  <c r="D30" i="77"/>
  <c r="E30" i="77" s="1"/>
  <c r="F30" i="77" s="1"/>
  <c r="E31" i="77"/>
  <c r="F31" i="77" s="1"/>
  <c r="C32" i="77"/>
  <c r="AC37" i="63"/>
  <c r="D32" i="77" l="1"/>
  <c r="E32" i="77"/>
  <c r="C22" i="77"/>
  <c r="C23" i="77" s="1"/>
  <c r="E3" i="77"/>
  <c r="AC39" i="63" l="1"/>
  <c r="AB19" i="63"/>
  <c r="AB20" i="63"/>
  <c r="AB23" i="63"/>
  <c r="AB24" i="63"/>
  <c r="AB25" i="63"/>
  <c r="AB27" i="63"/>
  <c r="AB28" i="63"/>
  <c r="AB29" i="63"/>
  <c r="AB31" i="63"/>
  <c r="AB33" i="63"/>
  <c r="AB35" i="63"/>
  <c r="AB36" i="63"/>
  <c r="AB17" i="63"/>
  <c r="R33" i="63" l="1"/>
  <c r="Q33" i="63"/>
  <c r="V33" i="63" s="1"/>
  <c r="K33" i="63"/>
  <c r="K25" i="63"/>
  <c r="K21" i="63"/>
  <c r="R20" i="63"/>
  <c r="Q20" i="63"/>
  <c r="K20" i="63"/>
  <c r="K22" i="63" l="1"/>
  <c r="L21" i="63"/>
  <c r="T33" i="63"/>
  <c r="T34" i="63" s="1"/>
  <c r="L33" i="63"/>
  <c r="AE21" i="63"/>
  <c r="V21" i="63"/>
  <c r="L20" i="63"/>
  <c r="T20" i="63"/>
  <c r="AE20" i="63" s="1"/>
  <c r="V20" i="63"/>
  <c r="R37" i="63"/>
  <c r="Q37" i="63"/>
  <c r="K37" i="63"/>
  <c r="L37" i="63" s="1"/>
  <c r="R36" i="63"/>
  <c r="Q36" i="63"/>
  <c r="K36" i="63"/>
  <c r="K38" i="63" s="1"/>
  <c r="Q35" i="63"/>
  <c r="R32" i="63"/>
  <c r="K32" i="63"/>
  <c r="K34" i="63" s="1"/>
  <c r="Q31" i="63"/>
  <c r="R29" i="63"/>
  <c r="Q29" i="63"/>
  <c r="K29" i="63"/>
  <c r="R28" i="63"/>
  <c r="Q28" i="63"/>
  <c r="V28" i="63" s="1"/>
  <c r="K28" i="63"/>
  <c r="K30" i="63" s="1"/>
  <c r="Q27" i="63"/>
  <c r="R25" i="63"/>
  <c r="Q25" i="63"/>
  <c r="V25" i="63" s="1"/>
  <c r="L25" i="63"/>
  <c r="R24" i="63"/>
  <c r="Q24" i="63"/>
  <c r="K24" i="63"/>
  <c r="K26" i="63" s="1"/>
  <c r="Q23" i="63"/>
  <c r="Q19" i="63"/>
  <c r="R17" i="63"/>
  <c r="Q17" i="63"/>
  <c r="V17" i="63" s="1"/>
  <c r="K17" i="63"/>
  <c r="K18" i="63" s="1"/>
  <c r="Q16" i="63"/>
  <c r="T22" i="63" l="1"/>
  <c r="K39" i="63"/>
  <c r="L22" i="63"/>
  <c r="U33" i="63"/>
  <c r="W33" i="63" s="1"/>
  <c r="X33" i="63" s="1"/>
  <c r="M21" i="63"/>
  <c r="U21" i="63"/>
  <c r="L28" i="63"/>
  <c r="U20" i="63"/>
  <c r="M20" i="63"/>
  <c r="M33" i="63"/>
  <c r="AE37" i="63"/>
  <c r="T36" i="63"/>
  <c r="T29" i="63"/>
  <c r="T25" i="63"/>
  <c r="V29" i="63"/>
  <c r="V36" i="63"/>
  <c r="T17" i="63"/>
  <c r="T28" i="63"/>
  <c r="V37" i="63"/>
  <c r="M37" i="63"/>
  <c r="N37" i="63" s="1"/>
  <c r="L36" i="63"/>
  <c r="L38" i="63" s="1"/>
  <c r="V32" i="63"/>
  <c r="L32" i="63"/>
  <c r="L34" i="63" s="1"/>
  <c r="L29" i="63"/>
  <c r="M25" i="63"/>
  <c r="T24" i="63"/>
  <c r="AE24" i="63" s="1"/>
  <c r="V24" i="63"/>
  <c r="L24" i="63"/>
  <c r="L26" i="63" s="1"/>
  <c r="L17" i="63"/>
  <c r="L18" i="63" s="1"/>
  <c r="Q15" i="63"/>
  <c r="T26" i="63" l="1"/>
  <c r="AE25" i="63"/>
  <c r="L30" i="63"/>
  <c r="AE28" i="63"/>
  <c r="T30" i="63"/>
  <c r="AE17" i="63"/>
  <c r="T18" i="63"/>
  <c r="AA17" i="63" s="1"/>
  <c r="L39" i="63"/>
  <c r="U22" i="63"/>
  <c r="M22" i="63"/>
  <c r="T39" i="63"/>
  <c r="T38" i="63"/>
  <c r="N21" i="63"/>
  <c r="Z33" i="63"/>
  <c r="AA25" i="63"/>
  <c r="AA29" i="63"/>
  <c r="W21" i="63"/>
  <c r="X21" i="63" s="1"/>
  <c r="AB21" i="63" s="1"/>
  <c r="N20" i="63"/>
  <c r="W20" i="63"/>
  <c r="X20" i="63" s="1"/>
  <c r="M28" i="63"/>
  <c r="Z21" i="63"/>
  <c r="U37" i="63"/>
  <c r="Y33" i="63"/>
  <c r="Z20" i="63"/>
  <c r="N33" i="63"/>
  <c r="U36" i="63"/>
  <c r="N25" i="63"/>
  <c r="M36" i="63"/>
  <c r="M38" i="63" s="1"/>
  <c r="AA36" i="63"/>
  <c r="AA37" i="63"/>
  <c r="U17" i="63"/>
  <c r="U18" i="63" s="1"/>
  <c r="M32" i="63"/>
  <c r="M34" i="63" s="1"/>
  <c r="U32" i="63"/>
  <c r="U34" i="63" s="1"/>
  <c r="U29" i="63"/>
  <c r="Z29" i="63" s="1"/>
  <c r="U28" i="63"/>
  <c r="U30" i="63" s="1"/>
  <c r="M24" i="63"/>
  <c r="M26" i="63" s="1"/>
  <c r="U25" i="63"/>
  <c r="U24" i="63"/>
  <c r="M17" i="63"/>
  <c r="M18" i="63" s="1"/>
  <c r="M29" i="63"/>
  <c r="N29" i="63" s="1"/>
  <c r="Z12" i="63"/>
  <c r="U26" i="63" l="1"/>
  <c r="M30" i="63"/>
  <c r="M39" i="63"/>
  <c r="N22" i="63"/>
  <c r="X22" i="63"/>
  <c r="U39" i="63"/>
  <c r="U38" i="63"/>
  <c r="Y21" i="63"/>
  <c r="W37" i="63"/>
  <c r="X37" i="63" s="1"/>
  <c r="AB37" i="63" s="1"/>
  <c r="Y20" i="63"/>
  <c r="N28" i="63"/>
  <c r="N30" i="63" s="1"/>
  <c r="Z17" i="63"/>
  <c r="Z37" i="63"/>
  <c r="W36" i="63"/>
  <c r="X36" i="63" s="1"/>
  <c r="Z36" i="63"/>
  <c r="W32" i="63"/>
  <c r="X32" i="63" s="1"/>
  <c r="W25" i="63"/>
  <c r="X25" i="63" s="1"/>
  <c r="Z25" i="63"/>
  <c r="W17" i="63"/>
  <c r="X17" i="63" s="1"/>
  <c r="X18" i="63" s="1"/>
  <c r="N36" i="63"/>
  <c r="N38" i="63" s="1"/>
  <c r="AA32" i="63"/>
  <c r="Z32" i="63"/>
  <c r="W29" i="63"/>
  <c r="X29" i="63" s="1"/>
  <c r="Y29" i="63" s="1"/>
  <c r="N32" i="63"/>
  <c r="N34" i="63" s="1"/>
  <c r="Z28" i="63"/>
  <c r="W28" i="63"/>
  <c r="X28" i="63" s="1"/>
  <c r="X30" i="63" s="1"/>
  <c r="AA28" i="63"/>
  <c r="AA24" i="63"/>
  <c r="Z24" i="63"/>
  <c r="W24" i="63"/>
  <c r="X24" i="63" s="1"/>
  <c r="N24" i="63"/>
  <c r="N26" i="63" s="1"/>
  <c r="N17" i="63"/>
  <c r="N18" i="63" s="1"/>
  <c r="X34" i="63" l="1"/>
  <c r="AB32" i="63"/>
  <c r="AB39" i="63"/>
  <c r="X26" i="63"/>
  <c r="N39" i="63"/>
  <c r="X39" i="63"/>
  <c r="X38" i="63"/>
  <c r="Y38" i="63"/>
  <c r="Y37" i="63"/>
  <c r="Y30" i="63"/>
  <c r="Y36" i="63"/>
  <c r="Y18" i="63"/>
  <c r="Y34" i="63"/>
  <c r="Y32" i="63"/>
  <c r="Y28" i="63"/>
  <c r="Y25" i="63"/>
  <c r="Y26" i="63"/>
  <c r="Y22" i="63"/>
  <c r="Y17" i="63"/>
  <c r="Y24" i="63"/>
  <c r="D22" i="77" l="1"/>
  <c r="AB45" i="63"/>
  <c r="AB46" i="63" s="1"/>
  <c r="AB47" i="63" s="1"/>
  <c r="Y39" i="63"/>
  <c r="Z39" i="63"/>
  <c r="AA39" i="63" s="1"/>
  <c r="D23" i="77" l="1"/>
  <c r="E22" i="77"/>
  <c r="F22" i="77" l="1"/>
  <c r="E23" i="77"/>
  <c r="F23" i="77" s="1"/>
</calcChain>
</file>

<file path=xl/sharedStrings.xml><?xml version="1.0" encoding="utf-8"?>
<sst xmlns="http://schemas.openxmlformats.org/spreadsheetml/2006/main" count="547" uniqueCount="293">
  <si>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</si>
  <si>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</si>
  <si>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</si>
  <si>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</si>
  <si>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</si>
  <si>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</si>
  <si>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</si>
  <si>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</si>
  <si>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</si>
  <si>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</si>
  <si>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</si>
  <si>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</si>
  <si>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</si>
  <si>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</si>
  <si>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</si>
  <si>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</si>
  <si>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</si>
  <si>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</si>
  <si>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</si>
  <si>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</si>
  <si>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</si>
  <si>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</si>
  <si>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</si>
  <si>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</si>
  <si>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Margem</t>
  </si>
  <si>
    <t>Peso</t>
  </si>
  <si>
    <t>Valor Total</t>
  </si>
  <si>
    <t>Saldo</t>
  </si>
  <si>
    <t>CNPJ</t>
  </si>
  <si>
    <t/>
  </si>
  <si>
    <t>PREENCHER OS CAMPOS CORRETAMENTE</t>
  </si>
  <si>
    <t>DADOS DO JOB</t>
  </si>
  <si>
    <t>Data:</t>
  </si>
  <si>
    <t>Contratante: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</si>
  <si>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</si>
  <si>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</si>
  <si>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</si>
  <si>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</si>
  <si>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</si>
  <si>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</si>
  <si>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</si>
  <si>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</si>
  <si>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</si>
  <si>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</si>
  <si>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</si>
  <si>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</si>
  <si>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</si>
  <si>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</si>
  <si>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</si>
  <si>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</si>
  <si>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</si>
  <si>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</si>
  <si>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</si>
  <si>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</si>
  <si>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</si>
  <si>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</si>
  <si>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</si>
  <si>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</si>
  <si>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</si>
  <si>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</si>
  <si>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</si>
  <si>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</si>
  <si>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</si>
  <si>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</si>
  <si>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</si>
  <si>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</si>
  <si>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</si>
  <si>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</si>
  <si>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</si>
  <si>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</si>
  <si>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</si>
  <si>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</si>
  <si>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</si>
  <si>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CUSTO TOTAL + IMPOSTOS</t>
  </si>
  <si>
    <t>Endereço Publi</t>
  </si>
  <si>
    <t>PubliExpress</t>
  </si>
  <si>
    <t>Como Acessar ?</t>
  </si>
  <si>
    <t>ENCARGOS PUBLI</t>
  </si>
  <si>
    <t>MACROFLUXO IMPORTAR ORÇAMENTO PUBLI</t>
  </si>
  <si>
    <t>MACROFLUXO PEDIDO DE PAGAMENTO PUBLI</t>
  </si>
  <si>
    <t>MACROFLUXO BAIXA NOTA FISCAL PEDIDO</t>
  </si>
  <si>
    <t>O</t>
  </si>
  <si>
    <t>Agência</t>
  </si>
  <si>
    <t>FORNECEDOR</t>
  </si>
  <si>
    <t>Fornecedor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</si>
  <si>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</si>
  <si>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</si>
  <si>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</si>
  <si>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</si>
  <si>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CPF/CNPJ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</si>
  <si>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</si>
  <si>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</si>
  <si>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</si>
  <si>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</si>
  <si>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</si>
  <si>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</si>
  <si>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</si>
  <si>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PAGAMENTOS</t>
  </si>
  <si>
    <t>PENDENTE</t>
  </si>
  <si>
    <t>EFETUADO</t>
  </si>
  <si>
    <t>Solicitado</t>
  </si>
  <si>
    <t>Subtotal</t>
  </si>
  <si>
    <t>Vazio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</si>
  <si>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</si>
  <si>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</si>
  <si>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</si>
  <si>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</si>
  <si>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</si>
  <si>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</si>
  <si>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</si>
  <si>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</si>
  <si>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</si>
  <si>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</si>
  <si>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</si>
  <si>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</si>
  <si>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</si>
  <si>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</si>
  <si>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</si>
  <si>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</si>
  <si>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</si>
  <si>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</si>
  <si>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</si>
  <si>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</si>
  <si>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</si>
  <si>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</si>
  <si>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</si>
  <si>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</si>
  <si>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</si>
  <si>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</si>
  <si>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</si>
  <si>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</si>
  <si>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</si>
  <si>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</si>
  <si>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</si>
  <si>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</si>
  <si>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</si>
  <si>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</si>
  <si>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</si>
  <si>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</si>
  <si>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</si>
  <si>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</si>
  <si>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</si>
  <si>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</si>
  <si>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</si>
  <si>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</si>
  <si>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</si>
  <si>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</si>
  <si>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</si>
  <si>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</si>
  <si>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</si>
  <si>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</si>
  <si>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</si>
  <si>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</si>
  <si>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</si>
  <si>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</si>
  <si>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</si>
  <si>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</si>
  <si>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</si>
  <si>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1.1.1</t>
  </si>
  <si>
    <t>Oggi Eventos</t>
  </si>
  <si>
    <t>GRUPO</t>
  </si>
  <si>
    <t>SUBGRUPO</t>
  </si>
  <si>
    <t>1.1</t>
  </si>
  <si>
    <t>AGENCIAMENTO</t>
  </si>
  <si>
    <t>IMPOSTOS</t>
  </si>
  <si>
    <t>Marg.</t>
  </si>
  <si>
    <t>ITEM</t>
  </si>
  <si>
    <t>FAT.CLIENTE</t>
  </si>
  <si>
    <t>OPERACIONAL</t>
  </si>
  <si>
    <t xml:space="preserve">CLIENTE: LENOVO </t>
  </si>
  <si>
    <t xml:space="preserve">EVENTO: VISITA A FÁBRICA </t>
  </si>
  <si>
    <t xml:space="preserve">LOGISTICA OPERACIONAL  </t>
  </si>
  <si>
    <t xml:space="preserve">TRANSFER VAN COM RESTAURANTE </t>
  </si>
  <si>
    <t>1.2</t>
  </si>
  <si>
    <t xml:space="preserve">A&amp;B </t>
  </si>
  <si>
    <t>1.3</t>
  </si>
  <si>
    <t>EQUIPE TERCERIZADA</t>
  </si>
  <si>
    <t>1.3.1</t>
  </si>
  <si>
    <t>1.3.2</t>
  </si>
  <si>
    <t>RECEPCIONISTA</t>
  </si>
  <si>
    <t xml:space="preserve">OUTROS </t>
  </si>
  <si>
    <t xml:space="preserve">INTERNOS </t>
  </si>
  <si>
    <t>INTERNO</t>
  </si>
  <si>
    <t xml:space="preserve">PLANEJAMENTO </t>
  </si>
  <si>
    <t>1.5</t>
  </si>
  <si>
    <t>1.5.1</t>
  </si>
  <si>
    <t xml:space="preserve">LAVAGEM DE JALECOS </t>
  </si>
  <si>
    <t>1.6</t>
  </si>
  <si>
    <t>1.6.1</t>
  </si>
  <si>
    <t xml:space="preserve">CUSTOS OPERACIONAIS </t>
  </si>
  <si>
    <t xml:space="preserve">ALIMENTAÇÃO EQUIPE </t>
  </si>
  <si>
    <t>1.6.2</t>
  </si>
  <si>
    <t>FAT.OGGI</t>
  </si>
  <si>
    <t>SUBTOTAL SUBGRUPO</t>
  </si>
  <si>
    <t xml:space="preserve">Subtotal LOGISTICA OPERACIONAL  </t>
  </si>
  <si>
    <t xml:space="preserve">Subtotal A&amp;B </t>
  </si>
  <si>
    <t>Subtotal EQUIPE TERCERIZADA</t>
  </si>
  <si>
    <t xml:space="preserve">Subtotal INTERNOS </t>
  </si>
  <si>
    <t xml:space="preserve">Subtotal OUTROS </t>
  </si>
  <si>
    <t xml:space="preserve">Subtotal CUSTOS OPERACIONAIS </t>
  </si>
  <si>
    <t>SUBTOTAL PLANILHA</t>
  </si>
  <si>
    <t xml:space="preserve">TOTAL </t>
  </si>
  <si>
    <t>Marg. Lucro</t>
  </si>
  <si>
    <t>Lucro</t>
  </si>
  <si>
    <t xml:space="preserve">PRODUTOR: GIOVANNI FERREIRA </t>
  </si>
  <si>
    <t>1.4</t>
  </si>
  <si>
    <t>1.4.1</t>
  </si>
  <si>
    <t>1.4.2</t>
  </si>
  <si>
    <t>ALMOÇO CAIPIRÃO - INDAIATUBA</t>
  </si>
  <si>
    <t xml:space="preserve">ADAPTAÇÃO ARTE CONVITE </t>
  </si>
  <si>
    <t>COORDENAÇÃO PRESENCIAL</t>
  </si>
  <si>
    <t xml:space="preserve">WELCOME COFFE - FÁBRICA </t>
  </si>
  <si>
    <t xml:space="preserve">TRANSFER: SÃO PAULO - FÁBRICA  - SÃO PAULO </t>
  </si>
  <si>
    <t xml:space="preserve">CARDÁPIO VARIADO  </t>
  </si>
  <si>
    <t xml:space="preserve">ALMOÇO RESTAURANTE CAIPIRÃO </t>
  </si>
  <si>
    <t xml:space="preserve">COORDENADOR NA FÁBRICA  </t>
  </si>
  <si>
    <t>ACOMPANHAMENTO GRUPO DESDE SP</t>
  </si>
  <si>
    <t xml:space="preserve">PLANEJAMENTO OPERACIONAL </t>
  </si>
  <si>
    <t xml:space="preserve">ATENDIMENTO E PRODUÇÃO  </t>
  </si>
  <si>
    <t xml:space="preserve">LAVEGEM DE JALECOS  </t>
  </si>
  <si>
    <t xml:space="preserve">ADAPTAÇÃO ARTE CONVITE  </t>
  </si>
  <si>
    <t xml:space="preserve">CUSTOS TRANSPORTE DA EQUIPE, DESPESAS DE VIAGEM  </t>
  </si>
  <si>
    <t xml:space="preserve">LOCAL: FÁBRICA LENOVO INDAIATUBA </t>
  </si>
  <si>
    <t>1.2.1</t>
  </si>
  <si>
    <t>1.2.2</t>
  </si>
  <si>
    <t>GERENCIAMENTO - VISITA até 15 PESSOAS</t>
  </si>
  <si>
    <t xml:space="preserve">VISITA A FÁBRICA </t>
  </si>
  <si>
    <t>ATENDIMENTO: GIOVANNI FERREIRA</t>
  </si>
  <si>
    <t xml:space="preserve">RESTAURANTE CAIPIRÃO  </t>
  </si>
  <si>
    <t>GIOVANNI</t>
  </si>
  <si>
    <t>1.5.2</t>
  </si>
  <si>
    <t>CÓDIGO DO JOB: LE_191_VISITA A FÁBRICA</t>
  </si>
  <si>
    <t>NOME PLANILHA: LE_191_VISITA A FÁBRICA</t>
  </si>
  <si>
    <t>DATA DO EVENTO: 06/11/2025</t>
  </si>
  <si>
    <t>07/11/2025</t>
  </si>
  <si>
    <t xml:space="preserve"> </t>
  </si>
  <si>
    <t>LE_191_VISITA A FÁBRICA_06.11.xlsm</t>
  </si>
  <si>
    <t>23.217.587/0001-90</t>
  </si>
  <si>
    <t>EDUARDO ARTHUR MOLINA TRANSPORTES</t>
  </si>
  <si>
    <t>(11) 2681-7850 / (11) 2681-7850</t>
  </si>
  <si>
    <t>R$ 1.100,00</t>
  </si>
  <si>
    <t>( X ) Depósito</t>
  </si>
  <si>
    <t>_x000D_
EDUARDO ARTHUR MOLINA TRANSPORTES</t>
  </si>
  <si>
    <t>_x000D_
23.217.587/0001-90</t>
  </si>
  <si>
    <t xml:space="preserve">GIOVANNI </t>
  </si>
  <si>
    <t xml:space="preserve">PETERSON </t>
  </si>
  <si>
    <t>22.843.980/0001-27</t>
  </si>
  <si>
    <t>ALERE ALIMENTACAO E SERVICOS LTDA</t>
  </si>
  <si>
    <t>(11) 4118-1919</t>
  </si>
  <si>
    <t>R$ 7,50</t>
  </si>
  <si>
    <t>_x000D_
ALERE ALIMENTACAO E SERVICOS LTDA</t>
  </si>
  <si>
    <t>_x000D_
22.843.980/0001-27</t>
  </si>
  <si>
    <t>362.257.668-55</t>
  </si>
  <si>
    <t>GIOVANNI FERREIRA</t>
  </si>
  <si>
    <t>R$ 1.034,88</t>
  </si>
  <si>
    <t>_x000D_
GIOVANNI FERREIRA</t>
  </si>
  <si>
    <t>_x000D_
362.257.668-55</t>
  </si>
  <si>
    <t>288.380.708-65</t>
  </si>
  <si>
    <t xml:space="preserve">JAQUELINE BRUN </t>
  </si>
  <si>
    <t>R$ 600,00</t>
  </si>
  <si>
    <t xml:space="preserve">_x000D_
JAQUELINE BRUN </t>
  </si>
  <si>
    <t>_x000D_
288.380.708-65</t>
  </si>
  <si>
    <t>R$ 650,00</t>
  </si>
  <si>
    <t>PETERSON</t>
  </si>
  <si>
    <t>821.100.934-04</t>
  </si>
  <si>
    <t xml:space="preserve">RONALDO TIGUEIRO DA SILVA </t>
  </si>
  <si>
    <t>R$ 150,00</t>
  </si>
  <si>
    <t xml:space="preserve">_x000D_
RONALDO TIGUEIRO DA SILVA </t>
  </si>
  <si>
    <t>_x000D_
821.100.934-04</t>
  </si>
  <si>
    <t>13/11/2025</t>
  </si>
  <si>
    <t>( X ) Pessoa Jurídica</t>
  </si>
  <si>
    <t>40.994.103/0001-39</t>
  </si>
  <si>
    <t>MARILENE APARECIDA DOS SANTOS</t>
  </si>
  <si>
    <t xml:space="preserve">NUBANK </t>
  </si>
  <si>
    <t>0001</t>
  </si>
  <si>
    <t>51828986-1</t>
  </si>
  <si>
    <t>(11) 5124-0826</t>
  </si>
  <si>
    <t>14/11/25</t>
  </si>
  <si>
    <t>R$ 450,00</t>
  </si>
  <si>
    <t xml:space="preserve">VALOR REFERENTE A RECEPCIONISTA - SEM NF </t>
  </si>
  <si>
    <t>_x000D_
MARILENE APARECIDA DOS SANTOS</t>
  </si>
  <si>
    <t>_x000D_
40.994.103/0001-39</t>
  </si>
  <si>
    <t>IMPOSTO</t>
  </si>
  <si>
    <t>CUSTO TOTAL</t>
  </si>
  <si>
    <t>LUCRO</t>
  </si>
  <si>
    <t>VÍDEO</t>
  </si>
  <si>
    <t>STUDIO ROCA</t>
  </si>
  <si>
    <t>VENDA</t>
  </si>
  <si>
    <t xml:space="preserve">CUSTO </t>
  </si>
  <si>
    <t>PRINCIPAL</t>
  </si>
  <si>
    <t>NOTAS EMITIDAS</t>
  </si>
  <si>
    <t>NOTA DE DÉBITO 191</t>
  </si>
  <si>
    <t>NOTA FISCAL 2602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</si>
</sst>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-&quot;R$&quot;* #,##0.00_-;\-&quot;R$&quot;* #,##0.00_-;_-&quot;R$&quot;* &quot;-&quot;??_-;_-@_-"/>
    <numFmt numFmtId="168" formatCode="_(&quot;R$&quot;* #,##0.00_);_(&quot;R$&quot;* \(#,##0.00\);_(&quot;R$&quot;* &quot;-&quot;??_);_(@_)"/>
    <numFmt numFmtId="169" formatCode="0.000000000%"/>
    <numFmt numFmtId="170" formatCode="&quot;R$&quot;\ #,##0.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b/>
      <sz val="13"/>
      <name val="Trebuchet MS"/>
      <family val="2"/>
    </font>
    <font>
      <sz val="11"/>
      <name val="Verdana"/>
      <family val="2"/>
    </font>
    <font>
      <b/>
      <sz val="12"/>
      <color indexed="63"/>
      <name val="Trebuchet MS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4"/>
      <color theme="1"/>
      <name val="Gadugi"/>
      <family val="2"/>
    </font>
    <font>
      <b/>
      <sz val="14"/>
      <color theme="0"/>
      <name val="Trebuchet MS"/>
      <family val="2"/>
    </font>
    <font>
      <b/>
      <sz val="16"/>
      <color theme="0"/>
      <name val="Trebuchet MS"/>
      <family val="2"/>
    </font>
    <font>
      <b/>
      <sz val="10"/>
      <color theme="0"/>
      <name val="Trebuchet MS"/>
      <family val="2"/>
    </font>
    <font>
      <b/>
      <sz val="20"/>
      <color indexed="63"/>
      <name val="Trebuchet MS"/>
      <family val="2"/>
    </font>
    <font>
      <sz val="20"/>
      <color theme="1"/>
      <name val="Calibri"/>
      <family val="2"/>
      <scheme val="minor"/>
    </font>
    <font>
      <b/>
      <sz val="20"/>
      <color rgb="FFFF0000"/>
      <name val="Trebuchet MS"/>
      <family val="2"/>
    </font>
    <font>
      <b/>
      <sz val="20"/>
      <color rgb="FF00B050"/>
      <name val="Trebuchet MS"/>
      <family val="2"/>
    </font>
    <font>
      <b/>
      <sz val="20"/>
      <color theme="1"/>
      <name val="Calibri"/>
      <family val="2"/>
      <scheme val="minor"/>
    </font>
    <font>
      <b/>
      <sz val="20"/>
      <color rgb="FF00B050"/>
      <name val="Calibri"/>
      <family val="2"/>
      <scheme val="minor"/>
    </font>
    <font>
      <sz val="20"/>
      <color rgb="FFFF0000"/>
      <name val="Trebuchet MS"/>
      <family val="2"/>
    </font>
    <font>
      <b/>
      <sz val="2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rgb="FF00B0F0"/>
      <name val="Calibri"/>
      <family val="2"/>
      <scheme val="minor"/>
    </font>
    <font>
      <sz val="10"/>
      <color theme="1"/>
      <name val="Trebuchet MS"/>
      <family val="2"/>
    </font>
    <font>
      <b/>
      <sz val="10"/>
      <name val="Trebuchet MS"/>
      <family val="2"/>
    </font>
    <font>
      <b/>
      <sz val="10"/>
      <color theme="1"/>
      <name val="Trebuchet MS"/>
      <family val="2"/>
    </font>
    <font>
      <b/>
      <sz val="11"/>
      <name val="Trebuchet MS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01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0" borderId="0"/>
    <xf numFmtId="0" fontId="18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42">
    <xf numFmtId="0" fontId="0" fillId="0" borderId="0" xfId="0"/>
    <xf numFmtId="49" fontId="0" fillId="0" borderId="0" xfId="0" applyNumberFormat="1"/>
    <xf numFmtId="0" fontId="10" fillId="0" borderId="7" xfId="0" applyFont="1" applyBorder="1" applyAlignment="1">
      <alignment horizontal="left" vertical="center"/>
    </xf>
    <xf numFmtId="49" fontId="10" fillId="0" borderId="8" xfId="0" applyNumberFormat="1" applyFont="1" applyBorder="1" applyAlignment="1">
      <alignment horizontal="left" vertical="center"/>
    </xf>
    <xf numFmtId="0" fontId="10" fillId="0" borderId="9" xfId="0" applyFont="1" applyBorder="1" applyAlignment="1">
      <alignment horizontal="left" vertical="center"/>
    </xf>
    <xf numFmtId="10" fontId="9" fillId="6" borderId="10" xfId="5" applyNumberFormat="1" applyFont="1" applyFill="1" applyBorder="1" applyAlignment="1">
      <alignment horizontal="center" vertical="center" wrapText="1"/>
    </xf>
    <xf numFmtId="165" fontId="9" fillId="6" borderId="11" xfId="4" applyFont="1" applyFill="1" applyBorder="1" applyAlignment="1">
      <alignment horizontal="center" vertical="center" wrapText="1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23" xfId="0" applyBorder="1"/>
    <xf numFmtId="0" fontId="2" fillId="0" borderId="24" xfId="0" applyFont="1" applyBorder="1"/>
    <xf numFmtId="0" fontId="2" fillId="0" borderId="28" xfId="0" applyFont="1" applyBorder="1"/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31" xfId="0" applyFont="1" applyBorder="1"/>
    <xf numFmtId="0" fontId="2" fillId="0" borderId="31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0" borderId="35" xfId="0" applyFont="1" applyBorder="1"/>
    <xf numFmtId="0" fontId="2" fillId="0" borderId="2" xfId="0" applyFont="1" applyBorder="1" applyAlignment="1">
      <alignment horizontal="left"/>
    </xf>
    <xf numFmtId="0" fontId="2" fillId="0" borderId="28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0" xfId="0" applyAlignment="1">
      <alignment horizontal="right"/>
    </xf>
    <xf numFmtId="0" fontId="14" fillId="4" borderId="40" xfId="0" applyFont="1" applyFill="1" applyBorder="1"/>
    <xf numFmtId="0" fontId="14" fillId="4" borderId="41" xfId="0" applyFont="1" applyFill="1" applyBorder="1"/>
    <xf numFmtId="9" fontId="11" fillId="6" borderId="42" xfId="1" applyFont="1" applyFill="1" applyBorder="1" applyAlignment="1">
      <alignment horizontal="center" vertical="center" wrapText="1"/>
    </xf>
    <xf numFmtId="10" fontId="11" fillId="6" borderId="42" xfId="1" applyNumberFormat="1" applyFont="1" applyFill="1" applyBorder="1" applyAlignment="1">
      <alignment horizontal="center" vertical="center" wrapText="1"/>
    </xf>
    <xf numFmtId="0" fontId="4" fillId="6" borderId="43" xfId="3" applyFont="1" applyFill="1" applyBorder="1" applyAlignment="1">
      <alignment horizontal="left" vertical="center"/>
    </xf>
    <xf numFmtId="0" fontId="4" fillId="6" borderId="42" xfId="3" applyFont="1" applyFill="1" applyBorder="1" applyAlignment="1">
      <alignment horizontal="center" vertical="center"/>
    </xf>
    <xf numFmtId="0" fontId="11" fillId="6" borderId="42" xfId="3" applyFont="1" applyFill="1" applyBorder="1" applyAlignment="1">
      <alignment horizontal="center" vertical="center"/>
    </xf>
    <xf numFmtId="167" fontId="11" fillId="6" borderId="42" xfId="3" applyNumberFormat="1" applyFont="1" applyFill="1" applyBorder="1" applyAlignment="1">
      <alignment horizontal="center" vertical="center" wrapText="1"/>
    </xf>
    <xf numFmtId="0" fontId="11" fillId="6" borderId="42" xfId="3" applyFont="1" applyFill="1" applyBorder="1" applyAlignment="1">
      <alignment horizontal="center" vertical="center" wrapText="1"/>
    </xf>
    <xf numFmtId="0" fontId="11" fillId="6" borderId="44" xfId="3" applyFont="1" applyFill="1" applyBorder="1" applyAlignment="1">
      <alignment horizontal="center" vertical="center" wrapText="1"/>
    </xf>
    <xf numFmtId="37" fontId="9" fillId="6" borderId="45" xfId="3" applyNumberFormat="1" applyFont="1" applyFill="1" applyBorder="1" applyAlignment="1">
      <alignment horizontal="center" vertical="center"/>
    </xf>
    <xf numFmtId="37" fontId="9" fillId="6" borderId="46" xfId="3" applyNumberFormat="1" applyFont="1" applyFill="1" applyBorder="1" applyAlignment="1">
      <alignment horizontal="center" vertical="center"/>
    </xf>
    <xf numFmtId="40" fontId="9" fillId="6" borderId="46" xfId="4" applyNumberFormat="1" applyFont="1" applyFill="1" applyBorder="1" applyAlignment="1">
      <alignment horizontal="center" vertical="center"/>
    </xf>
    <xf numFmtId="165" fontId="9" fillId="6" borderId="47" xfId="4" applyFont="1" applyFill="1" applyBorder="1" applyAlignment="1">
      <alignment horizontal="right" vertical="center"/>
    </xf>
    <xf numFmtId="40" fontId="9" fillId="6" borderId="48" xfId="4" applyNumberFormat="1" applyFont="1" applyFill="1" applyBorder="1" applyAlignment="1">
      <alignment horizontal="center" vertical="center" wrapText="1"/>
    </xf>
    <xf numFmtId="10" fontId="9" fillId="6" borderId="46" xfId="5" applyNumberFormat="1" applyFont="1" applyFill="1" applyBorder="1" applyAlignment="1">
      <alignment horizontal="center" vertical="center" wrapText="1"/>
    </xf>
    <xf numFmtId="165" fontId="9" fillId="6" borderId="49" xfId="4" applyFont="1" applyFill="1" applyBorder="1" applyAlignment="1">
      <alignment horizontal="center" vertical="center" wrapText="1"/>
    </xf>
    <xf numFmtId="165" fontId="9" fillId="6" borderId="50" xfId="4" applyFont="1" applyFill="1" applyBorder="1" applyAlignment="1">
      <alignment horizontal="center" vertical="center" wrapText="1"/>
    </xf>
    <xf numFmtId="0" fontId="0" fillId="0" borderId="0" xfId="1" applyNumberFormat="1" applyFont="1"/>
    <xf numFmtId="0" fontId="18" fillId="0" borderId="0" xfId="8"/>
    <xf numFmtId="0" fontId="2" fillId="0" borderId="0" xfId="0" applyFont="1"/>
    <xf numFmtId="0" fontId="17" fillId="0" borderId="0" xfId="0" applyFont="1"/>
    <xf numFmtId="165" fontId="9" fillId="6" borderId="52" xfId="4" applyFont="1" applyFill="1" applyBorder="1" applyAlignment="1">
      <alignment horizontal="center" vertical="center" wrapText="1"/>
    </xf>
    <xf numFmtId="169" fontId="2" fillId="0" borderId="5" xfId="1" applyNumberFormat="1" applyFont="1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20" fillId="5" borderId="0" xfId="0" applyFont="1" applyFill="1"/>
    <xf numFmtId="49" fontId="20" fillId="5" borderId="0" xfId="0" applyNumberFormat="1" applyFont="1" applyFill="1"/>
    <xf numFmtId="164" fontId="6" fillId="0" borderId="0" xfId="2" applyNumberFormat="1" applyFont="1" applyAlignment="1">
      <alignment horizontal="left" vertical="center"/>
    </xf>
    <xf numFmtId="37" fontId="9" fillId="6" borderId="3" xfId="3" applyNumberFormat="1" applyFont="1" applyFill="1" applyBorder="1" applyAlignment="1">
      <alignment horizontal="center" vertical="center"/>
    </xf>
    <xf numFmtId="40" fontId="9" fillId="6" borderId="62" xfId="4" applyNumberFormat="1" applyFont="1" applyFill="1" applyBorder="1" applyAlignment="1">
      <alignment horizontal="center" vertical="center"/>
    </xf>
    <xf numFmtId="166" fontId="9" fillId="0" borderId="65" xfId="4" applyNumberFormat="1" applyFont="1" applyBorder="1" applyAlignment="1">
      <alignment horizontal="center" vertical="center" wrapText="1"/>
    </xf>
    <xf numFmtId="0" fontId="21" fillId="9" borderId="66" xfId="0" applyFont="1" applyFill="1" applyBorder="1" applyAlignment="1">
      <alignment vertical="center"/>
    </xf>
    <xf numFmtId="0" fontId="23" fillId="9" borderId="66" xfId="0" applyFont="1" applyFill="1" applyBorder="1" applyAlignment="1">
      <alignment horizontal="center" vertical="center"/>
    </xf>
    <xf numFmtId="22" fontId="21" fillId="9" borderId="66" xfId="0" applyNumberFormat="1" applyFont="1" applyFill="1" applyBorder="1" applyAlignment="1">
      <alignment horizontal="center" vertical="center"/>
    </xf>
    <xf numFmtId="0" fontId="25" fillId="9" borderId="67" xfId="0" applyFont="1" applyFill="1" applyBorder="1" applyAlignment="1">
      <alignment horizontal="center" vertical="center" wrapText="1"/>
    </xf>
    <xf numFmtId="0" fontId="25" fillId="9" borderId="68" xfId="0" applyFont="1" applyFill="1" applyBorder="1" applyAlignment="1">
      <alignment horizontal="center" vertical="center" wrapText="1"/>
    </xf>
    <xf numFmtId="0" fontId="0" fillId="10" borderId="69" xfId="0" applyFill="1" applyBorder="1" applyAlignment="1">
      <alignment vertical="center"/>
    </xf>
    <xf numFmtId="0" fontId="0" fillId="10" borderId="69" xfId="0" applyFill="1" applyBorder="1" applyAlignment="1">
      <alignment horizontal="right" vertical="center"/>
    </xf>
    <xf numFmtId="4" fontId="0" fillId="10" borderId="69" xfId="0" applyNumberFormat="1" applyFill="1" applyBorder="1" applyAlignment="1">
      <alignment horizontal="right" vertical="center"/>
    </xf>
    <xf numFmtId="9" fontId="0" fillId="10" borderId="69" xfId="0" applyNumberFormat="1" applyFill="1" applyBorder="1" applyAlignment="1">
      <alignment horizontal="right" vertical="center"/>
    </xf>
    <xf numFmtId="0" fontId="0" fillId="10" borderId="70" xfId="0" applyFill="1" applyBorder="1" applyAlignment="1">
      <alignment vertical="center"/>
    </xf>
    <xf numFmtId="0" fontId="0" fillId="0" borderId="69" xfId="0" applyBorder="1" applyAlignment="1">
      <alignment vertical="center"/>
    </xf>
    <xf numFmtId="0" fontId="0" fillId="0" borderId="69" xfId="0" applyBorder="1" applyAlignment="1">
      <alignment horizontal="right" vertical="center"/>
    </xf>
    <xf numFmtId="4" fontId="0" fillId="0" borderId="69" xfId="0" applyNumberFormat="1" applyBorder="1" applyAlignment="1">
      <alignment horizontal="right" vertical="center"/>
    </xf>
    <xf numFmtId="9" fontId="0" fillId="0" borderId="69" xfId="0" applyNumberFormat="1" applyBorder="1" applyAlignment="1">
      <alignment horizontal="right" vertical="center"/>
    </xf>
    <xf numFmtId="0" fontId="0" fillId="0" borderId="70" xfId="0" applyBorder="1" applyAlignment="1">
      <alignment vertical="center"/>
    </xf>
    <xf numFmtId="0" fontId="0" fillId="0" borderId="70" xfId="0" applyBorder="1" applyAlignment="1">
      <alignment vertical="center" wrapText="1"/>
    </xf>
    <xf numFmtId="0" fontId="0" fillId="10" borderId="70" xfId="0" applyFill="1" applyBorder="1" applyAlignment="1">
      <alignment vertical="center" wrapText="1"/>
    </xf>
    <xf numFmtId="0" fontId="0" fillId="10" borderId="71" xfId="0" applyFill="1" applyBorder="1" applyAlignment="1">
      <alignment vertical="center"/>
    </xf>
    <xf numFmtId="0" fontId="0" fillId="10" borderId="71" xfId="0" applyFill="1" applyBorder="1" applyAlignment="1">
      <alignment horizontal="right" vertical="center"/>
    </xf>
    <xf numFmtId="4" fontId="0" fillId="10" borderId="71" xfId="0" applyNumberFormat="1" applyFill="1" applyBorder="1" applyAlignment="1">
      <alignment horizontal="right" vertical="center"/>
    </xf>
    <xf numFmtId="9" fontId="0" fillId="10" borderId="71" xfId="0" applyNumberFormat="1" applyFill="1" applyBorder="1" applyAlignment="1">
      <alignment horizontal="right" vertical="center"/>
    </xf>
    <xf numFmtId="0" fontId="0" fillId="10" borderId="72" xfId="0" applyFill="1" applyBorder="1" applyAlignment="1">
      <alignment vertical="center"/>
    </xf>
    <xf numFmtId="164" fontId="6" fillId="0" borderId="25" xfId="2" applyNumberFormat="1" applyFont="1" applyBorder="1" applyAlignment="1" applyProtection="1">
      <alignment horizontal="left" vertical="center"/>
      <protection locked="0"/>
    </xf>
    <xf numFmtId="164" fontId="6" fillId="0" borderId="27" xfId="2" applyNumberFormat="1" applyFont="1" applyBorder="1" applyAlignment="1" applyProtection="1">
      <alignment horizontal="left" vertical="center"/>
      <protection locked="0"/>
    </xf>
    <xf numFmtId="164" fontId="6" fillId="0" borderId="36" xfId="2" applyNumberFormat="1" applyFont="1" applyBorder="1" applyAlignment="1" applyProtection="1">
      <alignment horizontal="left" vertical="center"/>
      <protection locked="0"/>
    </xf>
    <xf numFmtId="164" fontId="6" fillId="0" borderId="37" xfId="2" applyNumberFormat="1" applyFont="1" applyBorder="1" applyAlignment="1" applyProtection="1">
      <alignment horizontal="left" vertical="center"/>
      <protection locked="0"/>
    </xf>
    <xf numFmtId="0" fontId="7" fillId="0" borderId="30" xfId="2" applyFont="1" applyBorder="1" applyAlignment="1" applyProtection="1">
      <alignment horizontal="left" vertical="center"/>
      <protection locked="0"/>
    </xf>
    <xf numFmtId="0" fontId="6" fillId="0" borderId="30" xfId="2" applyFont="1" applyBorder="1" applyAlignment="1" applyProtection="1">
      <alignment horizontal="left" vertical="center"/>
      <protection locked="0"/>
    </xf>
    <xf numFmtId="14" fontId="7" fillId="0" borderId="37" xfId="2" applyNumberFormat="1" applyFont="1" applyBorder="1" applyAlignment="1" applyProtection="1">
      <alignment horizontal="left" vertical="center"/>
      <protection locked="0"/>
    </xf>
    <xf numFmtId="164" fontId="6" fillId="0" borderId="61" xfId="2" applyNumberFormat="1" applyFont="1" applyBorder="1" applyAlignment="1" applyProtection="1">
      <alignment horizontal="left" vertical="center"/>
      <protection locked="0"/>
    </xf>
    <xf numFmtId="0" fontId="6" fillId="0" borderId="34" xfId="2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10" fillId="0" borderId="7" xfId="0" applyFont="1" applyBorder="1" applyAlignment="1">
      <alignment horizontal="left" vertical="center" wrapText="1"/>
    </xf>
    <xf numFmtId="0" fontId="10" fillId="0" borderId="8" xfId="0" applyFont="1" applyBorder="1" applyAlignment="1">
      <alignment horizontal="left" vertical="center" wrapText="1"/>
    </xf>
    <xf numFmtId="49" fontId="4" fillId="0" borderId="0" xfId="2" applyNumberFormat="1" applyFont="1" applyAlignment="1">
      <alignment horizontal="left" vertical="center" wrapText="1"/>
    </xf>
    <xf numFmtId="0" fontId="4" fillId="0" borderId="0" xfId="2" applyFont="1" applyAlignment="1">
      <alignment horizontal="left" vertical="center" wrapText="1"/>
    </xf>
    <xf numFmtId="0" fontId="26" fillId="0" borderId="0" xfId="0" applyFont="1" applyAlignment="1">
      <alignment horizontal="center"/>
    </xf>
    <xf numFmtId="0" fontId="10" fillId="0" borderId="73" xfId="0" applyFont="1" applyBorder="1" applyAlignment="1">
      <alignment horizontal="left" vertical="center" wrapText="1"/>
    </xf>
    <xf numFmtId="0" fontId="10" fillId="0" borderId="75" xfId="0" applyFont="1" applyBorder="1" applyAlignment="1">
      <alignment vertical="center"/>
    </xf>
    <xf numFmtId="0" fontId="10" fillId="0" borderId="9" xfId="0" applyFont="1" applyBorder="1" applyAlignment="1">
      <alignment horizontal="left" vertical="center" wrapText="1"/>
    </xf>
    <xf numFmtId="49" fontId="10" fillId="0" borderId="8" xfId="0" applyNumberFormat="1" applyFont="1" applyBorder="1" applyAlignment="1">
      <alignment horizontal="left" vertical="center" wrapText="1"/>
    </xf>
    <xf numFmtId="44" fontId="10" fillId="0" borderId="75" xfId="9" applyFont="1" applyBorder="1" applyAlignment="1">
      <alignment vertical="center"/>
    </xf>
    <xf numFmtId="0" fontId="10" fillId="0" borderId="75" xfId="0" applyFont="1" applyBorder="1" applyAlignment="1">
      <alignment horizontal="left" vertical="center" wrapText="1"/>
    </xf>
    <xf numFmtId="44" fontId="10" fillId="15" borderId="75" xfId="9" applyFont="1" applyFill="1" applyBorder="1" applyAlignment="1">
      <alignment vertical="center"/>
    </xf>
    <xf numFmtId="10" fontId="10" fillId="16" borderId="75" xfId="0" applyNumberFormat="1" applyFont="1" applyFill="1" applyBorder="1" applyAlignment="1">
      <alignment horizontal="center" vertical="center"/>
    </xf>
    <xf numFmtId="0" fontId="10" fillId="0" borderId="77" xfId="0" applyFont="1" applyBorder="1" applyAlignment="1">
      <alignment horizontal="left" vertical="center" wrapText="1"/>
    </xf>
    <xf numFmtId="0" fontId="10" fillId="0" borderId="76" xfId="0" applyFont="1" applyBorder="1" applyAlignment="1">
      <alignment horizontal="left" vertical="center" wrapText="1"/>
    </xf>
    <xf numFmtId="0" fontId="10" fillId="0" borderId="76" xfId="0" applyFont="1" applyBorder="1" applyAlignment="1">
      <alignment vertical="center"/>
    </xf>
    <xf numFmtId="44" fontId="10" fillId="0" borderId="76" xfId="9" applyFont="1" applyBorder="1" applyAlignment="1">
      <alignment vertical="center"/>
    </xf>
    <xf numFmtId="44" fontId="10" fillId="15" borderId="76" xfId="9" applyFont="1" applyFill="1" applyBorder="1" applyAlignment="1">
      <alignment vertical="center"/>
    </xf>
    <xf numFmtId="0" fontId="10" fillId="0" borderId="63" xfId="0" applyFont="1" applyBorder="1" applyAlignment="1">
      <alignment horizontal="left" vertical="center" wrapText="1"/>
    </xf>
    <xf numFmtId="44" fontId="10" fillId="0" borderId="64" xfId="9" applyFont="1" applyBorder="1" applyAlignment="1">
      <alignment vertical="center"/>
    </xf>
    <xf numFmtId="44" fontId="20" fillId="16" borderId="0" xfId="0" applyNumberFormat="1" applyFont="1" applyFill="1"/>
    <xf numFmtId="0" fontId="0" fillId="15" borderId="0" xfId="0" applyFill="1"/>
    <xf numFmtId="44" fontId="20" fillId="15" borderId="0" xfId="0" applyNumberFormat="1" applyFont="1" applyFill="1"/>
    <xf numFmtId="44" fontId="20" fillId="15" borderId="0" xfId="9" applyFont="1" applyFill="1" applyBorder="1"/>
    <xf numFmtId="0" fontId="2" fillId="13" borderId="15" xfId="0" applyFont="1" applyFill="1" applyBorder="1" applyAlignment="1">
      <alignment horizontal="center" vertical="center"/>
    </xf>
    <xf numFmtId="10" fontId="10" fillId="16" borderId="15" xfId="0" applyNumberFormat="1" applyFont="1" applyFill="1" applyBorder="1" applyAlignment="1">
      <alignment horizontal="center" vertical="center"/>
    </xf>
    <xf numFmtId="9" fontId="10" fillId="15" borderId="76" xfId="1" applyFont="1" applyFill="1" applyBorder="1" applyAlignment="1">
      <alignment vertical="center"/>
    </xf>
    <xf numFmtId="1" fontId="10" fillId="14" borderId="75" xfId="0" applyNumberFormat="1" applyFont="1" applyFill="1" applyBorder="1" applyAlignment="1">
      <alignment vertical="center"/>
    </xf>
    <xf numFmtId="44" fontId="10" fillId="14" borderId="75" xfId="9" applyFont="1" applyFill="1" applyBorder="1" applyAlignment="1">
      <alignment vertical="center"/>
    </xf>
    <xf numFmtId="44" fontId="10" fillId="16" borderId="75" xfId="9" applyFont="1" applyFill="1" applyBorder="1" applyAlignment="1">
      <alignment vertical="center"/>
    </xf>
    <xf numFmtId="9" fontId="10" fillId="15" borderId="75" xfId="1" applyFont="1" applyFill="1" applyBorder="1" applyAlignment="1">
      <alignment vertical="center"/>
    </xf>
    <xf numFmtId="1" fontId="10" fillId="14" borderId="80" xfId="0" applyNumberFormat="1" applyFont="1" applyFill="1" applyBorder="1" applyAlignment="1">
      <alignment vertical="center"/>
    </xf>
    <xf numFmtId="44" fontId="10" fillId="15" borderId="84" xfId="9" applyFont="1" applyFill="1" applyBorder="1" applyAlignment="1">
      <alignment vertical="center"/>
    </xf>
    <xf numFmtId="0" fontId="10" fillId="0" borderId="80" xfId="0" applyFont="1" applyBorder="1" applyAlignment="1">
      <alignment horizontal="left" vertical="center" wrapText="1"/>
    </xf>
    <xf numFmtId="44" fontId="10" fillId="0" borderId="84" xfId="9" applyFont="1" applyBorder="1" applyAlignment="1">
      <alignment vertical="center"/>
    </xf>
    <xf numFmtId="10" fontId="10" fillId="16" borderId="0" xfId="0" applyNumberFormat="1" applyFont="1" applyFill="1" applyAlignment="1">
      <alignment horizontal="center" vertical="center"/>
    </xf>
    <xf numFmtId="0" fontId="11" fillId="13" borderId="85" xfId="0" applyFont="1" applyFill="1" applyBorder="1" applyAlignment="1">
      <alignment horizontal="center" vertical="center"/>
    </xf>
    <xf numFmtId="0" fontId="11" fillId="13" borderId="42" xfId="0" applyFont="1" applyFill="1" applyBorder="1" applyAlignment="1">
      <alignment horizontal="center" vertical="center"/>
    </xf>
    <xf numFmtId="0" fontId="11" fillId="13" borderId="18" xfId="0" applyFont="1" applyFill="1" applyBorder="1" applyAlignment="1">
      <alignment horizontal="center" vertical="center"/>
    </xf>
    <xf numFmtId="170" fontId="27" fillId="12" borderId="0" xfId="9" applyNumberFormat="1" applyFont="1" applyFill="1" applyBorder="1" applyAlignment="1">
      <alignment horizontal="right"/>
    </xf>
    <xf numFmtId="170" fontId="27" fillId="12" borderId="23" xfId="9" applyNumberFormat="1" applyFont="1" applyFill="1" applyBorder="1" applyAlignment="1">
      <alignment horizontal="right"/>
    </xf>
    <xf numFmtId="44" fontId="27" fillId="12" borderId="76" xfId="9" applyFont="1" applyFill="1" applyBorder="1" applyAlignment="1">
      <alignment horizontal="right"/>
    </xf>
    <xf numFmtId="44" fontId="20" fillId="16" borderId="76" xfId="9" applyFont="1" applyFill="1" applyBorder="1" applyAlignment="1">
      <alignment vertical="center"/>
    </xf>
    <xf numFmtId="44" fontId="20" fillId="15" borderId="76" xfId="9" applyFont="1" applyFill="1" applyBorder="1" applyAlignment="1">
      <alignment vertical="center"/>
    </xf>
    <xf numFmtId="44" fontId="20" fillId="15" borderId="64" xfId="9" applyFont="1" applyFill="1" applyBorder="1" applyAlignment="1">
      <alignment vertical="center"/>
    </xf>
    <xf numFmtId="44" fontId="27" fillId="12" borderId="0" xfId="0" applyNumberFormat="1" applyFont="1" applyFill="1" applyAlignment="1">
      <alignment horizontal="right"/>
    </xf>
    <xf numFmtId="170" fontId="27" fillId="12" borderId="0" xfId="0" applyNumberFormat="1" applyFont="1" applyFill="1" applyAlignment="1">
      <alignment horizontal="right"/>
    </xf>
    <xf numFmtId="170" fontId="27" fillId="12" borderId="23" xfId="0" applyNumberFormat="1" applyFont="1" applyFill="1" applyBorder="1" applyAlignment="1">
      <alignment horizontal="right"/>
    </xf>
    <xf numFmtId="10" fontId="10" fillId="16" borderId="38" xfId="0" applyNumberFormat="1" applyFont="1" applyFill="1" applyBorder="1" applyAlignment="1">
      <alignment horizontal="center" vertical="center"/>
    </xf>
    <xf numFmtId="0" fontId="28" fillId="17" borderId="6" xfId="0" applyFont="1" applyFill="1" applyBorder="1"/>
    <xf numFmtId="0" fontId="28" fillId="17" borderId="51" xfId="0" applyFont="1" applyFill="1" applyBorder="1"/>
    <xf numFmtId="44" fontId="28" fillId="17" borderId="51" xfId="0" applyNumberFormat="1" applyFont="1" applyFill="1" applyBorder="1"/>
    <xf numFmtId="44" fontId="28" fillId="17" borderId="86" xfId="0" applyNumberFormat="1" applyFont="1" applyFill="1" applyBorder="1"/>
    <xf numFmtId="44" fontId="29" fillId="17" borderId="16" xfId="9" applyFont="1" applyFill="1" applyBorder="1" applyAlignment="1">
      <alignment horizontal="center"/>
    </xf>
    <xf numFmtId="9" fontId="28" fillId="17" borderId="19" xfId="1" applyFont="1" applyFill="1" applyBorder="1"/>
    <xf numFmtId="0" fontId="10" fillId="0" borderId="89" xfId="0" applyFont="1" applyBorder="1" applyAlignment="1">
      <alignment horizontal="left" vertical="center" wrapText="1"/>
    </xf>
    <xf numFmtId="0" fontId="10" fillId="0" borderId="90" xfId="0" applyFont="1" applyBorder="1" applyAlignment="1">
      <alignment horizontal="left" vertical="center" wrapText="1"/>
    </xf>
    <xf numFmtId="49" fontId="10" fillId="0" borderId="74" xfId="0" applyNumberFormat="1" applyFont="1" applyBorder="1" applyAlignment="1">
      <alignment horizontal="left" vertical="center" wrapText="1"/>
    </xf>
    <xf numFmtId="44" fontId="27" fillId="12" borderId="91" xfId="9" applyFont="1" applyFill="1" applyBorder="1" applyAlignment="1">
      <alignment horizontal="right"/>
    </xf>
    <xf numFmtId="44" fontId="20" fillId="16" borderId="91" xfId="9" applyFont="1" applyFill="1" applyBorder="1" applyAlignment="1">
      <alignment vertical="center"/>
    </xf>
    <xf numFmtId="9" fontId="10" fillId="15" borderId="91" xfId="1" applyFont="1" applyFill="1" applyBorder="1" applyAlignment="1">
      <alignment vertical="center"/>
    </xf>
    <xf numFmtId="44" fontId="10" fillId="15" borderId="91" xfId="9" applyFont="1" applyFill="1" applyBorder="1" applyAlignment="1">
      <alignment vertical="center"/>
    </xf>
    <xf numFmtId="44" fontId="20" fillId="15" borderId="91" xfId="9" applyFont="1" applyFill="1" applyBorder="1" applyAlignment="1">
      <alignment vertical="center"/>
    </xf>
    <xf numFmtId="44" fontId="20" fillId="15" borderId="93" xfId="9" applyFont="1" applyFill="1" applyBorder="1" applyAlignment="1">
      <alignment vertical="center"/>
    </xf>
    <xf numFmtId="1" fontId="10" fillId="14" borderId="12" xfId="0" applyNumberFormat="1" applyFont="1" applyFill="1" applyBorder="1" applyAlignment="1">
      <alignment vertical="center"/>
    </xf>
    <xf numFmtId="44" fontId="10" fillId="14" borderId="12" xfId="9" applyFont="1" applyFill="1" applyBorder="1" applyAlignment="1">
      <alignment vertical="center"/>
    </xf>
    <xf numFmtId="44" fontId="10" fillId="16" borderId="12" xfId="9" applyFont="1" applyFill="1" applyBorder="1" applyAlignment="1">
      <alignment vertical="center"/>
    </xf>
    <xf numFmtId="44" fontId="10" fillId="15" borderId="12" xfId="9" applyFont="1" applyFill="1" applyBorder="1" applyAlignment="1">
      <alignment vertical="center"/>
    </xf>
    <xf numFmtId="9" fontId="10" fillId="15" borderId="12" xfId="1" applyFont="1" applyFill="1" applyBorder="1" applyAlignment="1">
      <alignment vertical="center"/>
    </xf>
    <xf numFmtId="1" fontId="10" fillId="14" borderId="94" xfId="0" applyNumberFormat="1" applyFont="1" applyFill="1" applyBorder="1" applyAlignment="1">
      <alignment vertical="center"/>
    </xf>
    <xf numFmtId="44" fontId="10" fillId="14" borderId="94" xfId="9" applyFont="1" applyFill="1" applyBorder="1" applyAlignment="1">
      <alignment vertical="center"/>
    </xf>
    <xf numFmtId="44" fontId="10" fillId="16" borderId="94" xfId="9" applyFont="1" applyFill="1" applyBorder="1" applyAlignment="1">
      <alignment vertical="center"/>
    </xf>
    <xf numFmtId="9" fontId="10" fillId="15" borderId="94" xfId="1" applyFont="1" applyFill="1" applyBorder="1" applyAlignment="1">
      <alignment vertical="center"/>
    </xf>
    <xf numFmtId="44" fontId="10" fillId="15" borderId="94" xfId="9" applyFont="1" applyFill="1" applyBorder="1" applyAlignment="1">
      <alignment vertical="center"/>
    </xf>
    <xf numFmtId="0" fontId="10" fillId="0" borderId="95" xfId="0" applyFont="1" applyBorder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1" fontId="10" fillId="14" borderId="96" xfId="0" applyNumberFormat="1" applyFont="1" applyFill="1" applyBorder="1" applyAlignment="1">
      <alignment vertical="center"/>
    </xf>
    <xf numFmtId="44" fontId="10" fillId="14" borderId="96" xfId="9" applyFont="1" applyFill="1" applyBorder="1" applyAlignment="1">
      <alignment vertical="center"/>
    </xf>
    <xf numFmtId="44" fontId="10" fillId="16" borderId="96" xfId="9" applyFont="1" applyFill="1" applyBorder="1" applyAlignment="1">
      <alignment vertical="center"/>
    </xf>
    <xf numFmtId="9" fontId="10" fillId="15" borderId="96" xfId="1" applyFont="1" applyFill="1" applyBorder="1" applyAlignment="1">
      <alignment vertical="center"/>
    </xf>
    <xf numFmtId="44" fontId="10" fillId="15" borderId="96" xfId="9" applyFont="1" applyFill="1" applyBorder="1" applyAlignment="1">
      <alignment vertical="center"/>
    </xf>
    <xf numFmtId="0" fontId="10" fillId="0" borderId="91" xfId="0" applyFont="1" applyBorder="1" applyAlignment="1">
      <alignment horizontal="left" vertical="center" wrapText="1"/>
    </xf>
    <xf numFmtId="0" fontId="10" fillId="0" borderId="91" xfId="0" applyFont="1" applyBorder="1" applyAlignment="1">
      <alignment vertical="center"/>
    </xf>
    <xf numFmtId="44" fontId="10" fillId="0" borderId="91" xfId="9" applyFont="1" applyBorder="1" applyAlignment="1">
      <alignment vertical="center"/>
    </xf>
    <xf numFmtId="0" fontId="11" fillId="13" borderId="87" xfId="0" applyFont="1" applyFill="1" applyBorder="1" applyAlignment="1">
      <alignment horizontal="center" vertical="center"/>
    </xf>
    <xf numFmtId="0" fontId="0" fillId="0" borderId="75" xfId="0" applyBorder="1"/>
    <xf numFmtId="44" fontId="10" fillId="14" borderId="14" xfId="0" applyNumberFormat="1" applyFont="1" applyFill="1" applyBorder="1"/>
    <xf numFmtId="14" fontId="10" fillId="14" borderId="15" xfId="0" applyNumberFormat="1" applyFont="1" applyFill="1" applyBorder="1"/>
    <xf numFmtId="0" fontId="10" fillId="14" borderId="15" xfId="0" applyFont="1" applyFill="1" applyBorder="1" applyAlignment="1">
      <alignment wrapText="1"/>
    </xf>
    <xf numFmtId="10" fontId="9" fillId="6" borderId="97" xfId="5" applyNumberFormat="1" applyFont="1" applyFill="1" applyBorder="1" applyAlignment="1">
      <alignment horizontal="center" vertical="center" wrapText="1"/>
    </xf>
    <xf numFmtId="0" fontId="2" fillId="13" borderId="12" xfId="0" applyFont="1" applyFill="1" applyBorder="1" applyAlignment="1">
      <alignment horizontal="center" vertical="center"/>
    </xf>
    <xf numFmtId="10" fontId="10" fillId="16" borderId="12" xfId="0" applyNumberFormat="1" applyFont="1" applyFill="1" applyBorder="1" applyAlignment="1">
      <alignment horizontal="center" vertical="center"/>
    </xf>
    <xf numFmtId="10" fontId="10" fillId="16" borderId="94" xfId="0" applyNumberFormat="1" applyFont="1" applyFill="1" applyBorder="1" applyAlignment="1">
      <alignment horizontal="center" vertical="center"/>
    </xf>
    <xf numFmtId="44" fontId="29" fillId="17" borderId="17" xfId="9" applyFont="1" applyFill="1" applyBorder="1" applyAlignment="1">
      <alignment horizontal="center"/>
    </xf>
    <xf numFmtId="44" fontId="28" fillId="17" borderId="20" xfId="9" applyFont="1" applyFill="1" applyBorder="1"/>
    <xf numFmtId="165" fontId="9" fillId="6" borderId="98" xfId="4" applyFont="1" applyFill="1" applyBorder="1" applyAlignment="1">
      <alignment horizontal="center" vertical="center" wrapText="1"/>
    </xf>
    <xf numFmtId="8" fontId="10" fillId="14" borderId="14" xfId="0" applyNumberFormat="1" applyFont="1" applyFill="1" applyBorder="1"/>
    <xf numFmtId="0" fontId="31" fillId="18" borderId="75" xfId="0" applyFont="1" applyFill="1" applyBorder="1"/>
    <xf numFmtId="166" fontId="32" fillId="18" borderId="75" xfId="4" applyNumberFormat="1" applyFont="1" applyFill="1" applyBorder="1" applyAlignment="1">
      <alignment horizontal="center" vertical="center" wrapText="1"/>
    </xf>
    <xf numFmtId="166" fontId="33" fillId="18" borderId="75" xfId="4" applyNumberFormat="1" applyFont="1" applyFill="1" applyBorder="1" applyAlignment="1">
      <alignment horizontal="center" vertical="center" wrapText="1"/>
    </xf>
    <xf numFmtId="0" fontId="10" fillId="14" borderId="12" xfId="0" applyFont="1" applyFill="1" applyBorder="1" applyAlignment="1">
      <alignment horizontal="center" wrapText="1"/>
    </xf>
    <xf numFmtId="44" fontId="35" fillId="18" borderId="75" xfId="9" applyFont="1" applyFill="1" applyBorder="1"/>
    <xf numFmtId="44" fontId="36" fillId="18" borderId="75" xfId="0" applyNumberFormat="1" applyFont="1" applyFill="1" applyBorder="1" applyAlignment="1">
      <alignment horizontal="center" vertical="center"/>
    </xf>
    <xf numFmtId="44" fontId="37" fillId="0" borderId="75" xfId="9" applyFont="1" applyBorder="1"/>
    <xf numFmtId="0" fontId="34" fillId="0" borderId="75" xfId="0" applyFont="1" applyBorder="1" applyAlignment="1">
      <alignment horizontal="center"/>
    </xf>
    <xf numFmtId="0" fontId="38" fillId="0" borderId="75" xfId="0" applyFont="1" applyBorder="1" applyAlignment="1">
      <alignment horizontal="center"/>
    </xf>
    <xf numFmtId="0" fontId="39" fillId="0" borderId="75" xfId="0" applyFont="1" applyBorder="1" applyAlignment="1">
      <alignment horizontal="center"/>
    </xf>
    <xf numFmtId="44" fontId="39" fillId="0" borderId="75" xfId="9" applyFont="1" applyBorder="1" applyAlignment="1">
      <alignment horizontal="center"/>
    </xf>
    <xf numFmtId="9" fontId="39" fillId="0" borderId="75" xfId="1" applyFont="1" applyBorder="1" applyAlignment="1">
      <alignment horizontal="center"/>
    </xf>
    <xf numFmtId="44" fontId="38" fillId="0" borderId="75" xfId="9" applyFont="1" applyBorder="1"/>
    <xf numFmtId="0" fontId="40" fillId="0" borderId="0" xfId="0" applyFont="1"/>
    <xf numFmtId="0" fontId="40" fillId="0" borderId="0" xfId="0" applyFont="1" applyAlignment="1">
      <alignment horizontal="center"/>
    </xf>
    <xf numFmtId="9" fontId="42" fillId="0" borderId="75" xfId="1" applyFont="1" applyBorder="1" applyAlignment="1">
      <alignment horizontal="center"/>
    </xf>
    <xf numFmtId="0" fontId="42" fillId="0" borderId="10" xfId="0" applyFont="1" applyBorder="1"/>
    <xf numFmtId="170" fontId="42" fillId="0" borderId="99" xfId="0" applyNumberFormat="1" applyFont="1" applyBorder="1" applyAlignment="1">
      <alignment horizontal="center"/>
    </xf>
    <xf numFmtId="9" fontId="42" fillId="0" borderId="11" xfId="1" applyFont="1" applyBorder="1" applyAlignment="1">
      <alignment horizontal="center"/>
    </xf>
    <xf numFmtId="0" fontId="42" fillId="0" borderId="0" xfId="0" applyFont="1"/>
    <xf numFmtId="0" fontId="42" fillId="0" borderId="0" xfId="0" applyFont="1" applyAlignment="1">
      <alignment horizontal="center"/>
    </xf>
    <xf numFmtId="164" fontId="43" fillId="0" borderId="25" xfId="2" applyNumberFormat="1" applyFont="1" applyBorder="1" applyAlignment="1" applyProtection="1">
      <alignment horizontal="left" vertical="center"/>
      <protection locked="0"/>
    </xf>
    <xf numFmtId="164" fontId="43" fillId="0" borderId="36" xfId="2" applyNumberFormat="1" applyFont="1" applyBorder="1" applyAlignment="1" applyProtection="1">
      <alignment horizontal="left" vertical="center"/>
      <protection locked="0"/>
    </xf>
    <xf numFmtId="164" fontId="43" fillId="0" borderId="61" xfId="2" applyNumberFormat="1" applyFont="1" applyBorder="1" applyAlignment="1" applyProtection="1">
      <alignment horizontal="left" vertical="center"/>
      <protection locked="0"/>
    </xf>
    <xf numFmtId="44" fontId="40" fillId="0" borderId="87" xfId="0" applyNumberFormat="1" applyFont="1" applyBorder="1" applyAlignment="1">
      <alignment horizontal="center" vertical="center"/>
    </xf>
    <xf numFmtId="0" fontId="40" fillId="0" borderId="88" xfId="0" applyFont="1" applyBorder="1" applyAlignment="1">
      <alignment horizontal="center" vertical="center"/>
    </xf>
    <xf numFmtId="0" fontId="27" fillId="12" borderId="22" xfId="0" applyFont="1" applyFill="1" applyBorder="1" applyAlignment="1">
      <alignment horizontal="left"/>
    </xf>
    <xf numFmtId="0" fontId="27" fillId="12" borderId="0" xfId="0" applyFont="1" applyFill="1" applyAlignment="1">
      <alignment horizontal="left"/>
    </xf>
    <xf numFmtId="1" fontId="27" fillId="12" borderId="22" xfId="0" applyNumberFormat="1" applyFont="1" applyFill="1" applyBorder="1" applyAlignment="1">
      <alignment horizontal="left"/>
    </xf>
    <xf numFmtId="1" fontId="27" fillId="12" borderId="0" xfId="0" applyNumberFormat="1" applyFont="1" applyFill="1" applyAlignment="1">
      <alignment horizontal="left"/>
    </xf>
    <xf numFmtId="1" fontId="27" fillId="12" borderId="92" xfId="0" applyNumberFormat="1" applyFont="1" applyFill="1" applyBorder="1" applyAlignment="1">
      <alignment horizontal="left"/>
    </xf>
    <xf numFmtId="0" fontId="27" fillId="12" borderId="78" xfId="0" applyFont="1" applyFill="1" applyBorder="1" applyAlignment="1">
      <alignment horizontal="left"/>
    </xf>
    <xf numFmtId="0" fontId="27" fillId="12" borderId="13" xfId="0" applyFont="1" applyFill="1" applyBorder="1" applyAlignment="1">
      <alignment horizontal="left"/>
    </xf>
    <xf numFmtId="1" fontId="27" fillId="12" borderId="78" xfId="0" applyNumberFormat="1" applyFont="1" applyFill="1" applyBorder="1" applyAlignment="1">
      <alignment horizontal="left"/>
    </xf>
    <xf numFmtId="1" fontId="27" fillId="12" borderId="13" xfId="0" applyNumberFormat="1" applyFont="1" applyFill="1" applyBorder="1" applyAlignment="1">
      <alignment horizontal="left"/>
    </xf>
    <xf numFmtId="1" fontId="27" fillId="12" borderId="38" xfId="0" applyNumberFormat="1" applyFont="1" applyFill="1" applyBorder="1" applyAlignment="1">
      <alignment horizontal="left"/>
    </xf>
    <xf numFmtId="0" fontId="27" fillId="12" borderId="16" xfId="0" applyFont="1" applyFill="1" applyBorder="1" applyAlignment="1">
      <alignment horizontal="left"/>
    </xf>
    <xf numFmtId="0" fontId="27" fillId="12" borderId="17" xfId="0" applyFont="1" applyFill="1" applyBorder="1" applyAlignment="1">
      <alignment horizontal="left"/>
    </xf>
    <xf numFmtId="0" fontId="27" fillId="12" borderId="79" xfId="0" applyFont="1" applyFill="1" applyBorder="1" applyAlignment="1">
      <alignment horizontal="left"/>
    </xf>
    <xf numFmtId="0" fontId="27" fillId="12" borderId="81" xfId="0" applyFont="1" applyFill="1" applyBorder="1" applyAlignment="1">
      <alignment horizontal="left"/>
    </xf>
    <xf numFmtId="0" fontId="27" fillId="12" borderId="82" xfId="0" applyFont="1" applyFill="1" applyBorder="1" applyAlignment="1">
      <alignment horizontal="left"/>
    </xf>
    <xf numFmtId="0" fontId="27" fillId="12" borderId="83" xfId="0" applyFont="1" applyFill="1" applyBorder="1" applyAlignment="1">
      <alignment horizontal="left"/>
    </xf>
    <xf numFmtId="0" fontId="27" fillId="12" borderId="43" xfId="0" applyFont="1" applyFill="1" applyBorder="1" applyAlignment="1">
      <alignment horizontal="left"/>
    </xf>
    <xf numFmtId="0" fontId="27" fillId="12" borderId="42" xfId="0" applyFont="1" applyFill="1" applyBorder="1" applyAlignment="1">
      <alignment horizontal="left"/>
    </xf>
    <xf numFmtId="0" fontId="27" fillId="12" borderId="44" xfId="0" applyFont="1" applyFill="1" applyBorder="1" applyAlignment="1">
      <alignment horizontal="left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166" fontId="9" fillId="4" borderId="6" xfId="4" applyNumberFormat="1" applyFont="1" applyFill="1" applyBorder="1" applyAlignment="1">
      <alignment horizontal="center" vertical="center" wrapText="1"/>
    </xf>
    <xf numFmtId="166" fontId="9" fillId="4" borderId="51" xfId="4" applyNumberFormat="1" applyFont="1" applyFill="1" applyBorder="1" applyAlignment="1">
      <alignment horizontal="center" vertical="center" wrapText="1"/>
    </xf>
    <xf numFmtId="166" fontId="9" fillId="4" borderId="5" xfId="4" applyNumberFormat="1" applyFont="1" applyFill="1" applyBorder="1" applyAlignment="1">
      <alignment horizontal="center" vertical="center" wrapText="1"/>
    </xf>
    <xf numFmtId="0" fontId="9" fillId="2" borderId="3" xfId="3" applyFont="1" applyFill="1" applyBorder="1" applyAlignment="1">
      <alignment horizontal="center" vertical="center"/>
    </xf>
    <xf numFmtId="0" fontId="9" fillId="2" borderId="4" xfId="3" applyFont="1" applyFill="1" applyBorder="1" applyAlignment="1">
      <alignment horizontal="center" vertical="center"/>
    </xf>
    <xf numFmtId="0" fontId="9" fillId="2" borderId="5" xfId="3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 wrapText="1"/>
    </xf>
    <xf numFmtId="0" fontId="9" fillId="3" borderId="51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166" fontId="30" fillId="18" borderId="75" xfId="4" applyNumberFormat="1" applyFont="1" applyFill="1" applyBorder="1" applyAlignment="1">
      <alignment horizontal="center" vertical="center" wrapText="1"/>
    </xf>
    <xf numFmtId="166" fontId="9" fillId="4" borderId="22" xfId="4" applyNumberFormat="1" applyFont="1" applyFill="1" applyBorder="1" applyAlignment="1">
      <alignment horizontal="center" vertical="center" wrapText="1"/>
    </xf>
    <xf numFmtId="166" fontId="9" fillId="4" borderId="0" xfId="4" applyNumberFormat="1" applyFont="1" applyFill="1" applyBorder="1" applyAlignment="1">
      <alignment horizontal="center" vertical="center" wrapText="1"/>
    </xf>
    <xf numFmtId="0" fontId="27" fillId="11" borderId="16" xfId="0" applyFont="1" applyFill="1" applyBorder="1" applyAlignment="1">
      <alignment horizontal="center"/>
    </xf>
    <xf numFmtId="0" fontId="27" fillId="11" borderId="17" xfId="0" applyFont="1" applyFill="1" applyBorder="1" applyAlignment="1">
      <alignment horizontal="center"/>
    </xf>
    <xf numFmtId="0" fontId="27" fillId="11" borderId="18" xfId="0" applyFont="1" applyFill="1" applyBorder="1" applyAlignment="1">
      <alignment horizontal="center"/>
    </xf>
    <xf numFmtId="0" fontId="27" fillId="11" borderId="43" xfId="0" applyFont="1" applyFill="1" applyBorder="1" applyAlignment="1">
      <alignment horizontal="center"/>
    </xf>
    <xf numFmtId="0" fontId="27" fillId="11" borderId="42" xfId="0" applyFont="1" applyFill="1" applyBorder="1" applyAlignment="1">
      <alignment horizontal="center"/>
    </xf>
    <xf numFmtId="0" fontId="27" fillId="11" borderId="44" xfId="0" applyFont="1" applyFill="1" applyBorder="1" applyAlignment="1">
      <alignment horizontal="center"/>
    </xf>
    <xf numFmtId="0" fontId="19" fillId="8" borderId="53" xfId="0" applyFont="1" applyFill="1" applyBorder="1" applyAlignment="1">
      <alignment horizontal="center"/>
    </xf>
    <xf numFmtId="0" fontId="19" fillId="8" borderId="54" xfId="0" applyFont="1" applyFill="1" applyBorder="1" applyAlignment="1">
      <alignment horizontal="center"/>
    </xf>
    <xf numFmtId="0" fontId="19" fillId="8" borderId="55" xfId="0" applyFont="1" applyFill="1" applyBorder="1" applyAlignment="1">
      <alignment horizontal="center"/>
    </xf>
    <xf numFmtId="0" fontId="19" fillId="8" borderId="16" xfId="0" applyFont="1" applyFill="1" applyBorder="1" applyAlignment="1">
      <alignment horizontal="center"/>
    </xf>
    <xf numFmtId="0" fontId="19" fillId="8" borderId="17" xfId="0" applyFont="1" applyFill="1" applyBorder="1" applyAlignment="1">
      <alignment horizontal="center"/>
    </xf>
    <xf numFmtId="0" fontId="19" fillId="8" borderId="18" xfId="0" applyFont="1" applyFill="1" applyBorder="1" applyAlignment="1">
      <alignment horizontal="center"/>
    </xf>
    <xf numFmtId="0" fontId="21" fillId="9" borderId="66" xfId="0" applyFont="1" applyFill="1" applyBorder="1" applyAlignment="1">
      <alignment horizontal="left" vertical="center"/>
    </xf>
    <xf numFmtId="0" fontId="21" fillId="9" borderId="66" xfId="0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22" fillId="9" borderId="66" xfId="0" applyFont="1" applyFill="1" applyBorder="1" applyAlignment="1">
      <alignment horizontal="left" vertical="top"/>
    </xf>
    <xf numFmtId="0" fontId="24" fillId="9" borderId="66" xfId="0" applyFont="1" applyFill="1" applyBorder="1" applyAlignment="1">
      <alignment horizontal="center" vertical="center" wrapText="1"/>
    </xf>
    <xf numFmtId="0" fontId="24" fillId="9" borderId="0" xfId="0" applyFont="1" applyFill="1" applyAlignment="1">
      <alignment horizontal="center" vertical="center" wrapText="1"/>
    </xf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44" fontId="0" fillId="0" borderId="29" xfId="9" applyFont="1" applyBorder="1" applyAlignment="1">
      <alignment horizontal="center"/>
    </xf>
    <xf numFmtId="44" fontId="0" fillId="0" borderId="30" xfId="9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44" fontId="0" fillId="0" borderId="32" xfId="9" applyFont="1" applyBorder="1" applyAlignment="1">
      <alignment horizontal="center"/>
    </xf>
    <xf numFmtId="44" fontId="0" fillId="0" borderId="34" xfId="9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26" xfId="0" applyFont="1" applyBorder="1" applyAlignment="1">
      <alignment horizontal="center"/>
    </xf>
    <xf numFmtId="0" fontId="0" fillId="0" borderId="3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7" xfId="0" applyBorder="1" applyAlignment="1">
      <alignment horizontal="left"/>
    </xf>
    <xf numFmtId="0" fontId="12" fillId="0" borderId="16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164" fontId="41" fillId="0" borderId="75" xfId="2" applyNumberFormat="1" applyFont="1" applyBorder="1" applyAlignment="1" applyProtection="1">
      <alignment horizontal="center" vertical="center"/>
      <protection locked="0"/>
    </xf>
    <xf numFmtId="0" fontId="29" fillId="23" borderId="75" xfId="0" applyFont="1" applyFill="1" applyBorder="1" applyAlignment="1">
      <alignment horizontal="center"/>
    </xf>
    <xf numFmtId="44" fontId="29" fillId="23" borderId="75" xfId="0" applyNumberFormat="1" applyFont="1" applyFill="1" applyBorder="1" applyAlignment="1">
      <alignment horizontal="center"/>
    </xf>
    <xf numFmtId="0" fontId="29" fillId="23" borderId="6" xfId="0" applyFont="1" applyFill="1" applyBorder="1" applyAlignment="1">
      <alignment horizontal="center"/>
    </xf>
    <xf numFmtId="0" fontId="29" fillId="23" borderId="51" xfId="0" applyFont="1" applyFill="1" applyBorder="1" applyAlignment="1">
      <alignment horizontal="center"/>
    </xf>
    <xf numFmtId="0" fontId="29" fillId="23" borderId="86" xfId="0" applyFont="1" applyFill="1" applyBorder="1" applyAlignment="1">
      <alignment horizontal="center"/>
    </xf>
    <xf numFmtId="170" fontId="29" fillId="23" borderId="100" xfId="0" applyNumberFormat="1" applyFont="1" applyFill="1" applyBorder="1" applyAlignment="1">
      <alignment horizontal="center"/>
    </xf>
    <xf numFmtId="44" fontId="42" fillId="0" borderId="75" xfId="0" applyNumberFormat="1" applyFont="1" applyBorder="1" applyAlignment="1">
      <alignment horizontal="center"/>
    </xf>
    <xf numFmtId="44" fontId="40" fillId="0" borderId="0" xfId="0" applyNumberFormat="1" applyFont="1" applyAlignment="1">
      <alignment horizontal="center"/>
    </xf>
    <xf numFmtId="16" fontId="40" fillId="19" borderId="16" xfId="0" applyNumberFormat="1" applyFont="1" applyFill="1" applyBorder="1" applyAlignment="1">
      <alignment horizontal="center"/>
    </xf>
    <xf numFmtId="16" fontId="40" fillId="19" borderId="17" xfId="0" applyNumberFormat="1" applyFont="1" applyFill="1" applyBorder="1" applyAlignment="1">
      <alignment horizontal="center"/>
    </xf>
    <xf numFmtId="16" fontId="40" fillId="20" borderId="19" xfId="0" applyNumberFormat="1" applyFont="1" applyFill="1" applyBorder="1" applyAlignment="1">
      <alignment horizontal="center"/>
    </xf>
    <xf numFmtId="16" fontId="40" fillId="20" borderId="20" xfId="0" applyNumberFormat="1" applyFont="1" applyFill="1" applyBorder="1" applyAlignment="1">
      <alignment horizontal="center"/>
    </xf>
    <xf numFmtId="0" fontId="40" fillId="21" borderId="22" xfId="0" applyFont="1" applyFill="1" applyBorder="1" applyAlignment="1">
      <alignment horizontal="center"/>
    </xf>
    <xf numFmtId="0" fontId="40" fillId="21" borderId="0" xfId="0" applyFont="1" applyFill="1" applyAlignment="1">
      <alignment horizontal="center"/>
    </xf>
    <xf numFmtId="0" fontId="29" fillId="22" borderId="19" xfId="0" applyFont="1" applyFill="1" applyBorder="1" applyAlignment="1">
      <alignment horizontal="center"/>
    </xf>
    <xf numFmtId="0" fontId="29" fillId="22" borderId="20" xfId="0" applyFont="1" applyFill="1" applyBorder="1" applyAlignment="1">
      <alignment horizontal="center"/>
    </xf>
    <xf numFmtId="164" fontId="43" fillId="0" borderId="27" xfId="2" applyNumberFormat="1" applyFont="1" applyBorder="1" applyAlignment="1" applyProtection="1">
      <alignment horizontal="center" vertical="center"/>
      <protection locked="0"/>
    </xf>
    <xf numFmtId="164" fontId="41" fillId="0" borderId="0" xfId="2" applyNumberFormat="1" applyFont="1" applyAlignment="1" applyProtection="1">
      <alignment horizontal="center" vertical="center"/>
      <protection locked="0"/>
    </xf>
    <xf numFmtId="164" fontId="43" fillId="0" borderId="37" xfId="2" applyNumberFormat="1" applyFont="1" applyBorder="1" applyAlignment="1" applyProtection="1">
      <alignment horizontal="center" vertical="center"/>
      <protection locked="0"/>
    </xf>
    <xf numFmtId="0" fontId="43" fillId="0" borderId="30" xfId="2" applyFont="1" applyBorder="1" applyAlignment="1" applyProtection="1">
      <alignment horizontal="center" vertical="center"/>
      <protection locked="0"/>
    </xf>
    <xf numFmtId="0" fontId="41" fillId="0" borderId="0" xfId="2" applyFont="1" applyAlignment="1" applyProtection="1">
      <alignment horizontal="center" vertical="center"/>
      <protection locked="0"/>
    </xf>
    <xf numFmtId="14" fontId="43" fillId="0" borderId="37" xfId="2" applyNumberFormat="1" applyFont="1" applyBorder="1" applyAlignment="1" applyProtection="1">
      <alignment horizontal="center" vertical="center"/>
      <protection locked="0"/>
    </xf>
    <xf numFmtId="14" fontId="41" fillId="0" borderId="0" xfId="2" applyNumberFormat="1" applyFont="1" applyAlignment="1" applyProtection="1">
      <alignment horizontal="center" vertical="center"/>
      <protection locked="0"/>
    </xf>
    <xf numFmtId="0" fontId="43" fillId="0" borderId="34" xfId="2" applyFont="1" applyBorder="1" applyAlignment="1" applyProtection="1">
      <alignment horizontal="center" vertical="center"/>
      <protection locked="0"/>
    </xf>
    <xf numFmtId="44" fontId="42" fillId="0" borderId="99" xfId="0" applyNumberFormat="1" applyFont="1" applyBorder="1" applyAlignment="1">
      <alignment horizontal="center"/>
    </xf>
    <xf numFmtId="9" fontId="42" fillId="0" borderId="86" xfId="1" applyFont="1" applyBorder="1" applyAlignment="1">
      <alignment horizontal="center"/>
    </xf>
    <xf numFmtId="170" fontId="42" fillId="0" borderId="11" xfId="0" applyNumberFormat="1" applyFont="1" applyBorder="1" applyAlignment="1">
      <alignment horizontal="center"/>
    </xf>
    <xf numFmtId="44" fontId="29" fillId="23" borderId="100" xfId="0" applyNumberFormat="1" applyFont="1" applyFill="1" applyBorder="1" applyAlignment="1">
      <alignment horizontal="center"/>
    </xf>
  </cellXfs>
  <cellStyles count="13">
    <cellStyle name="Hiperlink" xfId="8" builtinId="8"/>
    <cellStyle name="Moeda" xfId="9" builtinId="4"/>
    <cellStyle name="Moeda 2" xfId="4" xr:uid="{88D8EF41-8435-41DD-B95B-CB2197D8CF8B}"/>
    <cellStyle name="Moeda 3" xfId="10" xr:uid="{18A079E9-578A-4840-BD6F-5C55BE5AE376}"/>
    <cellStyle name="Moeda 4" xfId="6" xr:uid="{87039FAF-445E-422B-A516-66BA7E305CF9}"/>
    <cellStyle name="Moeda 4 2" xfId="11" xr:uid="{636A40C2-255F-46EF-84CA-98953AE8866B}"/>
    <cellStyle name="Moeda 5" xfId="12" xr:uid="{2124AE60-0557-4AC3-B48A-633CB17E3340}"/>
    <cellStyle name="Normal" xfId="0" builtinId="0"/>
    <cellStyle name="Normal 2" xfId="2" xr:uid="{BD42359E-6099-413E-81D2-0E0BA4C03DB2}"/>
    <cellStyle name="Normal 3" xfId="7" xr:uid="{68151FFA-A329-4F7F-B412-27BE57253D9C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0" Type="http://schemas.openxmlformats.org/officeDocument/2006/relationships/image" Target="../media/image22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2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9.png"/><Relationship Id="rId18" Type="http://schemas.openxmlformats.org/officeDocument/2006/relationships/image" Target="../media/image44.png"/><Relationship Id="rId26" Type="http://schemas.openxmlformats.org/officeDocument/2006/relationships/image" Target="../media/image52.png"/><Relationship Id="rId39" Type="http://schemas.openxmlformats.org/officeDocument/2006/relationships/image" Target="../media/image65.png"/><Relationship Id="rId21" Type="http://schemas.openxmlformats.org/officeDocument/2006/relationships/image" Target="../media/image47.png"/><Relationship Id="rId34" Type="http://schemas.openxmlformats.org/officeDocument/2006/relationships/image" Target="../media/image60.png"/><Relationship Id="rId42" Type="http://schemas.openxmlformats.org/officeDocument/2006/relationships/image" Target="../media/image68.png"/><Relationship Id="rId47" Type="http://schemas.openxmlformats.org/officeDocument/2006/relationships/image" Target="../media/image73.png"/><Relationship Id="rId50" Type="http://schemas.openxmlformats.org/officeDocument/2006/relationships/image" Target="../media/image76.png"/><Relationship Id="rId55" Type="http://schemas.openxmlformats.org/officeDocument/2006/relationships/image" Target="../media/image81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6" Type="http://schemas.openxmlformats.org/officeDocument/2006/relationships/image" Target="../media/image42.png"/><Relationship Id="rId29" Type="http://schemas.openxmlformats.org/officeDocument/2006/relationships/image" Target="../media/image55.png"/><Relationship Id="rId11" Type="http://schemas.openxmlformats.org/officeDocument/2006/relationships/image" Target="../media/image37.png"/><Relationship Id="rId24" Type="http://schemas.openxmlformats.org/officeDocument/2006/relationships/image" Target="../media/image50.png"/><Relationship Id="rId32" Type="http://schemas.openxmlformats.org/officeDocument/2006/relationships/image" Target="../media/image58.png"/><Relationship Id="rId37" Type="http://schemas.openxmlformats.org/officeDocument/2006/relationships/image" Target="../media/image63.png"/><Relationship Id="rId40" Type="http://schemas.openxmlformats.org/officeDocument/2006/relationships/image" Target="../media/image66.png"/><Relationship Id="rId45" Type="http://schemas.openxmlformats.org/officeDocument/2006/relationships/image" Target="../media/image71.png"/><Relationship Id="rId53" Type="http://schemas.openxmlformats.org/officeDocument/2006/relationships/image" Target="../media/image79.png"/><Relationship Id="rId58" Type="http://schemas.openxmlformats.org/officeDocument/2006/relationships/image" Target="../media/image84.png"/><Relationship Id="rId5" Type="http://schemas.openxmlformats.org/officeDocument/2006/relationships/image" Target="../media/image31.png"/><Relationship Id="rId19" Type="http://schemas.openxmlformats.org/officeDocument/2006/relationships/image" Target="../media/image45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40.png"/><Relationship Id="rId22" Type="http://schemas.openxmlformats.org/officeDocument/2006/relationships/image" Target="../media/image48.png"/><Relationship Id="rId27" Type="http://schemas.openxmlformats.org/officeDocument/2006/relationships/image" Target="../media/image53.png"/><Relationship Id="rId30" Type="http://schemas.openxmlformats.org/officeDocument/2006/relationships/image" Target="../media/image56.png"/><Relationship Id="rId35" Type="http://schemas.openxmlformats.org/officeDocument/2006/relationships/image" Target="../media/image61.png"/><Relationship Id="rId43" Type="http://schemas.openxmlformats.org/officeDocument/2006/relationships/image" Target="../media/image69.png"/><Relationship Id="rId48" Type="http://schemas.openxmlformats.org/officeDocument/2006/relationships/image" Target="../media/image74.png"/><Relationship Id="rId56" Type="http://schemas.openxmlformats.org/officeDocument/2006/relationships/image" Target="../media/image82.png"/><Relationship Id="rId8" Type="http://schemas.openxmlformats.org/officeDocument/2006/relationships/image" Target="../media/image34.png"/><Relationship Id="rId51" Type="http://schemas.openxmlformats.org/officeDocument/2006/relationships/image" Target="../media/image77.png"/><Relationship Id="rId3" Type="http://schemas.openxmlformats.org/officeDocument/2006/relationships/image" Target="../media/image29.png"/><Relationship Id="rId12" Type="http://schemas.openxmlformats.org/officeDocument/2006/relationships/image" Target="../media/image38.png"/><Relationship Id="rId17" Type="http://schemas.openxmlformats.org/officeDocument/2006/relationships/image" Target="../media/image43.png"/><Relationship Id="rId25" Type="http://schemas.openxmlformats.org/officeDocument/2006/relationships/image" Target="../media/image51.png"/><Relationship Id="rId33" Type="http://schemas.openxmlformats.org/officeDocument/2006/relationships/image" Target="../media/image59.png"/><Relationship Id="rId38" Type="http://schemas.openxmlformats.org/officeDocument/2006/relationships/image" Target="../media/image64.png"/><Relationship Id="rId46" Type="http://schemas.openxmlformats.org/officeDocument/2006/relationships/image" Target="../media/image72.png"/><Relationship Id="rId59" Type="http://schemas.openxmlformats.org/officeDocument/2006/relationships/image" Target="../media/image85.png"/><Relationship Id="rId20" Type="http://schemas.openxmlformats.org/officeDocument/2006/relationships/image" Target="../media/image46.png"/><Relationship Id="rId41" Type="http://schemas.openxmlformats.org/officeDocument/2006/relationships/image" Target="../media/image67.png"/><Relationship Id="rId54" Type="http://schemas.openxmlformats.org/officeDocument/2006/relationships/image" Target="../media/image80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15" Type="http://schemas.openxmlformats.org/officeDocument/2006/relationships/image" Target="../media/image41.png"/><Relationship Id="rId23" Type="http://schemas.openxmlformats.org/officeDocument/2006/relationships/image" Target="../media/image49.png"/><Relationship Id="rId28" Type="http://schemas.openxmlformats.org/officeDocument/2006/relationships/image" Target="../media/image54.png"/><Relationship Id="rId36" Type="http://schemas.openxmlformats.org/officeDocument/2006/relationships/image" Target="../media/image62.png"/><Relationship Id="rId49" Type="http://schemas.openxmlformats.org/officeDocument/2006/relationships/image" Target="../media/image75.png"/><Relationship Id="rId57" Type="http://schemas.openxmlformats.org/officeDocument/2006/relationships/image" Target="../media/image83.png"/><Relationship Id="rId10" Type="http://schemas.openxmlformats.org/officeDocument/2006/relationships/image" Target="../media/image36.png"/><Relationship Id="rId31" Type="http://schemas.openxmlformats.org/officeDocument/2006/relationships/image" Target="../media/image57.png"/><Relationship Id="rId44" Type="http://schemas.openxmlformats.org/officeDocument/2006/relationships/image" Target="../media/image70.png"/><Relationship Id="rId52" Type="http://schemas.openxmlformats.org/officeDocument/2006/relationships/image" Target="../media/image7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381001</xdr:colOff>
      <xdr:row>0</xdr:row>
      <xdr:rowOff>142876</xdr:rowOff>
    </xdr:from>
    <xdr:to>
      <xdr:col>1</xdr:col>
      <xdr:colOff>1036205</xdr:colOff>
      <xdr:row>0</xdr:row>
      <xdr:rowOff>718912</xdr:rowOff>
    </xdr:to>
    <xdr:pic macro="[0]!Adiciona_Grupo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142876"/>
          <a:ext cx="603250" cy="603250"/>
        </a:xfrm>
        <a:prstGeom prst="rect">
          <a:avLst/>
        </a:prstGeom>
      </xdr:spPr>
    </xdr:pic>
    <xdr:clientData/>
  </xdr:twoCellAnchor>
  <xdr:twoCellAnchor editAs="absolute">
    <xdr:from>
      <xdr:col>5</xdr:col>
      <xdr:colOff>310835</xdr:colOff>
      <xdr:row>0</xdr:row>
      <xdr:rowOff>108498</xdr:rowOff>
    </xdr:from>
    <xdr:to>
      <xdr:col>5</xdr:col>
      <xdr:colOff>1018883</xdr:colOff>
      <xdr:row>0</xdr:row>
      <xdr:rowOff>721888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>
          <a:grpSpLocks noChangeAspect="1"/>
        </xdr:cNvGrpSpPr>
      </xdr:nvGrpSpPr>
      <xdr:grpSpPr>
        <a:xfrm>
          <a:off x="1540921" y="108498"/>
          <a:ext cx="708048" cy="613390"/>
          <a:chOff x="2069224" y="1294086"/>
          <a:chExt cx="644525" cy="766598"/>
        </a:xfrm>
      </xdr:grpSpPr>
      <xdr:pic macro="[0]!Adiciona_Subgrupo"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9224" y="1294086"/>
            <a:ext cx="603250" cy="599966"/>
          </a:xfrm>
          <a:prstGeom prst="rect">
            <a:avLst/>
          </a:prstGeom>
        </xdr:spPr>
      </xdr:pic>
      <xdr:pic macro="[0]!Adiciona_Subgrupo"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0499" y="1462361"/>
            <a:ext cx="603250" cy="598323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2641307</xdr:colOff>
      <xdr:row>0</xdr:row>
      <xdr:rowOff>0</xdr:rowOff>
    </xdr:from>
    <xdr:to>
      <xdr:col>5</xdr:col>
      <xdr:colOff>3572779</xdr:colOff>
      <xdr:row>0</xdr:row>
      <xdr:rowOff>893536</xdr:rowOff>
    </xdr:to>
    <xdr:pic macro="[0]!Apaga_Ultimalinha"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1324" y="0"/>
          <a:ext cx="925286" cy="917864"/>
        </a:xfrm>
        <a:prstGeom prst="rect">
          <a:avLst/>
        </a:prstGeom>
      </xdr:spPr>
    </xdr:pic>
    <xdr:clientData/>
  </xdr:twoCellAnchor>
  <xdr:twoCellAnchor editAs="absolute">
    <xdr:from>
      <xdr:col>5</xdr:col>
      <xdr:colOff>1402681</xdr:colOff>
      <xdr:row>0</xdr:row>
      <xdr:rowOff>0</xdr:rowOff>
    </xdr:from>
    <xdr:to>
      <xdr:col>5</xdr:col>
      <xdr:colOff>2397331</xdr:colOff>
      <xdr:row>0</xdr:row>
      <xdr:rowOff>893215</xdr:rowOff>
    </xdr:to>
    <xdr:pic macro="[0]!Adiciona_LinhaItem">
      <xdr:nvPicPr>
        <xdr:cNvPr id="24" name="Image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9805" y="0"/>
          <a:ext cx="917543" cy="917543"/>
        </a:xfrm>
        <a:prstGeom prst="rect">
          <a:avLst/>
        </a:prstGeom>
      </xdr:spPr>
    </xdr:pic>
    <xdr:clientData/>
  </xdr:twoCellAnchor>
  <xdr:twoCellAnchor editAs="absolute">
    <xdr:from>
      <xdr:col>5</xdr:col>
      <xdr:colOff>293730</xdr:colOff>
      <xdr:row>0</xdr:row>
      <xdr:rowOff>1397802</xdr:rowOff>
    </xdr:from>
    <xdr:to>
      <xdr:col>5</xdr:col>
      <xdr:colOff>1126652</xdr:colOff>
      <xdr:row>0</xdr:row>
      <xdr:rowOff>2167224</xdr:rowOff>
    </xdr:to>
    <xdr:pic macro="[0]!Subtotal_SubGrupo"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7702" y="1411942"/>
          <a:ext cx="763018" cy="740608"/>
        </a:xfrm>
        <a:prstGeom prst="rect">
          <a:avLst/>
        </a:prstGeom>
      </xdr:spPr>
    </xdr:pic>
    <xdr:clientData/>
  </xdr:twoCellAnchor>
  <xdr:twoCellAnchor editAs="absolute">
    <xdr:from>
      <xdr:col>1</xdr:col>
      <xdr:colOff>308264</xdr:colOff>
      <xdr:row>0</xdr:row>
      <xdr:rowOff>1400094</xdr:rowOff>
    </xdr:from>
    <xdr:to>
      <xdr:col>1</xdr:col>
      <xdr:colOff>1113147</xdr:colOff>
      <xdr:row>0</xdr:row>
      <xdr:rowOff>2179041</xdr:rowOff>
    </xdr:to>
    <xdr:pic macro="[0]!Subtotal_Grupo">
      <xdr:nvPicPr>
        <xdr:cNvPr id="33" name="Image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264" y="1433947"/>
          <a:ext cx="762000" cy="762000"/>
        </a:xfrm>
        <a:prstGeom prst="rect">
          <a:avLst/>
        </a:prstGeom>
      </xdr:spPr>
    </xdr:pic>
    <xdr:clientData/>
  </xdr:twoCellAnchor>
  <xdr:twoCellAnchor editAs="absolute">
    <xdr:from>
      <xdr:col>5</xdr:col>
      <xdr:colOff>1433286</xdr:colOff>
      <xdr:row>0</xdr:row>
      <xdr:rowOff>1342572</xdr:rowOff>
    </xdr:from>
    <xdr:to>
      <xdr:col>5</xdr:col>
      <xdr:colOff>2276928</xdr:colOff>
      <xdr:row>0</xdr:row>
      <xdr:rowOff>2186214</xdr:rowOff>
    </xdr:to>
    <xdr:pic macro="[0]!SomaTotalPlanilha"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58" y="1374322"/>
          <a:ext cx="843642" cy="843642"/>
        </a:xfrm>
        <a:prstGeom prst="rect">
          <a:avLst/>
        </a:prstGeom>
      </xdr:spPr>
    </xdr:pic>
    <xdr:clientData/>
  </xdr:twoCellAnchor>
  <xdr:twoCellAnchor editAs="absolute">
    <xdr:from>
      <xdr:col>5</xdr:col>
      <xdr:colOff>2632983</xdr:colOff>
      <xdr:row>0</xdr:row>
      <xdr:rowOff>1338491</xdr:rowOff>
    </xdr:from>
    <xdr:to>
      <xdr:col>5</xdr:col>
      <xdr:colOff>3484789</xdr:colOff>
      <xdr:row>0</xdr:row>
      <xdr:rowOff>2191462</xdr:rowOff>
    </xdr:to>
    <xdr:pic macro="[0]!Atualiza_Totais">
      <xdr:nvPicPr>
        <xdr:cNvPr id="42" name="Imagem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3866" y="1359355"/>
          <a:ext cx="849084" cy="832561"/>
        </a:xfrm>
        <a:prstGeom prst="rect">
          <a:avLst/>
        </a:prstGeom>
      </xdr:spPr>
    </xdr:pic>
    <xdr:clientData/>
  </xdr:twoCellAnchor>
  <xdr:twoCellAnchor editAs="absolute">
    <xdr:from>
      <xdr:col>6</xdr:col>
      <xdr:colOff>303217</xdr:colOff>
      <xdr:row>0</xdr:row>
      <xdr:rowOff>84685</xdr:rowOff>
    </xdr:from>
    <xdr:to>
      <xdr:col>6</xdr:col>
      <xdr:colOff>1119646</xdr:colOff>
      <xdr:row>0</xdr:row>
      <xdr:rowOff>787721</xdr:rowOff>
    </xdr:to>
    <xdr:pic macro="[0]!ChamaSolicitacaoPagamento">
      <xdr:nvPicPr>
        <xdr:cNvPr id="48" name="Imagem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6860" y="84685"/>
          <a:ext cx="734786" cy="730250"/>
        </a:xfrm>
        <a:prstGeom prst="rect">
          <a:avLst/>
        </a:prstGeom>
      </xdr:spPr>
    </xdr:pic>
    <xdr:clientData/>
  </xdr:twoCellAnchor>
  <xdr:twoCellAnchor editAs="absolute">
    <xdr:from>
      <xdr:col>6</xdr:col>
      <xdr:colOff>1470164</xdr:colOff>
      <xdr:row>0</xdr:row>
      <xdr:rowOff>0</xdr:rowOff>
    </xdr:from>
    <xdr:to>
      <xdr:col>6</xdr:col>
      <xdr:colOff>2306706</xdr:colOff>
      <xdr:row>0</xdr:row>
      <xdr:rowOff>803116</xdr:rowOff>
    </xdr:to>
    <xdr:pic macro="[0]!GeraPlanilhaMkt">
      <xdr:nvPicPr>
        <xdr:cNvPr id="54" name="Imagem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2164" y="0"/>
          <a:ext cx="836542" cy="830330"/>
        </a:xfrm>
        <a:prstGeom prst="rect">
          <a:avLst/>
        </a:prstGeom>
      </xdr:spPr>
    </xdr:pic>
    <xdr:clientData/>
  </xdr:twoCellAnchor>
  <xdr:twoCellAnchor editAs="absolute">
    <xdr:from>
      <xdr:col>6</xdr:col>
      <xdr:colOff>219983</xdr:colOff>
      <xdr:row>0</xdr:row>
      <xdr:rowOff>1338037</xdr:rowOff>
    </xdr:from>
    <xdr:to>
      <xdr:col>6</xdr:col>
      <xdr:colOff>1111250</xdr:colOff>
      <xdr:row>0</xdr:row>
      <xdr:rowOff>2168071</xdr:rowOff>
    </xdr:to>
    <xdr:pic macro="[0]!TravarMenu">
      <xdr:nvPicPr>
        <xdr:cNvPr id="57" name="Imagem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6" y="1349376"/>
          <a:ext cx="809624" cy="809624"/>
        </a:xfrm>
        <a:prstGeom prst="rect">
          <a:avLst/>
        </a:prstGeom>
      </xdr:spPr>
    </xdr:pic>
    <xdr:clientData/>
  </xdr:twoCellAnchor>
  <xdr:twoCellAnchor editAs="absolute">
    <xdr:from>
      <xdr:col>6</xdr:col>
      <xdr:colOff>1474391</xdr:colOff>
      <xdr:row>0</xdr:row>
      <xdr:rowOff>1350261</xdr:rowOff>
    </xdr:from>
    <xdr:to>
      <xdr:col>6</xdr:col>
      <xdr:colOff>2284015</xdr:colOff>
      <xdr:row>0</xdr:row>
      <xdr:rowOff>2187915</xdr:rowOff>
    </xdr:to>
    <xdr:pic macro="[0]!DestravarMenu">
      <xdr:nvPicPr>
        <xdr:cNvPr id="59" name="Imagem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1375173"/>
          <a:ext cx="809624" cy="809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121920</xdr:colOff>
          <xdr:row>0</xdr:row>
          <xdr:rowOff>754380</xdr:rowOff>
        </xdr:from>
        <xdr:to>
          <xdr:col>1</xdr:col>
          <xdr:colOff>1242060</xdr:colOff>
          <xdr:row>0</xdr:row>
          <xdr:rowOff>1295400</xdr:rowOff>
        </xdr:to>
        <xdr:sp macro="" textlink="">
          <xdr:nvSpPr>
            <xdr:cNvPr id="1034" name="Label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0</xdr:row>
          <xdr:rowOff>784860</xdr:rowOff>
        </xdr:from>
        <xdr:to>
          <xdr:col>5</xdr:col>
          <xdr:colOff>1196340</xdr:colOff>
          <xdr:row>0</xdr:row>
          <xdr:rowOff>1318260</xdr:rowOff>
        </xdr:to>
        <xdr:sp macro="" textlink="">
          <xdr:nvSpPr>
            <xdr:cNvPr id="1035" name="Label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1242060</xdr:colOff>
          <xdr:row>0</xdr:row>
          <xdr:rowOff>792480</xdr:rowOff>
        </xdr:from>
        <xdr:to>
          <xdr:col>5</xdr:col>
          <xdr:colOff>2362200</xdr:colOff>
          <xdr:row>0</xdr:row>
          <xdr:rowOff>1333500</xdr:rowOff>
        </xdr:to>
        <xdr:sp macro="" textlink="">
          <xdr:nvSpPr>
            <xdr:cNvPr id="1036" name="Label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2484120</xdr:colOff>
          <xdr:row>0</xdr:row>
          <xdr:rowOff>822960</xdr:rowOff>
        </xdr:from>
        <xdr:to>
          <xdr:col>6</xdr:col>
          <xdr:colOff>0</xdr:colOff>
          <xdr:row>0</xdr:row>
          <xdr:rowOff>1356360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45720</xdr:colOff>
          <xdr:row>0</xdr:row>
          <xdr:rowOff>822960</xdr:rowOff>
        </xdr:from>
        <xdr:to>
          <xdr:col>6</xdr:col>
          <xdr:colOff>1165860</xdr:colOff>
          <xdr:row>0</xdr:row>
          <xdr:rowOff>1356360</xdr:rowOff>
        </xdr:to>
        <xdr:sp macro="" textlink="">
          <xdr:nvSpPr>
            <xdr:cNvPr id="1038" name="Label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1295400</xdr:colOff>
          <xdr:row>0</xdr:row>
          <xdr:rowOff>815340</xdr:rowOff>
        </xdr:from>
        <xdr:to>
          <xdr:col>6</xdr:col>
          <xdr:colOff>2415540</xdr:colOff>
          <xdr:row>0</xdr:row>
          <xdr:rowOff>1356360</xdr:rowOff>
        </xdr:to>
        <xdr:sp macro="" textlink="">
          <xdr:nvSpPr>
            <xdr:cNvPr id="1039" name="Label6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144780</xdr:colOff>
          <xdr:row>0</xdr:row>
          <xdr:rowOff>2217420</xdr:rowOff>
        </xdr:from>
        <xdr:to>
          <xdr:col>5</xdr:col>
          <xdr:colOff>7620</xdr:colOff>
          <xdr:row>0</xdr:row>
          <xdr:rowOff>2750820</xdr:rowOff>
        </xdr:to>
        <xdr:sp macro="" textlink="">
          <xdr:nvSpPr>
            <xdr:cNvPr id="1040" name="Label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137160</xdr:colOff>
          <xdr:row>0</xdr:row>
          <xdr:rowOff>2225040</xdr:rowOff>
        </xdr:from>
        <xdr:to>
          <xdr:col>5</xdr:col>
          <xdr:colOff>1257300</xdr:colOff>
          <xdr:row>0</xdr:row>
          <xdr:rowOff>2735580</xdr:rowOff>
        </xdr:to>
        <xdr:sp macro="" textlink="">
          <xdr:nvSpPr>
            <xdr:cNvPr id="1041" name="Label8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1318260</xdr:colOff>
          <xdr:row>0</xdr:row>
          <xdr:rowOff>2232660</xdr:rowOff>
        </xdr:from>
        <xdr:to>
          <xdr:col>5</xdr:col>
          <xdr:colOff>2430780</xdr:colOff>
          <xdr:row>0</xdr:row>
          <xdr:rowOff>2727960</xdr:rowOff>
        </xdr:to>
        <xdr:sp macro="" textlink="">
          <xdr:nvSpPr>
            <xdr:cNvPr id="1042" name="Label9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2484120</xdr:colOff>
          <xdr:row>0</xdr:row>
          <xdr:rowOff>2232660</xdr:rowOff>
        </xdr:from>
        <xdr:to>
          <xdr:col>6</xdr:col>
          <xdr:colOff>0</xdr:colOff>
          <xdr:row>0</xdr:row>
          <xdr:rowOff>2727960</xdr:rowOff>
        </xdr:to>
        <xdr:sp macro="" textlink="">
          <xdr:nvSpPr>
            <xdr:cNvPr id="1043" name="Label10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</xdr:colOff>
          <xdr:row>0</xdr:row>
          <xdr:rowOff>2232660</xdr:rowOff>
        </xdr:from>
        <xdr:to>
          <xdr:col>6</xdr:col>
          <xdr:colOff>1135380</xdr:colOff>
          <xdr:row>0</xdr:row>
          <xdr:rowOff>2727960</xdr:rowOff>
        </xdr:to>
        <xdr:sp macro="" textlink="">
          <xdr:nvSpPr>
            <xdr:cNvPr id="1044" name="Label1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1333500</xdr:colOff>
          <xdr:row>0</xdr:row>
          <xdr:rowOff>2255520</xdr:rowOff>
        </xdr:from>
        <xdr:to>
          <xdr:col>6</xdr:col>
          <xdr:colOff>2453640</xdr:colOff>
          <xdr:row>0</xdr:row>
          <xdr:rowOff>2758440</xdr:rowOff>
        </xdr:to>
        <xdr:sp macro="" textlink="">
          <xdr:nvSpPr>
            <xdr:cNvPr id="1045" name="Label12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90714</xdr:colOff>
      <xdr:row>3</xdr:row>
      <xdr:rowOff>36286</xdr:rowOff>
    </xdr:from>
    <xdr:to>
      <xdr:col>10</xdr:col>
      <xdr:colOff>201605</xdr:colOff>
      <xdr:row>10</xdr:row>
      <xdr:rowOff>177461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2DB5281-6453-4416-ACDB-8560CCBB1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90357" y="916215"/>
          <a:ext cx="2052177" cy="19826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125</xdr:col>
      <xdr:colOff>595745</xdr:colOff>
      <xdr:row>177</xdr:row>
      <xdr:rowOff>55418</xdr:rowOff>
    </xdr:from>
    <xdr:to>
      <xdr:col>147</xdr:col>
      <xdr:colOff>337805</xdr:colOff>
      <xdr:row>213</xdr:row>
      <xdr:rowOff>64294</xdr:rowOff>
    </xdr:to>
    <xdr:pic>
      <xdr:nvPicPr>
        <xdr:cNvPr id="463" name="Imagem 462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70109" y="32558182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126</xdr:col>
      <xdr:colOff>249382</xdr:colOff>
      <xdr:row>135</xdr:row>
      <xdr:rowOff>138546</xdr:rowOff>
    </xdr:from>
    <xdr:to>
      <xdr:col>147</xdr:col>
      <xdr:colOff>601042</xdr:colOff>
      <xdr:row>171</xdr:row>
      <xdr:rowOff>147422</xdr:rowOff>
    </xdr:to>
    <xdr:pic>
      <xdr:nvPicPr>
        <xdr:cNvPr id="453" name="Imagem 452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33346" y="25076728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124</xdr:col>
      <xdr:colOff>471055</xdr:colOff>
      <xdr:row>121</xdr:row>
      <xdr:rowOff>96981</xdr:rowOff>
    </xdr:from>
    <xdr:to>
      <xdr:col>148</xdr:col>
      <xdr:colOff>53187</xdr:colOff>
      <xdr:row>131</xdr:row>
      <xdr:rowOff>18160</xdr:rowOff>
    </xdr:to>
    <xdr:pic>
      <xdr:nvPicPr>
        <xdr:cNvPr id="492" name="Imagem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35819" y="22513636"/>
          <a:ext cx="14212532" cy="1722269"/>
        </a:xfrm>
        <a:prstGeom prst="rect">
          <a:avLst/>
        </a:prstGeom>
      </xdr:spPr>
    </xdr:pic>
    <xdr:clientData/>
  </xdr:twoCellAnchor>
  <xdr:twoCellAnchor editAs="oneCell">
    <xdr:from>
      <xdr:col>93</xdr:col>
      <xdr:colOff>69273</xdr:colOff>
      <xdr:row>367</xdr:row>
      <xdr:rowOff>96981</xdr:rowOff>
    </xdr:from>
    <xdr:to>
      <xdr:col>115</xdr:col>
      <xdr:colOff>314296</xdr:colOff>
      <xdr:row>393</xdr:row>
      <xdr:rowOff>116092</xdr:rowOff>
    </xdr:to>
    <xdr:pic>
      <xdr:nvPicPr>
        <xdr:cNvPr id="438" name="Imagem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13237" y="66820472"/>
          <a:ext cx="13656223" cy="4701947"/>
        </a:xfrm>
        <a:prstGeom prst="rect">
          <a:avLst/>
        </a:prstGeom>
      </xdr:spPr>
    </xdr:pic>
    <xdr:clientData/>
  </xdr:twoCellAnchor>
  <xdr:twoCellAnchor editAs="oneCell">
    <xdr:from>
      <xdr:col>93</xdr:col>
      <xdr:colOff>413657</xdr:colOff>
      <xdr:row>263</xdr:row>
      <xdr:rowOff>87085</xdr:rowOff>
    </xdr:from>
    <xdr:to>
      <xdr:col>115</xdr:col>
      <xdr:colOff>108857</xdr:colOff>
      <xdr:row>298</xdr:row>
      <xdr:rowOff>43542</xdr:rowOff>
    </xdr:to>
    <xdr:pic>
      <xdr:nvPicPr>
        <xdr:cNvPr id="414" name="Imagem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20" t="1152" r="622" b="1588"/>
        <a:stretch/>
      </xdr:blipFill>
      <xdr:spPr>
        <a:xfrm>
          <a:off x="60807600" y="49170771"/>
          <a:ext cx="13106400" cy="6433457"/>
        </a:xfrm>
        <a:prstGeom prst="rect">
          <a:avLst/>
        </a:prstGeom>
      </xdr:spPr>
    </xdr:pic>
    <xdr:clientData/>
  </xdr:twoCellAnchor>
  <xdr:twoCellAnchor editAs="oneCell">
    <xdr:from>
      <xdr:col>93</xdr:col>
      <xdr:colOff>533400</xdr:colOff>
      <xdr:row>225</xdr:row>
      <xdr:rowOff>19050</xdr:rowOff>
    </xdr:from>
    <xdr:to>
      <xdr:col>116</xdr:col>
      <xdr:colOff>344099</xdr:colOff>
      <xdr:row>255</xdr:row>
      <xdr:rowOff>133855</xdr:rowOff>
    </xdr:to>
    <xdr:pic>
      <xdr:nvPicPr>
        <xdr:cNvPr id="410" name="Imagem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27343" y="42070564"/>
          <a:ext cx="13831499" cy="5666520"/>
        </a:xfrm>
        <a:prstGeom prst="rect">
          <a:avLst/>
        </a:prstGeom>
      </xdr:spPr>
    </xdr:pic>
    <xdr:clientData/>
  </xdr:twoCellAnchor>
  <xdr:twoCellAnchor editAs="oneCell">
    <xdr:from>
      <xdr:col>94</xdr:col>
      <xdr:colOff>69273</xdr:colOff>
      <xdr:row>142</xdr:row>
      <xdr:rowOff>124691</xdr:rowOff>
    </xdr:from>
    <xdr:to>
      <xdr:col>115</xdr:col>
      <xdr:colOff>436174</xdr:colOff>
      <xdr:row>179</xdr:row>
      <xdr:rowOff>29663</xdr:rowOff>
    </xdr:to>
    <xdr:pic>
      <xdr:nvPicPr>
        <xdr:cNvPr id="385" name="Imagem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070837" y="26143527"/>
          <a:ext cx="13168501" cy="6569009"/>
        </a:xfrm>
        <a:prstGeom prst="rect">
          <a:avLst/>
        </a:prstGeom>
      </xdr:spPr>
    </xdr:pic>
    <xdr:clientData/>
  </xdr:twoCellAnchor>
  <xdr:twoCellAnchor>
    <xdr:from>
      <xdr:col>38</xdr:col>
      <xdr:colOff>266700</xdr:colOff>
      <xdr:row>74</xdr:row>
      <xdr:rowOff>19050</xdr:rowOff>
    </xdr:from>
    <xdr:to>
      <xdr:col>56</xdr:col>
      <xdr:colOff>482484</xdr:colOff>
      <xdr:row>125</xdr:row>
      <xdr:rowOff>3463</xdr:rowOff>
    </xdr:to>
    <xdr:cxnSp macro="">
      <xdr:nvCxnSpPr>
        <xdr:cNvPr id="168" name="Conector de Seta Reta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>
          <a:stCxn id="165" idx="0"/>
          <a:endCxn id="3" idx="3"/>
        </xdr:cNvCxnSpPr>
      </xdr:nvCxnSpPr>
      <xdr:spPr>
        <a:xfrm flipH="1" flipV="1">
          <a:off x="24079200" y="5543550"/>
          <a:ext cx="11188584" cy="96808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288471</xdr:colOff>
      <xdr:row>73</xdr:row>
      <xdr:rowOff>149520</xdr:rowOff>
    </xdr:from>
    <xdr:to>
      <xdr:col>25</xdr:col>
      <xdr:colOff>364374</xdr:colOff>
      <xdr:row>116</xdr:row>
      <xdr:rowOff>163483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stCxn id="121" idx="0"/>
          <a:endCxn id="65" idx="3"/>
        </xdr:cNvCxnSpPr>
      </xdr:nvCxnSpPr>
      <xdr:spPr>
        <a:xfrm flipH="1" flipV="1">
          <a:off x="8258095" y="5169755"/>
          <a:ext cx="8000703" cy="772361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119802</xdr:colOff>
      <xdr:row>154</xdr:row>
      <xdr:rowOff>46453</xdr:rowOff>
    </xdr:from>
    <xdr:to>
      <xdr:col>21</xdr:col>
      <xdr:colOff>422330</xdr:colOff>
      <xdr:row>178</xdr:row>
      <xdr:rowOff>75232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02" y="19589512"/>
          <a:ext cx="13758552" cy="4331838"/>
        </a:xfrm>
        <a:prstGeom prst="rect">
          <a:avLst/>
        </a:prstGeom>
      </xdr:spPr>
    </xdr:pic>
    <xdr:clientData/>
  </xdr:twoCellAnchor>
  <xdr:twoCellAnchor editAs="oneCell">
    <xdr:from>
      <xdr:col>0</xdr:col>
      <xdr:colOff>206188</xdr:colOff>
      <xdr:row>112</xdr:row>
      <xdr:rowOff>80682</xdr:rowOff>
    </xdr:from>
    <xdr:to>
      <xdr:col>21</xdr:col>
      <xdr:colOff>337801</xdr:colOff>
      <xdr:row>139</xdr:row>
      <xdr:rowOff>124584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188" y="12468625"/>
          <a:ext cx="13586356" cy="5040445"/>
        </a:xfrm>
        <a:prstGeom prst="rect">
          <a:avLst/>
        </a:prstGeom>
      </xdr:spPr>
    </xdr:pic>
    <xdr:clientData/>
  </xdr:twoCellAnchor>
  <xdr:twoCellAnchor editAs="oneCell">
    <xdr:from>
      <xdr:col>0</xdr:col>
      <xdr:colOff>170385</xdr:colOff>
      <xdr:row>139</xdr:row>
      <xdr:rowOff>117850</xdr:rowOff>
    </xdr:from>
    <xdr:to>
      <xdr:col>21</xdr:col>
      <xdr:colOff>333762</xdr:colOff>
      <xdr:row>157</xdr:row>
      <xdr:rowOff>69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385" y="16971497"/>
          <a:ext cx="13619401" cy="3109513"/>
        </a:xfrm>
        <a:prstGeom prst="rect">
          <a:avLst/>
        </a:prstGeom>
      </xdr:spPr>
    </xdr:pic>
    <xdr:clientData/>
  </xdr:twoCellAnchor>
  <xdr:twoCellAnchor>
    <xdr:from>
      <xdr:col>0</xdr:col>
      <xdr:colOff>394263</xdr:colOff>
      <xdr:row>139</xdr:row>
      <xdr:rowOff>109234</xdr:rowOff>
    </xdr:from>
    <xdr:to>
      <xdr:col>21</xdr:col>
      <xdr:colOff>130628</xdr:colOff>
      <xdr:row>156</xdr:row>
      <xdr:rowOff>134471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394263" y="16962881"/>
          <a:ext cx="13192389" cy="307323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160020</xdr:colOff>
      <xdr:row>72</xdr:row>
      <xdr:rowOff>160020</xdr:rowOff>
    </xdr:from>
    <xdr:to>
      <xdr:col>38</xdr:col>
      <xdr:colOff>266700</xdr:colOff>
      <xdr:row>75</xdr:row>
      <xdr:rowOff>68580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539563" y="5156563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 editAs="oneCell">
    <xdr:from>
      <xdr:col>34</xdr:col>
      <xdr:colOff>129540</xdr:colOff>
      <xdr:row>81</xdr:row>
      <xdr:rowOff>7620</xdr:rowOff>
    </xdr:from>
    <xdr:to>
      <xdr:col>38</xdr:col>
      <xdr:colOff>297406</xdr:colOff>
      <xdr:row>89</xdr:row>
      <xdr:rowOff>7747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52060" y="2385060"/>
          <a:ext cx="2606266" cy="1463167"/>
        </a:xfrm>
        <a:prstGeom prst="rect">
          <a:avLst/>
        </a:prstGeom>
      </xdr:spPr>
    </xdr:pic>
    <xdr:clientData/>
  </xdr:twoCellAnchor>
  <xdr:twoCellAnchor>
    <xdr:from>
      <xdr:col>34</xdr:col>
      <xdr:colOff>160020</xdr:colOff>
      <xdr:row>76</xdr:row>
      <xdr:rowOff>167640</xdr:rowOff>
    </xdr:from>
    <xdr:to>
      <xdr:col>38</xdr:col>
      <xdr:colOff>266700</xdr:colOff>
      <xdr:row>79</xdr:row>
      <xdr:rowOff>76200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82540" y="1630680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36</xdr:col>
      <xdr:colOff>213360</xdr:colOff>
      <xdr:row>75</xdr:row>
      <xdr:rowOff>68580</xdr:rowOff>
    </xdr:from>
    <xdr:to>
      <xdr:col>36</xdr:col>
      <xdr:colOff>213360</xdr:colOff>
      <xdr:row>76</xdr:row>
      <xdr:rowOff>167640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stCxn id="3" idx="2"/>
          <a:endCxn id="5" idx="0"/>
        </xdr:cNvCxnSpPr>
      </xdr:nvCxnSpPr>
      <xdr:spPr>
        <a:xfrm>
          <a:off x="6355080" y="1348740"/>
          <a:ext cx="0" cy="28194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213360</xdr:colOff>
      <xdr:row>79</xdr:row>
      <xdr:rowOff>76200</xdr:rowOff>
    </xdr:from>
    <xdr:to>
      <xdr:col>36</xdr:col>
      <xdr:colOff>213473</xdr:colOff>
      <xdr:row>81</xdr:row>
      <xdr:rowOff>7620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stCxn id="5" idx="2"/>
          <a:endCxn id="4" idx="0"/>
        </xdr:cNvCxnSpPr>
      </xdr:nvCxnSpPr>
      <xdr:spPr>
        <a:xfrm>
          <a:off x="6355080" y="2087880"/>
          <a:ext cx="113" cy="29718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125384</xdr:colOff>
      <xdr:row>92</xdr:row>
      <xdr:rowOff>112643</xdr:rowOff>
    </xdr:from>
    <xdr:to>
      <xdr:col>50</xdr:col>
      <xdr:colOff>299697</xdr:colOff>
      <xdr:row>97</xdr:row>
      <xdr:rowOff>102604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690"/>
        <a:stretch/>
      </xdr:blipFill>
      <xdr:spPr>
        <a:xfrm>
          <a:off x="125384" y="4565373"/>
          <a:ext cx="14197953" cy="917613"/>
        </a:xfrm>
        <a:prstGeom prst="rect">
          <a:avLst/>
        </a:prstGeom>
      </xdr:spPr>
    </xdr:pic>
    <xdr:clientData/>
  </xdr:twoCellAnchor>
  <xdr:twoCellAnchor>
    <xdr:from>
      <xdr:col>28</xdr:col>
      <xdr:colOff>439270</xdr:colOff>
      <xdr:row>88</xdr:row>
      <xdr:rowOff>178077</xdr:rowOff>
    </xdr:from>
    <xdr:to>
      <xdr:col>36</xdr:col>
      <xdr:colOff>249332</xdr:colOff>
      <xdr:row>95</xdr:row>
      <xdr:rowOff>143435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18162494" y="16574524"/>
          <a:ext cx="4686862" cy="12204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869576</xdr:colOff>
      <xdr:row>99</xdr:row>
      <xdr:rowOff>35858</xdr:rowOff>
    </xdr:from>
    <xdr:to>
      <xdr:col>31</xdr:col>
      <xdr:colOff>174605</xdr:colOff>
      <xdr:row>103</xdr:row>
      <xdr:rowOff>118852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614"/>
        <a:stretch/>
      </xdr:blipFill>
      <xdr:spPr>
        <a:xfrm>
          <a:off x="869576" y="5593976"/>
          <a:ext cx="2003790" cy="800169"/>
        </a:xfrm>
        <a:prstGeom prst="rect">
          <a:avLst/>
        </a:prstGeom>
      </xdr:spPr>
    </xdr:pic>
    <xdr:clientData/>
  </xdr:twoCellAnchor>
  <xdr:twoCellAnchor>
    <xdr:from>
      <xdr:col>28</xdr:col>
      <xdr:colOff>448235</xdr:colOff>
      <xdr:row>96</xdr:row>
      <xdr:rowOff>17929</xdr:rowOff>
    </xdr:from>
    <xdr:to>
      <xdr:col>28</xdr:col>
      <xdr:colOff>609152</xdr:colOff>
      <xdr:row>102</xdr:row>
      <xdr:rowOff>26894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8171459" y="17848729"/>
          <a:ext cx="160917" cy="108473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804671</xdr:colOff>
      <xdr:row>103</xdr:row>
      <xdr:rowOff>118851</xdr:rowOff>
    </xdr:from>
    <xdr:to>
      <xdr:col>29</xdr:col>
      <xdr:colOff>430305</xdr:colOff>
      <xdr:row>106</xdr:row>
      <xdr:rowOff>116542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>
          <a:stCxn id="14" idx="2"/>
        </xdr:cNvCxnSpPr>
      </xdr:nvCxnSpPr>
      <xdr:spPr>
        <a:xfrm>
          <a:off x="1871471" y="6394145"/>
          <a:ext cx="432458" cy="53557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607943</xdr:colOff>
      <xdr:row>106</xdr:row>
      <xdr:rowOff>119744</xdr:rowOff>
    </xdr:from>
    <xdr:to>
      <xdr:col>50</xdr:col>
      <xdr:colOff>83811</xdr:colOff>
      <xdr:row>271</xdr:row>
      <xdr:rowOff>36557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17727543" y="19626944"/>
          <a:ext cx="13496668" cy="29253813"/>
          <a:chOff x="874643" y="7358744"/>
          <a:chExt cx="13877668" cy="31349313"/>
        </a:xfrm>
      </xdr:grpSpPr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/>
          <a:srcRect l="345" r="1"/>
          <a:stretch/>
        </xdr:blipFill>
        <xdr:spPr>
          <a:xfrm>
            <a:off x="874643" y="7358744"/>
            <a:ext cx="13641556" cy="4919668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82427" y="12257315"/>
            <a:ext cx="13643160" cy="4491824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/>
          <a:srcRect l="285" t="1600" r="933"/>
          <a:stretch/>
        </xdr:blipFill>
        <xdr:spPr>
          <a:xfrm>
            <a:off x="880946" y="16744484"/>
            <a:ext cx="13635154" cy="4325584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/>
          <a:srcRect b="51052"/>
          <a:stretch/>
        </xdr:blipFill>
        <xdr:spPr>
          <a:xfrm>
            <a:off x="883846" y="21070291"/>
            <a:ext cx="13635539" cy="2569638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l="368"/>
          <a:stretch/>
        </xdr:blipFill>
        <xdr:spPr>
          <a:xfrm>
            <a:off x="896814" y="23630965"/>
            <a:ext cx="13629639" cy="5606089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58352" y="29229627"/>
            <a:ext cx="13530829" cy="5521488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954759" y="34748103"/>
            <a:ext cx="13797552" cy="3959954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125506</xdr:colOff>
      <xdr:row>122</xdr:row>
      <xdr:rowOff>53789</xdr:rowOff>
    </xdr:from>
    <xdr:to>
      <xdr:col>35</xdr:col>
      <xdr:colOff>250371</xdr:colOff>
      <xdr:row>125</xdr:row>
      <xdr:rowOff>99647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7847449" y="14292303"/>
          <a:ext cx="4392065" cy="601030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123380</xdr:colOff>
      <xdr:row>119</xdr:row>
      <xdr:rowOff>164430</xdr:rowOff>
    </xdr:from>
    <xdr:to>
      <xdr:col>35</xdr:col>
      <xdr:colOff>248245</xdr:colOff>
      <xdr:row>122</xdr:row>
      <xdr:rowOff>53787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7845323" y="13847773"/>
          <a:ext cx="4392065" cy="4445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NOME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38</xdr:col>
      <xdr:colOff>348246</xdr:colOff>
      <xdr:row>122</xdr:row>
      <xdr:rowOff>7822</xdr:rowOff>
    </xdr:from>
    <xdr:to>
      <xdr:col>43</xdr:col>
      <xdr:colOff>474786</xdr:colOff>
      <xdr:row>125</xdr:row>
      <xdr:rowOff>123093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7710338" y="9820037"/>
          <a:ext cx="3174540" cy="6603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346120</xdr:colOff>
      <xdr:row>119</xdr:row>
      <xdr:rowOff>118463</xdr:rowOff>
    </xdr:from>
    <xdr:to>
      <xdr:col>43</xdr:col>
      <xdr:colOff>472660</xdr:colOff>
      <xdr:row>122</xdr:row>
      <xdr:rowOff>7820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7708212" y="9385555"/>
          <a:ext cx="3174540" cy="43448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PRODUTOR</a:t>
          </a:r>
          <a:r>
            <a:rPr lang="pt-BR" sz="1600" b="1" baseline="0">
              <a:solidFill>
                <a:srgbClr val="FF0000"/>
              </a:solidFill>
            </a:rPr>
            <a:t> RESP. PELO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28</xdr:col>
      <xdr:colOff>125218</xdr:colOff>
      <xdr:row>125</xdr:row>
      <xdr:rowOff>147267</xdr:rowOff>
    </xdr:from>
    <xdr:to>
      <xdr:col>35</xdr:col>
      <xdr:colOff>250083</xdr:colOff>
      <xdr:row>129</xdr:row>
      <xdr:rowOff>129336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7847161" y="14940953"/>
          <a:ext cx="4392065" cy="7222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124189</xdr:colOff>
      <xdr:row>129</xdr:row>
      <xdr:rowOff>129685</xdr:rowOff>
    </xdr:from>
    <xdr:to>
      <xdr:col>35</xdr:col>
      <xdr:colOff>249054</xdr:colOff>
      <xdr:row>132</xdr:row>
      <xdr:rowOff>19042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7846132" y="15663599"/>
          <a:ext cx="4392065" cy="4445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SOBRE O QUE É O EVENTO?</a:t>
          </a:r>
        </a:p>
      </xdr:txBody>
    </xdr:sp>
    <xdr:clientData/>
  </xdr:twoCellAnchor>
  <xdr:twoCellAnchor>
    <xdr:from>
      <xdr:col>38</xdr:col>
      <xdr:colOff>350505</xdr:colOff>
      <xdr:row>125</xdr:row>
      <xdr:rowOff>165808</xdr:rowOff>
    </xdr:from>
    <xdr:to>
      <xdr:col>43</xdr:col>
      <xdr:colOff>490654</xdr:colOff>
      <xdr:row>129</xdr:row>
      <xdr:rowOff>147877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7710310" y="10547593"/>
          <a:ext cx="3188149" cy="7106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349476</xdr:colOff>
      <xdr:row>129</xdr:row>
      <xdr:rowOff>148226</xdr:rowOff>
    </xdr:from>
    <xdr:to>
      <xdr:col>43</xdr:col>
      <xdr:colOff>489625</xdr:colOff>
      <xdr:row>132</xdr:row>
      <xdr:rowOff>37583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7709281" y="11258558"/>
          <a:ext cx="3188149" cy="43576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CÓDIGO OGGI DO EVENTO</a:t>
          </a:r>
        </a:p>
      </xdr:txBody>
    </xdr:sp>
    <xdr:clientData/>
  </xdr:twoCellAnchor>
  <xdr:twoCellAnchor>
    <xdr:from>
      <xdr:col>28</xdr:col>
      <xdr:colOff>170230</xdr:colOff>
      <xdr:row>148</xdr:row>
      <xdr:rowOff>159538</xdr:rowOff>
    </xdr:from>
    <xdr:to>
      <xdr:col>35</xdr:col>
      <xdr:colOff>35759</xdr:colOff>
      <xdr:row>152</xdr:row>
      <xdr:rowOff>139844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237030" y="14838429"/>
          <a:ext cx="4330156" cy="7145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169805</xdr:colOff>
      <xdr:row>146</xdr:row>
      <xdr:rowOff>93514</xdr:rowOff>
    </xdr:from>
    <xdr:to>
      <xdr:col>35</xdr:col>
      <xdr:colOff>35334</xdr:colOff>
      <xdr:row>148</xdr:row>
      <xdr:rowOff>163863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236605" y="14405259"/>
          <a:ext cx="4330156" cy="43749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LOCAL DO EVENTO</a:t>
          </a:r>
        </a:p>
      </xdr:txBody>
    </xdr:sp>
    <xdr:clientData/>
  </xdr:twoCellAnchor>
  <xdr:twoCellAnchor>
    <xdr:from>
      <xdr:col>42</xdr:col>
      <xdr:colOff>83145</xdr:colOff>
      <xdr:row>164</xdr:row>
      <xdr:rowOff>123912</xdr:rowOff>
    </xdr:from>
    <xdr:to>
      <xdr:col>49</xdr:col>
      <xdr:colOff>144617</xdr:colOff>
      <xdr:row>168</xdr:row>
      <xdr:rowOff>104217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9880288" y="17878512"/>
          <a:ext cx="4328672" cy="72053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82720</xdr:colOff>
      <xdr:row>162</xdr:row>
      <xdr:rowOff>57887</xdr:rowOff>
    </xdr:from>
    <xdr:to>
      <xdr:col>49</xdr:col>
      <xdr:colOff>144192</xdr:colOff>
      <xdr:row>164</xdr:row>
      <xdr:rowOff>128237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9879863" y="17442373"/>
          <a:ext cx="4328672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DATA DO</a:t>
          </a:r>
          <a:r>
            <a:rPr lang="pt-BR" sz="1600" b="1" baseline="0">
              <a:solidFill>
                <a:srgbClr val="FF0000"/>
              </a:solidFill>
            </a:rPr>
            <a:t> EVENTO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914824</xdr:colOff>
      <xdr:row>192</xdr:row>
      <xdr:rowOff>709</xdr:rowOff>
    </xdr:from>
    <xdr:to>
      <xdr:col>49</xdr:col>
      <xdr:colOff>424542</xdr:colOff>
      <xdr:row>221</xdr:row>
      <xdr:rowOff>43543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914824" y="22936909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192</xdr:row>
      <xdr:rowOff>5035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914399" y="22500771"/>
          <a:ext cx="13574061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BRIEFING</a:t>
          </a:r>
          <a:r>
            <a:rPr lang="pt-BR" sz="1600" b="1" baseline="0">
              <a:solidFill>
                <a:srgbClr val="FF0000"/>
              </a:solidFill>
            </a:rPr>
            <a:t> DO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27</xdr:col>
      <xdr:colOff>968829</xdr:colOff>
      <xdr:row>270</xdr:row>
      <xdr:rowOff>163286</xdr:rowOff>
    </xdr:from>
    <xdr:to>
      <xdr:col>50</xdr:col>
      <xdr:colOff>403861</xdr:colOff>
      <xdr:row>273</xdr:row>
      <xdr:rowOff>36568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8829" y="37533943"/>
          <a:ext cx="13813972" cy="428454"/>
        </a:xfrm>
        <a:prstGeom prst="rect">
          <a:avLst/>
        </a:prstGeom>
      </xdr:spPr>
    </xdr:pic>
    <xdr:clientData/>
  </xdr:twoCellAnchor>
  <xdr:twoCellAnchor>
    <xdr:from>
      <xdr:col>27</xdr:col>
      <xdr:colOff>472520</xdr:colOff>
      <xdr:row>270</xdr:row>
      <xdr:rowOff>108285</xdr:rowOff>
    </xdr:from>
    <xdr:to>
      <xdr:col>30</xdr:col>
      <xdr:colOff>136938</xdr:colOff>
      <xdr:row>273</xdr:row>
      <xdr:rowOff>111148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520" y="37366074"/>
          <a:ext cx="2146934" cy="5563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218</xdr:row>
      <xdr:rowOff>162576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14399" y="22500771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472096</xdr:colOff>
      <xdr:row>268</xdr:row>
      <xdr:rowOff>46977</xdr:rowOff>
    </xdr:from>
    <xdr:to>
      <xdr:col>30</xdr:col>
      <xdr:colOff>132348</xdr:colOff>
      <xdr:row>270</xdr:row>
      <xdr:rowOff>117327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472096" y="36935798"/>
          <a:ext cx="2142768" cy="43931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  <a:r>
            <a:rPr lang="pt-BR" sz="1600" b="1" baseline="0">
              <a:solidFill>
                <a:srgbClr val="FF0000"/>
              </a:solidFill>
            </a:rPr>
            <a:t> O NOVO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181791</xdr:colOff>
      <xdr:row>72</xdr:row>
      <xdr:rowOff>105592</xdr:rowOff>
    </xdr:from>
    <xdr:to>
      <xdr:col>12</xdr:col>
      <xdr:colOff>288471</xdr:colOff>
      <xdr:row>75</xdr:row>
      <xdr:rowOff>14152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4492534" y="5102135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8</xdr:col>
      <xdr:colOff>180632</xdr:colOff>
      <xdr:row>76</xdr:row>
      <xdr:rowOff>147197</xdr:rowOff>
    </xdr:from>
    <xdr:to>
      <xdr:col>12</xdr:col>
      <xdr:colOff>287312</xdr:colOff>
      <xdr:row>79</xdr:row>
      <xdr:rowOff>53343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4494724" y="5780135"/>
          <a:ext cx="2545080" cy="45127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</xdr:col>
      <xdr:colOff>233972</xdr:colOff>
      <xdr:row>75</xdr:row>
      <xdr:rowOff>14152</xdr:rowOff>
    </xdr:from>
    <xdr:to>
      <xdr:col>10</xdr:col>
      <xdr:colOff>235131</xdr:colOff>
      <xdr:row>76</xdr:row>
      <xdr:rowOff>147197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>
          <a:stCxn id="65" idx="2"/>
          <a:endCxn id="66" idx="0"/>
        </xdr:cNvCxnSpPr>
      </xdr:nvCxnSpPr>
      <xdr:spPr>
        <a:xfrm flipH="1">
          <a:off x="5767264" y="5465383"/>
          <a:ext cx="1159" cy="3147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173689</xdr:colOff>
      <xdr:row>81</xdr:row>
      <xdr:rowOff>16042</xdr:rowOff>
    </xdr:from>
    <xdr:to>
      <xdr:col>12</xdr:col>
      <xdr:colOff>302026</xdr:colOff>
      <xdr:row>89</xdr:row>
      <xdr:rowOff>24063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487781" y="6557519"/>
          <a:ext cx="2566737" cy="1432375"/>
        </a:xfrm>
        <a:prstGeom prst="rect">
          <a:avLst/>
        </a:prstGeom>
      </xdr:spPr>
    </xdr:pic>
    <xdr:clientData/>
  </xdr:twoCellAnchor>
  <xdr:twoCellAnchor>
    <xdr:from>
      <xdr:col>10</xdr:col>
      <xdr:colOff>233972</xdr:colOff>
      <xdr:row>79</xdr:row>
      <xdr:rowOff>53343</xdr:rowOff>
    </xdr:from>
    <xdr:to>
      <xdr:col>10</xdr:col>
      <xdr:colOff>237858</xdr:colOff>
      <xdr:row>81</xdr:row>
      <xdr:rowOff>16042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6" idx="2"/>
          <a:endCxn id="70" idx="0"/>
        </xdr:cNvCxnSpPr>
      </xdr:nvCxnSpPr>
      <xdr:spPr>
        <a:xfrm>
          <a:off x="5767264" y="6231405"/>
          <a:ext cx="3886" cy="32611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159026</xdr:colOff>
      <xdr:row>90</xdr:row>
      <xdr:rowOff>125895</xdr:rowOff>
    </xdr:from>
    <xdr:to>
      <xdr:col>12</xdr:col>
      <xdr:colOff>319271</xdr:colOff>
      <xdr:row>98</xdr:row>
      <xdr:rowOff>104819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472609" y="8474765"/>
          <a:ext cx="2598645" cy="1463167"/>
        </a:xfrm>
        <a:prstGeom prst="rect">
          <a:avLst/>
        </a:prstGeom>
      </xdr:spPr>
    </xdr:pic>
    <xdr:clientData/>
  </xdr:twoCellAnchor>
  <xdr:twoCellAnchor>
    <xdr:from>
      <xdr:col>10</xdr:col>
      <xdr:colOff>237858</xdr:colOff>
      <xdr:row>88</xdr:row>
      <xdr:rowOff>176463</xdr:rowOff>
    </xdr:from>
    <xdr:to>
      <xdr:col>10</xdr:col>
      <xdr:colOff>239149</xdr:colOff>
      <xdr:row>90</xdr:row>
      <xdr:rowOff>125895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>
          <a:stCxn id="70" idx="2"/>
          <a:endCxn id="74" idx="0"/>
        </xdr:cNvCxnSpPr>
      </xdr:nvCxnSpPr>
      <xdr:spPr>
        <a:xfrm>
          <a:off x="5771883" y="7958388"/>
          <a:ext cx="1291" cy="31138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781051</xdr:colOff>
      <xdr:row>106</xdr:row>
      <xdr:rowOff>114300</xdr:rowOff>
    </xdr:from>
    <xdr:to>
      <xdr:col>4</xdr:col>
      <xdr:colOff>19051</xdr:colOff>
      <xdr:row>111</xdr:row>
      <xdr:rowOff>15824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1051" y="11734800"/>
          <a:ext cx="2324100" cy="8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99</xdr:row>
      <xdr:rowOff>152400</xdr:rowOff>
    </xdr:from>
    <xdr:to>
      <xdr:col>22</xdr:col>
      <xdr:colOff>420333</xdr:colOff>
      <xdr:row>104</xdr:row>
      <xdr:rowOff>45793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701" y="10439400"/>
          <a:ext cx="14212532" cy="845893"/>
        </a:xfrm>
        <a:prstGeom prst="rect">
          <a:avLst/>
        </a:prstGeom>
      </xdr:spPr>
    </xdr:pic>
    <xdr:clientData/>
  </xdr:twoCellAnchor>
  <xdr:twoCellAnchor>
    <xdr:from>
      <xdr:col>1</xdr:col>
      <xdr:colOff>134815</xdr:colOff>
      <xdr:row>98</xdr:row>
      <xdr:rowOff>104819</xdr:rowOff>
    </xdr:from>
    <xdr:to>
      <xdr:col>10</xdr:col>
      <xdr:colOff>239149</xdr:colOff>
      <xdr:row>103</xdr:row>
      <xdr:rowOff>29308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stCxn id="74" idx="2"/>
        </xdr:cNvCxnSpPr>
      </xdr:nvCxnSpPr>
      <xdr:spPr>
        <a:xfrm flipH="1">
          <a:off x="1201615" y="9735327"/>
          <a:ext cx="5790026" cy="83302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134471</xdr:colOff>
      <xdr:row>103</xdr:row>
      <xdr:rowOff>44823</xdr:rowOff>
    </xdr:from>
    <xdr:to>
      <xdr:col>1</xdr:col>
      <xdr:colOff>430306</xdr:colOff>
      <xdr:row>108</xdr:row>
      <xdr:rowOff>152400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1201271" y="10443882"/>
          <a:ext cx="295835" cy="100404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72391</xdr:colOff>
      <xdr:row>111</xdr:row>
      <xdr:rowOff>15824</xdr:rowOff>
    </xdr:from>
    <xdr:to>
      <xdr:col>2</xdr:col>
      <xdr:colOff>220980</xdr:colOff>
      <xdr:row>112</xdr:row>
      <xdr:rowOff>137160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>
          <a:stCxn id="79" idx="2"/>
        </xdr:cNvCxnSpPr>
      </xdr:nvCxnSpPr>
      <xdr:spPr>
        <a:xfrm>
          <a:off x="1946911" y="12078284"/>
          <a:ext cx="148589" cy="30421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513433</xdr:colOff>
      <xdr:row>116</xdr:row>
      <xdr:rowOff>55247</xdr:rowOff>
    </xdr:from>
    <xdr:to>
      <xdr:col>10</xdr:col>
      <xdr:colOff>83127</xdr:colOff>
      <xdr:row>119</xdr:row>
      <xdr:rowOff>101104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13433" y="12842992"/>
          <a:ext cx="6316858" cy="58618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511307</xdr:colOff>
      <xdr:row>113</xdr:row>
      <xdr:rowOff>165888</xdr:rowOff>
    </xdr:from>
    <xdr:to>
      <xdr:col>10</xdr:col>
      <xdr:colOff>81001</xdr:colOff>
      <xdr:row>116</xdr:row>
      <xdr:rowOff>55245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511307" y="12413306"/>
          <a:ext cx="6316858" cy="4296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284833</xdr:colOff>
      <xdr:row>116</xdr:row>
      <xdr:rowOff>57325</xdr:rowOff>
    </xdr:from>
    <xdr:to>
      <xdr:col>15</xdr:col>
      <xdr:colOff>335280</xdr:colOff>
      <xdr:row>119</xdr:row>
      <xdr:rowOff>103182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7036153" y="13034185"/>
          <a:ext cx="3098447" cy="5944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282707</xdr:colOff>
      <xdr:row>113</xdr:row>
      <xdr:rowOff>167966</xdr:rowOff>
    </xdr:from>
    <xdr:to>
      <xdr:col>15</xdr:col>
      <xdr:colOff>333154</xdr:colOff>
      <xdr:row>116</xdr:row>
      <xdr:rowOff>57323</xdr:rowOff>
    </xdr:to>
    <xdr:sp macro="" textlink="">
      <xdr:nvSpPr>
        <xdr:cNvPr id="99" name="Retângulo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7034027" y="12596186"/>
          <a:ext cx="3098447" cy="43799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597253</xdr:colOff>
      <xdr:row>119</xdr:row>
      <xdr:rowOff>156385</xdr:rowOff>
    </xdr:from>
    <xdr:to>
      <xdr:col>10</xdr:col>
      <xdr:colOff>80210</xdr:colOff>
      <xdr:row>123</xdr:row>
      <xdr:rowOff>19362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>
          <a:off x="3689369" y="13800196"/>
          <a:ext cx="3140557" cy="6009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599139</xdr:colOff>
      <xdr:row>123</xdr:row>
      <xdr:rowOff>21176</xdr:rowOff>
    </xdr:from>
    <xdr:to>
      <xdr:col>10</xdr:col>
      <xdr:colOff>84199</xdr:colOff>
      <xdr:row>125</xdr:row>
      <xdr:rowOff>93413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3691255" y="14402923"/>
          <a:ext cx="3142660" cy="44120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</a:t>
          </a:r>
          <a:r>
            <a:rPr lang="pt-BR" sz="1600" b="1" baseline="0">
              <a:solidFill>
                <a:srgbClr val="FF0000"/>
              </a:solidFill>
            </a:rPr>
            <a:t> PREFIXO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283229</xdr:colOff>
      <xdr:row>120</xdr:row>
      <xdr:rowOff>84196</xdr:rowOff>
    </xdr:from>
    <xdr:to>
      <xdr:col>15</xdr:col>
      <xdr:colOff>375786</xdr:colOff>
      <xdr:row>138</xdr:row>
      <xdr:rowOff>106680</xdr:rowOff>
    </xdr:to>
    <xdr:sp macro="" textlink="">
      <xdr:nvSpPr>
        <xdr:cNvPr id="102" name="Retângul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7034549" y="13792576"/>
          <a:ext cx="3140557" cy="331432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284590</xdr:colOff>
      <xdr:row>138</xdr:row>
      <xdr:rowOff>100336</xdr:rowOff>
    </xdr:from>
    <xdr:to>
      <xdr:col>15</xdr:col>
      <xdr:colOff>379250</xdr:colOff>
      <xdr:row>140</xdr:row>
      <xdr:rowOff>173624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7037487" y="17195412"/>
          <a:ext cx="3142660" cy="44115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LOGO</a:t>
          </a:r>
        </a:p>
      </xdr:txBody>
    </xdr:sp>
    <xdr:clientData/>
  </xdr:twoCellAnchor>
  <xdr:twoCellAnchor>
    <xdr:from>
      <xdr:col>0</xdr:col>
      <xdr:colOff>391830</xdr:colOff>
      <xdr:row>156</xdr:row>
      <xdr:rowOff>139001</xdr:rowOff>
    </xdr:from>
    <xdr:to>
      <xdr:col>21</xdr:col>
      <xdr:colOff>132347</xdr:colOff>
      <xdr:row>159</xdr:row>
      <xdr:rowOff>28356</xdr:rowOff>
    </xdr:to>
    <xdr:sp macro="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391830" y="20608727"/>
          <a:ext cx="13195833" cy="4428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ENDEREÇO, CASO ESTEJA ERRADO CORRIGIR</a:t>
          </a:r>
        </a:p>
      </xdr:txBody>
    </xdr:sp>
    <xdr:clientData/>
  </xdr:twoCellAnchor>
  <xdr:twoCellAnchor editAs="oneCell">
    <xdr:from>
      <xdr:col>0</xdr:col>
      <xdr:colOff>195563</xdr:colOff>
      <xdr:row>178</xdr:row>
      <xdr:rowOff>60934</xdr:rowOff>
    </xdr:from>
    <xdr:to>
      <xdr:col>21</xdr:col>
      <xdr:colOff>391402</xdr:colOff>
      <xdr:row>198</xdr:row>
      <xdr:rowOff>17600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95563" y="24015443"/>
          <a:ext cx="13648603" cy="3558848"/>
        </a:xfrm>
        <a:prstGeom prst="rect">
          <a:avLst/>
        </a:prstGeom>
      </xdr:spPr>
    </xdr:pic>
    <xdr:clientData/>
  </xdr:twoCellAnchor>
  <xdr:twoCellAnchor>
    <xdr:from>
      <xdr:col>0</xdr:col>
      <xdr:colOff>184713</xdr:colOff>
      <xdr:row>178</xdr:row>
      <xdr:rowOff>65531</xdr:rowOff>
    </xdr:from>
    <xdr:to>
      <xdr:col>21</xdr:col>
      <xdr:colOff>419100</xdr:colOff>
      <xdr:row>189</xdr:row>
      <xdr:rowOff>57150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84713" y="25382981"/>
          <a:ext cx="13683687" cy="208711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186677</xdr:colOff>
      <xdr:row>189</xdr:row>
      <xdr:rowOff>57198</xdr:rowOff>
    </xdr:from>
    <xdr:to>
      <xdr:col>21</xdr:col>
      <xdr:colOff>425373</xdr:colOff>
      <xdr:row>191</xdr:row>
      <xdr:rowOff>137053</xdr:rowOff>
    </xdr:to>
    <xdr:sp macro="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86677" y="26217244"/>
          <a:ext cx="13696788" cy="4432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DE CONTATO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193221</xdr:colOff>
      <xdr:row>198</xdr:row>
      <xdr:rowOff>12122</xdr:rowOff>
    </xdr:from>
    <xdr:to>
      <xdr:col>22</xdr:col>
      <xdr:colOff>87940</xdr:colOff>
      <xdr:row>230</xdr:row>
      <xdr:rowOff>76200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2363"/>
        <a:stretch/>
      </xdr:blipFill>
      <xdr:spPr>
        <a:xfrm>
          <a:off x="193221" y="29139572"/>
          <a:ext cx="13953619" cy="6160078"/>
        </a:xfrm>
        <a:prstGeom prst="rect">
          <a:avLst/>
        </a:prstGeom>
      </xdr:spPr>
    </xdr:pic>
    <xdr:clientData/>
  </xdr:twoCellAnchor>
  <xdr:twoCellAnchor>
    <xdr:from>
      <xdr:col>0</xdr:col>
      <xdr:colOff>128482</xdr:colOff>
      <xdr:row>228</xdr:row>
      <xdr:rowOff>16741</xdr:rowOff>
    </xdr:from>
    <xdr:to>
      <xdr:col>1</xdr:col>
      <xdr:colOff>259780</xdr:colOff>
      <xdr:row>230</xdr:row>
      <xdr:rowOff>158261</xdr:rowOff>
    </xdr:to>
    <xdr:sp macro="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128482" y="32827565"/>
          <a:ext cx="1198098" cy="50010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123820</xdr:colOff>
      <xdr:row>230</xdr:row>
      <xdr:rowOff>152399</xdr:rowOff>
    </xdr:from>
    <xdr:to>
      <xdr:col>1</xdr:col>
      <xdr:colOff>255496</xdr:colOff>
      <xdr:row>233</xdr:row>
      <xdr:rowOff>32619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123820" y="33321811"/>
          <a:ext cx="1198476" cy="41810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25</xdr:col>
      <xdr:colOff>364374</xdr:colOff>
      <xdr:row>120</xdr:row>
      <xdr:rowOff>113509</xdr:rowOff>
    </xdr:from>
    <xdr:to>
      <xdr:col>28</xdr:col>
      <xdr:colOff>125506</xdr:colOff>
      <xdr:row>123</xdr:row>
      <xdr:rowOff>168158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>
          <a:stCxn id="34" idx="1"/>
          <a:endCxn id="121" idx="2"/>
        </xdr:cNvCxnSpPr>
      </xdr:nvCxnSpPr>
      <xdr:spPr>
        <a:xfrm flipH="1" flipV="1">
          <a:off x="16274934" y="13829509"/>
          <a:ext cx="1589932" cy="60328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311034</xdr:colOff>
      <xdr:row>116</xdr:row>
      <xdr:rowOff>163483</xdr:rowOff>
    </xdr:from>
    <xdr:to>
      <xdr:col>27</xdr:col>
      <xdr:colOff>417714</xdr:colOff>
      <xdr:row>120</xdr:row>
      <xdr:rowOff>113509</xdr:rowOff>
    </xdr:to>
    <xdr:sp macro="" textlink="">
      <xdr:nvSpPr>
        <xdr:cNvPr id="121" name="Retângulo: Cantos Arredondados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>
          <a:off x="15002394" y="13147963"/>
          <a:ext cx="2545080" cy="68154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CLIENTE NÃO EXISTE</a:t>
          </a:r>
        </a:p>
        <a:p>
          <a:pPr algn="ctr"/>
          <a:r>
            <a:rPr lang="pt-BR" sz="1600" b="1" baseline="0"/>
            <a:t>CADASTRAR CLIENTE</a:t>
          </a:r>
          <a:endParaRPr lang="pt-BR" sz="1600" b="1"/>
        </a:p>
      </xdr:txBody>
    </xdr:sp>
    <xdr:clientData/>
  </xdr:twoCellAnchor>
  <xdr:twoCellAnchor>
    <xdr:from>
      <xdr:col>69</xdr:col>
      <xdr:colOff>131717</xdr:colOff>
      <xdr:row>75</xdr:row>
      <xdr:rowOff>22860</xdr:rowOff>
    </xdr:from>
    <xdr:to>
      <xdr:col>73</xdr:col>
      <xdr:colOff>238397</xdr:colOff>
      <xdr:row>77</xdr:row>
      <xdr:rowOff>116477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>
          <a:off x="42864677" y="5509260"/>
          <a:ext cx="2545080" cy="45937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69</xdr:col>
      <xdr:colOff>131717</xdr:colOff>
      <xdr:row>79</xdr:row>
      <xdr:rowOff>30479</xdr:rowOff>
    </xdr:from>
    <xdr:to>
      <xdr:col>73</xdr:col>
      <xdr:colOff>238397</xdr:colOff>
      <xdr:row>81</xdr:row>
      <xdr:rowOff>124097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>
          <a:off x="42864677" y="6248399"/>
          <a:ext cx="2545080" cy="4593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177550</xdr:colOff>
      <xdr:row>81</xdr:row>
      <xdr:rowOff>124097</xdr:rowOff>
    </xdr:from>
    <xdr:to>
      <xdr:col>71</xdr:col>
      <xdr:colOff>185057</xdr:colOff>
      <xdr:row>84</xdr:row>
      <xdr:rowOff>39188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>
          <a:stCxn id="131" idx="2"/>
          <a:endCxn id="133" idx="0"/>
        </xdr:cNvCxnSpPr>
      </xdr:nvCxnSpPr>
      <xdr:spPr>
        <a:xfrm flipH="1">
          <a:off x="44112293" y="6786154"/>
          <a:ext cx="7507" cy="4702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93617</xdr:colOff>
      <xdr:row>84</xdr:row>
      <xdr:rowOff>39188</xdr:rowOff>
    </xdr:from>
    <xdr:to>
      <xdr:col>73</xdr:col>
      <xdr:colOff>261483</xdr:colOff>
      <xdr:row>92</xdr:row>
      <xdr:rowOff>39315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809160" y="7256417"/>
          <a:ext cx="2606266" cy="1480584"/>
        </a:xfrm>
        <a:prstGeom prst="rect">
          <a:avLst/>
        </a:prstGeom>
      </xdr:spPr>
    </xdr:pic>
    <xdr:clientData/>
  </xdr:twoCellAnchor>
  <xdr:twoCellAnchor>
    <xdr:from>
      <xdr:col>71</xdr:col>
      <xdr:colOff>185057</xdr:colOff>
      <xdr:row>77</xdr:row>
      <xdr:rowOff>116477</xdr:rowOff>
    </xdr:from>
    <xdr:to>
      <xdr:col>71</xdr:col>
      <xdr:colOff>185057</xdr:colOff>
      <xdr:row>79</xdr:row>
      <xdr:rowOff>30479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>
          <a:stCxn id="130" idx="2"/>
          <a:endCxn id="131" idx="0"/>
        </xdr:cNvCxnSpPr>
      </xdr:nvCxnSpPr>
      <xdr:spPr>
        <a:xfrm>
          <a:off x="44117821" y="5879968"/>
          <a:ext cx="0" cy="27422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96982</xdr:colOff>
      <xdr:row>94</xdr:row>
      <xdr:rowOff>1</xdr:rowOff>
    </xdr:from>
    <xdr:to>
      <xdr:col>73</xdr:col>
      <xdr:colOff>264848</xdr:colOff>
      <xdr:row>102</xdr:row>
      <xdr:rowOff>22295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10546" y="8825346"/>
          <a:ext cx="2606266" cy="1463167"/>
        </a:xfrm>
        <a:prstGeom prst="rect">
          <a:avLst/>
        </a:prstGeom>
      </xdr:spPr>
    </xdr:pic>
    <xdr:clientData/>
  </xdr:twoCellAnchor>
  <xdr:twoCellAnchor>
    <xdr:from>
      <xdr:col>71</xdr:col>
      <xdr:colOff>177550</xdr:colOff>
      <xdr:row>92</xdr:row>
      <xdr:rowOff>39315</xdr:rowOff>
    </xdr:from>
    <xdr:to>
      <xdr:col>71</xdr:col>
      <xdr:colOff>180915</xdr:colOff>
      <xdr:row>94</xdr:row>
      <xdr:rowOff>1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>
          <a:stCxn id="133" idx="2"/>
          <a:endCxn id="141" idx="0"/>
        </xdr:cNvCxnSpPr>
      </xdr:nvCxnSpPr>
      <xdr:spPr>
        <a:xfrm>
          <a:off x="44110314" y="8504442"/>
          <a:ext cx="3365" cy="32090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498764</xdr:colOff>
      <xdr:row>105</xdr:row>
      <xdr:rowOff>13854</xdr:rowOff>
    </xdr:from>
    <xdr:to>
      <xdr:col>83</xdr:col>
      <xdr:colOff>118999</xdr:colOff>
      <xdr:row>109</xdr:row>
      <xdr:rowOff>146931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7116328" y="10820399"/>
          <a:ext cx="14250635" cy="853514"/>
        </a:xfrm>
        <a:prstGeom prst="rect">
          <a:avLst/>
        </a:prstGeom>
      </xdr:spPr>
    </xdr:pic>
    <xdr:clientData/>
  </xdr:twoCellAnchor>
  <xdr:twoCellAnchor>
    <xdr:from>
      <xdr:col>61</xdr:col>
      <xdr:colOff>235527</xdr:colOff>
      <xdr:row>102</xdr:row>
      <xdr:rowOff>22295</xdr:rowOff>
    </xdr:from>
    <xdr:to>
      <xdr:col>71</xdr:col>
      <xdr:colOff>180915</xdr:colOff>
      <xdr:row>108</xdr:row>
      <xdr:rowOff>138545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>
          <a:stCxn id="141" idx="2"/>
        </xdr:cNvCxnSpPr>
      </xdr:nvCxnSpPr>
      <xdr:spPr>
        <a:xfrm flipH="1">
          <a:off x="38072291" y="10288513"/>
          <a:ext cx="6041388" cy="119690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595745</xdr:colOff>
      <xdr:row>111</xdr:row>
      <xdr:rowOff>83128</xdr:rowOff>
    </xdr:from>
    <xdr:to>
      <xdr:col>64</xdr:col>
      <xdr:colOff>504508</xdr:colOff>
      <xdr:row>126</xdr:row>
      <xdr:rowOff>132550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7822909" y="11970328"/>
          <a:ext cx="2347163" cy="2751058"/>
        </a:xfrm>
        <a:prstGeom prst="rect">
          <a:avLst/>
        </a:prstGeom>
      </xdr:spPr>
    </xdr:pic>
    <xdr:clientData/>
  </xdr:twoCellAnchor>
  <xdr:twoCellAnchor>
    <xdr:from>
      <xdr:col>61</xdr:col>
      <xdr:colOff>234462</xdr:colOff>
      <xdr:row>108</xdr:row>
      <xdr:rowOff>146538</xdr:rowOff>
    </xdr:from>
    <xdr:to>
      <xdr:col>61</xdr:col>
      <xdr:colOff>328246</xdr:colOff>
      <xdr:row>116</xdr:row>
      <xdr:rowOff>105507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38076554" y="11594123"/>
          <a:ext cx="93784" cy="140676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221672</xdr:colOff>
      <xdr:row>130</xdr:row>
      <xdr:rowOff>13854</xdr:rowOff>
    </xdr:from>
    <xdr:to>
      <xdr:col>82</xdr:col>
      <xdr:colOff>451454</xdr:colOff>
      <xdr:row>157</xdr:row>
      <xdr:rowOff>50994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7450815" y="15732825"/>
          <a:ext cx="13640982" cy="5033683"/>
        </a:xfrm>
        <a:prstGeom prst="rect">
          <a:avLst/>
        </a:prstGeom>
      </xdr:spPr>
    </xdr:pic>
    <xdr:clientData/>
  </xdr:twoCellAnchor>
  <xdr:twoCellAnchor editAs="oneCell">
    <xdr:from>
      <xdr:col>60</xdr:col>
      <xdr:colOff>239349</xdr:colOff>
      <xdr:row>157</xdr:row>
      <xdr:rowOff>8599</xdr:rowOff>
    </xdr:from>
    <xdr:to>
      <xdr:col>82</xdr:col>
      <xdr:colOff>431028</xdr:colOff>
      <xdr:row>179</xdr:row>
      <xdr:rowOff>16563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7472246" y="20598365"/>
          <a:ext cx="13602879" cy="4054446"/>
        </a:xfrm>
        <a:prstGeom prst="rect">
          <a:avLst/>
        </a:prstGeom>
      </xdr:spPr>
    </xdr:pic>
    <xdr:clientData/>
  </xdr:twoCellAnchor>
  <xdr:twoCellAnchor editAs="oneCell">
    <xdr:from>
      <xdr:col>60</xdr:col>
      <xdr:colOff>249382</xdr:colOff>
      <xdr:row>179</xdr:row>
      <xdr:rowOff>0</xdr:rowOff>
    </xdr:from>
    <xdr:to>
      <xdr:col>82</xdr:col>
      <xdr:colOff>426720</xdr:colOff>
      <xdr:row>204</xdr:row>
      <xdr:rowOff>21172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7480702" y="24498300"/>
          <a:ext cx="13588538" cy="4562692"/>
        </a:xfrm>
        <a:prstGeom prst="rect">
          <a:avLst/>
        </a:prstGeom>
      </xdr:spPr>
    </xdr:pic>
    <xdr:clientData/>
  </xdr:twoCellAnchor>
  <xdr:twoCellAnchor editAs="oneCell">
    <xdr:from>
      <xdr:col>60</xdr:col>
      <xdr:colOff>250372</xdr:colOff>
      <xdr:row>203</xdr:row>
      <xdr:rowOff>152397</xdr:rowOff>
    </xdr:from>
    <xdr:to>
      <xdr:col>82</xdr:col>
      <xdr:colOff>381086</xdr:colOff>
      <xdr:row>229</xdr:row>
      <xdr:rowOff>27617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7477536" y="36936215"/>
          <a:ext cx="13541914" cy="4558057"/>
        </a:xfrm>
        <a:prstGeom prst="rect">
          <a:avLst/>
        </a:prstGeom>
      </xdr:spPr>
    </xdr:pic>
    <xdr:clientData/>
  </xdr:twoCellAnchor>
  <xdr:twoCellAnchor editAs="oneCell">
    <xdr:from>
      <xdr:col>60</xdr:col>
      <xdr:colOff>217714</xdr:colOff>
      <xdr:row>229</xdr:row>
      <xdr:rowOff>13398</xdr:rowOff>
    </xdr:from>
    <xdr:to>
      <xdr:col>82</xdr:col>
      <xdr:colOff>546565</xdr:colOff>
      <xdr:row>246</xdr:row>
      <xdr:rowOff>79996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7450206" y="33441752"/>
          <a:ext cx="13740051" cy="3155629"/>
        </a:xfrm>
        <a:prstGeom prst="rect">
          <a:avLst/>
        </a:prstGeom>
      </xdr:spPr>
    </xdr:pic>
    <xdr:clientData/>
  </xdr:twoCellAnchor>
  <xdr:twoCellAnchor editAs="oneCell">
    <xdr:from>
      <xdr:col>60</xdr:col>
      <xdr:colOff>49696</xdr:colOff>
      <xdr:row>246</xdr:row>
      <xdr:rowOff>81170</xdr:rowOff>
    </xdr:from>
    <xdr:to>
      <xdr:col>83</xdr:col>
      <xdr:colOff>241428</xdr:colOff>
      <xdr:row>248</xdr:row>
      <xdr:rowOff>104065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7281679" y="37359535"/>
          <a:ext cx="14212532" cy="393956"/>
        </a:xfrm>
        <a:prstGeom prst="rect">
          <a:avLst/>
        </a:prstGeom>
      </xdr:spPr>
    </xdr:pic>
    <xdr:clientData/>
  </xdr:twoCellAnchor>
  <xdr:twoCellAnchor>
    <xdr:from>
      <xdr:col>60</xdr:col>
      <xdr:colOff>455008</xdr:colOff>
      <xdr:row>134</xdr:row>
      <xdr:rowOff>11172</xdr:rowOff>
    </xdr:from>
    <xdr:to>
      <xdr:col>71</xdr:col>
      <xdr:colOff>306925</xdr:colOff>
      <xdr:row>137</xdr:row>
      <xdr:rowOff>88343</xdr:rowOff>
    </xdr:to>
    <xdr:sp macro="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37684151" y="16470372"/>
          <a:ext cx="6557517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452882</xdr:colOff>
      <xdr:row>131</xdr:row>
      <xdr:rowOff>83712</xdr:rowOff>
    </xdr:from>
    <xdr:to>
      <xdr:col>71</xdr:col>
      <xdr:colOff>304799</xdr:colOff>
      <xdr:row>134</xdr:row>
      <xdr:rowOff>11170</xdr:rowOff>
    </xdr:to>
    <xdr:sp macro="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37682025" y="15987741"/>
          <a:ext cx="6557517" cy="4826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JOB /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56</xdr:col>
      <xdr:colOff>482484</xdr:colOff>
      <xdr:row>128</xdr:row>
      <xdr:rowOff>143989</xdr:rowOff>
    </xdr:from>
    <xdr:to>
      <xdr:col>60</xdr:col>
      <xdr:colOff>455008</xdr:colOff>
      <xdr:row>135</xdr:row>
      <xdr:rowOff>142286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>
          <a:stCxn id="162" idx="1"/>
          <a:endCxn id="165" idx="2"/>
        </xdr:cNvCxnSpPr>
      </xdr:nvCxnSpPr>
      <xdr:spPr>
        <a:xfrm flipH="1" flipV="1">
          <a:off x="35273227" y="15492846"/>
          <a:ext cx="2410924" cy="129369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429144</xdr:colOff>
      <xdr:row>125</xdr:row>
      <xdr:rowOff>3463</xdr:rowOff>
    </xdr:from>
    <xdr:to>
      <xdr:col>58</xdr:col>
      <xdr:colOff>535824</xdr:colOff>
      <xdr:row>128</xdr:row>
      <xdr:rowOff>143989</xdr:rowOff>
    </xdr:to>
    <xdr:sp macro="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33995244" y="15224413"/>
          <a:ext cx="2545080" cy="71202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JOB NÃO EXISTE</a:t>
          </a:r>
        </a:p>
        <a:p>
          <a:pPr algn="ctr"/>
          <a:r>
            <a:rPr lang="pt-BR" sz="1600" b="1" baseline="0"/>
            <a:t>CADASTRAR JOB</a:t>
          </a:r>
          <a:endParaRPr lang="pt-BR" sz="1600" b="1"/>
        </a:p>
      </xdr:txBody>
    </xdr:sp>
    <xdr:clientData/>
  </xdr:twoCellAnchor>
  <xdr:twoCellAnchor>
    <xdr:from>
      <xdr:col>71</xdr:col>
      <xdr:colOff>204638</xdr:colOff>
      <xdr:row>160</xdr:row>
      <xdr:rowOff>65600</xdr:rowOff>
    </xdr:from>
    <xdr:to>
      <xdr:col>76</xdr:col>
      <xdr:colOff>481098</xdr:colOff>
      <xdr:row>163</xdr:row>
      <xdr:rowOff>142771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44139381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71</xdr:col>
      <xdr:colOff>202512</xdr:colOff>
      <xdr:row>156</xdr:row>
      <xdr:rowOff>119744</xdr:rowOff>
    </xdr:from>
    <xdr:to>
      <xdr:col>76</xdr:col>
      <xdr:colOff>478972</xdr:colOff>
      <xdr:row>160</xdr:row>
      <xdr:rowOff>65599</xdr:rowOff>
    </xdr:to>
    <xdr:sp macro="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/>
      </xdr:nvSpPr>
      <xdr:spPr>
        <a:xfrm>
          <a:off x="44137255" y="20650201"/>
          <a:ext cx="3324460" cy="6860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ADICIONAR ENCARGOS</a:t>
          </a:r>
        </a:p>
        <a:p>
          <a:pPr algn="ctr"/>
          <a:r>
            <a:rPr lang="pt-BR" sz="1200" b="1">
              <a:solidFill>
                <a:srgbClr val="FF0000"/>
              </a:solidFill>
            </a:rPr>
            <a:t>VER</a:t>
          </a:r>
          <a:r>
            <a:rPr lang="pt-BR" sz="1200" b="1" baseline="0">
              <a:solidFill>
                <a:srgbClr val="FF0000"/>
              </a:solidFill>
            </a:rPr>
            <a:t> PLANILHA CÉLULA Z12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76</xdr:col>
      <xdr:colOff>476780</xdr:colOff>
      <xdr:row>160</xdr:row>
      <xdr:rowOff>65600</xdr:rowOff>
    </xdr:from>
    <xdr:to>
      <xdr:col>82</xdr:col>
      <xdr:colOff>143640</xdr:colOff>
      <xdr:row>163</xdr:row>
      <xdr:rowOff>142771</xdr:rowOff>
    </xdr:to>
    <xdr:sp macro="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47459523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474654</xdr:colOff>
      <xdr:row>156</xdr:row>
      <xdr:rowOff>108858</xdr:rowOff>
    </xdr:from>
    <xdr:to>
      <xdr:col>82</xdr:col>
      <xdr:colOff>141514</xdr:colOff>
      <xdr:row>160</xdr:row>
      <xdr:rowOff>65599</xdr:rowOff>
    </xdr:to>
    <xdr:sp macro="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47457397" y="20639315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ENCARGOS SOBRE </a:t>
          </a:r>
        </a:p>
        <a:p>
          <a:pPr algn="ctr"/>
          <a:r>
            <a:rPr lang="pt-BR" sz="1200" b="1" baseline="0">
              <a:solidFill>
                <a:srgbClr val="FF0000"/>
              </a:solidFill>
            </a:rPr>
            <a:t>A - TERCEIROS + INTERNOS + HONORÁRIOS</a:t>
          </a:r>
        </a:p>
      </xdr:txBody>
    </xdr:sp>
    <xdr:clientData/>
  </xdr:twoCellAnchor>
  <xdr:twoCellAnchor>
    <xdr:from>
      <xdr:col>61</xdr:col>
      <xdr:colOff>359228</xdr:colOff>
      <xdr:row>117</xdr:row>
      <xdr:rowOff>108857</xdr:rowOff>
    </xdr:from>
    <xdr:to>
      <xdr:col>66</xdr:col>
      <xdr:colOff>74041</xdr:colOff>
      <xdr:row>131</xdr:row>
      <xdr:rowOff>83712</xdr:rowOff>
    </xdr:to>
    <xdr:cxnSp macro="">
      <xdr:nvCxnSpPr>
        <xdr:cNvPr id="175" name="Conector de Seta Reta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>
          <a:endCxn id="163" idx="0"/>
        </xdr:cNvCxnSpPr>
      </xdr:nvCxnSpPr>
      <xdr:spPr>
        <a:xfrm>
          <a:off x="38197971" y="13422086"/>
          <a:ext cx="2762813" cy="25656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65314</xdr:colOff>
      <xdr:row>137</xdr:row>
      <xdr:rowOff>130629</xdr:rowOff>
    </xdr:from>
    <xdr:to>
      <xdr:col>74</xdr:col>
      <xdr:colOff>35942</xdr:colOff>
      <xdr:row>156</xdr:row>
      <xdr:rowOff>119744</xdr:rowOff>
    </xdr:to>
    <xdr:cxnSp macro="">
      <xdr:nvCxnSpPr>
        <xdr:cNvPr id="183" name="Conector de Seta Reta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>
          <a:endCxn id="172" idx="0"/>
        </xdr:cNvCxnSpPr>
      </xdr:nvCxnSpPr>
      <xdr:spPr>
        <a:xfrm>
          <a:off x="40952057" y="17145000"/>
          <a:ext cx="4847428" cy="350520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35942</xdr:colOff>
      <xdr:row>156</xdr:row>
      <xdr:rowOff>108858</xdr:rowOff>
    </xdr:from>
    <xdr:to>
      <xdr:col>79</xdr:col>
      <xdr:colOff>308084</xdr:colOff>
      <xdr:row>156</xdr:row>
      <xdr:rowOff>119744</xdr:rowOff>
    </xdr:to>
    <xdr:cxnSp macro="">
      <xdr:nvCxnSpPr>
        <xdr:cNvPr id="192" name="Conector: Angulado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>
          <a:stCxn id="172" idx="0"/>
          <a:endCxn id="174" idx="0"/>
        </xdr:cNvCxnSpPr>
      </xdr:nvCxnSpPr>
      <xdr:spPr>
        <a:xfrm rot="5400000" flipH="1" flipV="1">
          <a:off x="47454113" y="18984687"/>
          <a:ext cx="10886" cy="3320142"/>
        </a:xfrm>
        <a:prstGeom prst="bentConnector3">
          <a:avLst>
            <a:gd name="adj1" fmla="val 219994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122741</xdr:colOff>
      <xdr:row>245</xdr:row>
      <xdr:rowOff>156528</xdr:rowOff>
    </xdr:from>
    <xdr:to>
      <xdr:col>67</xdr:col>
      <xdr:colOff>189144</xdr:colOff>
      <xdr:row>249</xdr:row>
      <xdr:rowOff>50392</xdr:rowOff>
    </xdr:to>
    <xdr:sp macro="" textlink="">
      <xdr:nvSpPr>
        <xdr:cNvPr id="194" name="Retângulo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39788305" y="36178346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64</xdr:col>
      <xdr:colOff>124691</xdr:colOff>
      <xdr:row>242</xdr:row>
      <xdr:rowOff>60960</xdr:rowOff>
    </xdr:from>
    <xdr:to>
      <xdr:col>67</xdr:col>
      <xdr:colOff>193963</xdr:colOff>
      <xdr:row>245</xdr:row>
      <xdr:rowOff>152400</xdr:rowOff>
    </xdr:to>
    <xdr:sp macro="" textlink="">
      <xdr:nvSpPr>
        <xdr:cNvPr id="195" name="Retângulo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39790255" y="35542451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  <a:p>
          <a:pPr algn="ctr"/>
          <a:r>
            <a:rPr lang="pt-BR" sz="1600" b="1">
              <a:solidFill>
                <a:srgbClr val="FF0000"/>
              </a:solidFill>
            </a:rPr>
            <a:t>ORÇAMENTO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67</xdr:col>
      <xdr:colOff>193963</xdr:colOff>
      <xdr:row>162</xdr:row>
      <xdr:rowOff>14131</xdr:rowOff>
    </xdr:from>
    <xdr:to>
      <xdr:col>82</xdr:col>
      <xdr:colOff>143640</xdr:colOff>
      <xdr:row>244</xdr:row>
      <xdr:rowOff>16626</xdr:rowOff>
    </xdr:to>
    <xdr:cxnSp macro="">
      <xdr:nvCxnSpPr>
        <xdr:cNvPr id="196" name="Conector: Angulado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>
          <a:stCxn id="173" idx="3"/>
          <a:endCxn id="195" idx="3"/>
        </xdr:cNvCxnSpPr>
      </xdr:nvCxnSpPr>
      <xdr:spPr>
        <a:xfrm flipH="1">
          <a:off x="41688327" y="21086895"/>
          <a:ext cx="9093677" cy="14771440"/>
        </a:xfrm>
        <a:prstGeom prst="bentConnector3">
          <a:avLst>
            <a:gd name="adj1" fmla="val -2514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436764</xdr:colOff>
      <xdr:row>197</xdr:row>
      <xdr:rowOff>167293</xdr:rowOff>
    </xdr:from>
    <xdr:to>
      <xdr:col>59</xdr:col>
      <xdr:colOff>543444</xdr:colOff>
      <xdr:row>201</xdr:row>
      <xdr:rowOff>124939</xdr:rowOff>
    </xdr:to>
    <xdr:sp macro="" textlink="">
      <xdr:nvSpPr>
        <xdr:cNvPr id="202" name="Retângulo: Cantos Arredondados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34635324" y="27965053"/>
          <a:ext cx="2545080" cy="68916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REABRIR ORÇAMENTO</a:t>
          </a:r>
        </a:p>
        <a:p>
          <a:pPr algn="ctr"/>
          <a:r>
            <a:rPr lang="pt-BR" sz="1600" b="1"/>
            <a:t>PARA EXPORTAR ITENS</a:t>
          </a:r>
        </a:p>
      </xdr:txBody>
    </xdr:sp>
    <xdr:clientData/>
  </xdr:twoCellAnchor>
  <xdr:twoCellAnchor>
    <xdr:from>
      <xdr:col>57</xdr:col>
      <xdr:colOff>490105</xdr:colOff>
      <xdr:row>201</xdr:row>
      <xdr:rowOff>124939</xdr:rowOff>
    </xdr:from>
    <xdr:to>
      <xdr:col>64</xdr:col>
      <xdr:colOff>124692</xdr:colOff>
      <xdr:row>244</xdr:row>
      <xdr:rowOff>16626</xdr:rowOff>
    </xdr:to>
    <xdr:cxnSp macro="">
      <xdr:nvCxnSpPr>
        <xdr:cNvPr id="206" name="Conector: Angulado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>
          <a:stCxn id="195" idx="1"/>
          <a:endCxn id="202" idx="2"/>
        </xdr:cNvCxnSpPr>
      </xdr:nvCxnSpPr>
      <xdr:spPr>
        <a:xfrm rot="10800000">
          <a:off x="35888469" y="28221957"/>
          <a:ext cx="3901787" cy="763637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344413</xdr:colOff>
      <xdr:row>182</xdr:row>
      <xdr:rowOff>142674</xdr:rowOff>
    </xdr:from>
    <xdr:to>
      <xdr:col>69</xdr:col>
      <xdr:colOff>410816</xdr:colOff>
      <xdr:row>186</xdr:row>
      <xdr:rowOff>36538</xdr:rowOff>
    </xdr:to>
    <xdr:sp macro="" textlink="">
      <xdr:nvSpPr>
        <xdr:cNvPr id="207" name="Retângulo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41229177" y="24817619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66</xdr:col>
      <xdr:colOff>346363</xdr:colOff>
      <xdr:row>179</xdr:row>
      <xdr:rowOff>47106</xdr:rowOff>
    </xdr:from>
    <xdr:to>
      <xdr:col>69</xdr:col>
      <xdr:colOff>415635</xdr:colOff>
      <xdr:row>182</xdr:row>
      <xdr:rowOff>138546</xdr:rowOff>
    </xdr:to>
    <xdr:sp macro="" textlink="">
      <xdr:nvSpPr>
        <xdr:cNvPr id="208" name="Retângulo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/>
      </xdr:nvSpPr>
      <xdr:spPr>
        <a:xfrm>
          <a:off x="41231127" y="24181724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EXPORTAR ARQUIVO EXCEL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57</xdr:col>
      <xdr:colOff>490104</xdr:colOff>
      <xdr:row>181</xdr:row>
      <xdr:rowOff>2773</xdr:rowOff>
    </xdr:from>
    <xdr:to>
      <xdr:col>66</xdr:col>
      <xdr:colOff>346363</xdr:colOff>
      <xdr:row>197</xdr:row>
      <xdr:rowOff>167294</xdr:rowOff>
    </xdr:to>
    <xdr:cxnSp macro="">
      <xdr:nvCxnSpPr>
        <xdr:cNvPr id="209" name="Conector: Angulado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>
          <a:stCxn id="202" idx="0"/>
          <a:endCxn id="208" idx="1"/>
        </xdr:cNvCxnSpPr>
      </xdr:nvCxnSpPr>
      <xdr:spPr>
        <a:xfrm rot="5400000" flipH="1" flipV="1">
          <a:off x="37036664" y="23349413"/>
          <a:ext cx="3046267" cy="5342659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342900</xdr:colOff>
      <xdr:row>173</xdr:row>
      <xdr:rowOff>152400</xdr:rowOff>
    </xdr:from>
    <xdr:to>
      <xdr:col>72</xdr:col>
      <xdr:colOff>495300</xdr:colOff>
      <xdr:row>176</xdr:row>
      <xdr:rowOff>27017</xdr:rowOff>
    </xdr:to>
    <xdr:pic>
      <xdr:nvPicPr>
        <xdr:cNvPr id="212" name="Imagem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42443400" y="24517350"/>
          <a:ext cx="2590800" cy="415637"/>
        </a:xfrm>
        <a:prstGeom prst="rect">
          <a:avLst/>
        </a:prstGeom>
      </xdr:spPr>
    </xdr:pic>
    <xdr:clientData/>
  </xdr:twoCellAnchor>
  <xdr:twoCellAnchor>
    <xdr:from>
      <xdr:col>68</xdr:col>
      <xdr:colOff>76199</xdr:colOff>
      <xdr:row>174</xdr:row>
      <xdr:rowOff>165910</xdr:rowOff>
    </xdr:from>
    <xdr:to>
      <xdr:col>68</xdr:col>
      <xdr:colOff>342900</xdr:colOff>
      <xdr:row>179</xdr:row>
      <xdr:rowOff>47107</xdr:rowOff>
    </xdr:to>
    <xdr:cxnSp macro="">
      <xdr:nvCxnSpPr>
        <xdr:cNvPr id="213" name="Conector: Angulado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>
          <a:stCxn id="208" idx="0"/>
          <a:endCxn id="212" idx="1"/>
        </xdr:cNvCxnSpPr>
      </xdr:nvCxnSpPr>
      <xdr:spPr>
        <a:xfrm rot="5400000" flipH="1" flipV="1">
          <a:off x="41893201" y="25004858"/>
          <a:ext cx="833697" cy="26670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418634</xdr:colOff>
      <xdr:row>182</xdr:row>
      <xdr:rowOff>143664</xdr:rowOff>
    </xdr:from>
    <xdr:to>
      <xdr:col>72</xdr:col>
      <xdr:colOff>485037</xdr:colOff>
      <xdr:row>186</xdr:row>
      <xdr:rowOff>37528</xdr:rowOff>
    </xdr:to>
    <xdr:sp macro="" textlink="">
      <xdr:nvSpPr>
        <xdr:cNvPr id="218" name="Retângulo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43134177" y="25485607"/>
          <a:ext cx="1895203" cy="63409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69</xdr:col>
      <xdr:colOff>420584</xdr:colOff>
      <xdr:row>179</xdr:row>
      <xdr:rowOff>48096</xdr:rowOff>
    </xdr:from>
    <xdr:to>
      <xdr:col>72</xdr:col>
      <xdr:colOff>489856</xdr:colOff>
      <xdr:row>182</xdr:row>
      <xdr:rowOff>139536</xdr:rowOff>
    </xdr:to>
    <xdr:sp macro="" textlink="">
      <xdr:nvSpPr>
        <xdr:cNvPr id="219" name="Retângulo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43136127" y="24834867"/>
          <a:ext cx="1898072" cy="64661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IMPORTAR E SELECIONAR ARQUIVO EXCEL</a:t>
          </a:r>
          <a:endParaRPr lang="pt-BR" sz="105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489856</xdr:colOff>
      <xdr:row>174</xdr:row>
      <xdr:rowOff>165909</xdr:rowOff>
    </xdr:from>
    <xdr:to>
      <xdr:col>72</xdr:col>
      <xdr:colOff>495300</xdr:colOff>
      <xdr:row>181</xdr:row>
      <xdr:rowOff>3762</xdr:rowOff>
    </xdr:to>
    <xdr:cxnSp macro="">
      <xdr:nvCxnSpPr>
        <xdr:cNvPr id="226" name="Conector: Angulado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>
          <a:stCxn id="212" idx="3"/>
          <a:endCxn id="219" idx="3"/>
        </xdr:cNvCxnSpPr>
      </xdr:nvCxnSpPr>
      <xdr:spPr>
        <a:xfrm flipH="1">
          <a:off x="45032220" y="23399982"/>
          <a:ext cx="5444" cy="1098616"/>
        </a:xfrm>
        <a:prstGeom prst="bentConnector3">
          <a:avLst>
            <a:gd name="adj1" fmla="val -4199118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432163</xdr:colOff>
      <xdr:row>29</xdr:row>
      <xdr:rowOff>146413</xdr:rowOff>
    </xdr:from>
    <xdr:to>
      <xdr:col>14</xdr:col>
      <xdr:colOff>538843</xdr:colOff>
      <xdr:row>32</xdr:row>
      <xdr:rowOff>54973</xdr:rowOff>
    </xdr:to>
    <xdr:sp macro="[0]!RetânguloCantosArredondados236_Clique" textlink="">
      <xdr:nvSpPr>
        <xdr:cNvPr id="237" name="Retângulo: Cantos Arredondados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7785463" y="186091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>
    <xdr:from>
      <xdr:col>20</xdr:col>
      <xdr:colOff>121227</xdr:colOff>
      <xdr:row>29</xdr:row>
      <xdr:rowOff>152400</xdr:rowOff>
    </xdr:from>
    <xdr:to>
      <xdr:col>24</xdr:col>
      <xdr:colOff>227907</xdr:colOff>
      <xdr:row>32</xdr:row>
      <xdr:rowOff>55517</xdr:rowOff>
    </xdr:to>
    <xdr:sp macro="[0]!RetânguloCantosArredondados237_Clique" textlink="">
      <xdr:nvSpPr>
        <xdr:cNvPr id="238" name="Retângulo: Cantos Arredondados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13573991" y="1773382"/>
          <a:ext cx="2545080" cy="44344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10</xdr:col>
      <xdr:colOff>463335</xdr:colOff>
      <xdr:row>12</xdr:row>
      <xdr:rowOff>21722</xdr:rowOff>
    </xdr:from>
    <xdr:to>
      <xdr:col>14</xdr:col>
      <xdr:colOff>570015</xdr:colOff>
      <xdr:row>14</xdr:row>
      <xdr:rowOff>110391</xdr:rowOff>
    </xdr:to>
    <xdr:sp macro="" textlink="">
      <xdr:nvSpPr>
        <xdr:cNvPr id="239" name="Retângulo: Cantos Arredondados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/>
      </xdr:nvSpPr>
      <xdr:spPr>
        <a:xfrm>
          <a:off x="7210499" y="2183031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15</xdr:col>
      <xdr:colOff>243229</xdr:colOff>
      <xdr:row>38</xdr:row>
      <xdr:rowOff>165066</xdr:rowOff>
    </xdr:from>
    <xdr:to>
      <xdr:col>19</xdr:col>
      <xdr:colOff>349909</xdr:colOff>
      <xdr:row>41</xdr:row>
      <xdr:rowOff>84017</xdr:rowOff>
    </xdr:to>
    <xdr:sp macro="[0]!RetânguloCantosArredondados239_Clique" textlink="">
      <xdr:nvSpPr>
        <xdr:cNvPr id="240" name="Retângulo: Cantos Arredondados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/>
      </xdr:nvSpPr>
      <xdr:spPr>
        <a:xfrm>
          <a:off x="10647993" y="3407030"/>
          <a:ext cx="2545080" cy="4592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17</xdr:col>
      <xdr:colOff>290945</xdr:colOff>
      <xdr:row>34</xdr:row>
      <xdr:rowOff>166255</xdr:rowOff>
    </xdr:from>
    <xdr:to>
      <xdr:col>17</xdr:col>
      <xdr:colOff>296569</xdr:colOff>
      <xdr:row>38</xdr:row>
      <xdr:rowOff>165066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>
          <a:stCxn id="245" idx="2"/>
          <a:endCxn id="240" idx="0"/>
        </xdr:cNvCxnSpPr>
      </xdr:nvCxnSpPr>
      <xdr:spPr>
        <a:xfrm>
          <a:off x="11914909" y="2687782"/>
          <a:ext cx="5624" cy="719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207817</xdr:colOff>
      <xdr:row>27</xdr:row>
      <xdr:rowOff>41563</xdr:rowOff>
    </xdr:from>
    <xdr:to>
      <xdr:col>18</xdr:col>
      <xdr:colOff>374072</xdr:colOff>
      <xdr:row>34</xdr:row>
      <xdr:rowOff>166255</xdr:rowOff>
    </xdr:to>
    <xdr:sp macro="" textlink="">
      <xdr:nvSpPr>
        <xdr:cNvPr id="245" name="Losango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/>
      </xdr:nvSpPr>
      <xdr:spPr>
        <a:xfrm>
          <a:off x="11222181" y="1302327"/>
          <a:ext cx="1385455" cy="1385455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CLIENTE</a:t>
          </a:r>
        </a:p>
        <a:p>
          <a:pPr algn="ctr"/>
          <a:r>
            <a:rPr lang="pt-BR" sz="1200"/>
            <a:t>EXISTE?</a:t>
          </a:r>
        </a:p>
      </xdr:txBody>
    </xdr:sp>
    <xdr:clientData/>
  </xdr:twoCellAnchor>
  <xdr:twoCellAnchor>
    <xdr:from>
      <xdr:col>14</xdr:col>
      <xdr:colOff>538843</xdr:colOff>
      <xdr:row>31</xdr:row>
      <xdr:rowOff>11046</xdr:rowOff>
    </xdr:from>
    <xdr:to>
      <xdr:col>16</xdr:col>
      <xdr:colOff>207817</xdr:colOff>
      <xdr:row>31</xdr:row>
      <xdr:rowOff>14263</xdr:rowOff>
    </xdr:to>
    <xdr:cxnSp macro="">
      <xdr:nvCxnSpPr>
        <xdr:cNvPr id="248" name="Conector de Seta Reta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stCxn id="237" idx="3"/>
          <a:endCxn id="245" idx="1"/>
        </xdr:cNvCxnSpPr>
      </xdr:nvCxnSpPr>
      <xdr:spPr>
        <a:xfrm>
          <a:off x="10337267" y="1983281"/>
          <a:ext cx="888174" cy="32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374072</xdr:colOff>
      <xdr:row>31</xdr:row>
      <xdr:rowOff>14263</xdr:rowOff>
    </xdr:from>
    <xdr:to>
      <xdr:col>20</xdr:col>
      <xdr:colOff>121227</xdr:colOff>
      <xdr:row>31</xdr:row>
      <xdr:rowOff>14312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>
          <a:stCxn id="245" idx="3"/>
          <a:endCxn id="238" idx="1"/>
        </xdr:cNvCxnSpPr>
      </xdr:nvCxnSpPr>
      <xdr:spPr>
        <a:xfrm>
          <a:off x="12610896" y="1986498"/>
          <a:ext cx="966355" cy="4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349909</xdr:colOff>
      <xdr:row>32</xdr:row>
      <xdr:rowOff>55517</xdr:rowOff>
    </xdr:from>
    <xdr:to>
      <xdr:col>22</xdr:col>
      <xdr:colOff>174567</xdr:colOff>
      <xdr:row>40</xdr:row>
      <xdr:rowOff>34487</xdr:rowOff>
    </xdr:to>
    <xdr:cxnSp macro="">
      <xdr:nvCxnSpPr>
        <xdr:cNvPr id="258" name="Conector: Angulado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stCxn id="240" idx="3"/>
          <a:endCxn id="238" idx="2"/>
        </xdr:cNvCxnSpPr>
      </xdr:nvCxnSpPr>
      <xdr:spPr>
        <a:xfrm flipV="1">
          <a:off x="13193073" y="2216826"/>
          <a:ext cx="1653458" cy="141984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259975</xdr:colOff>
      <xdr:row>34</xdr:row>
      <xdr:rowOff>89646</xdr:rowOff>
    </xdr:from>
    <xdr:ext cx="275717" cy="264560"/>
    <xdr:sp macro="" textlink="">
      <xdr:nvSpPr>
        <xdr:cNvPr id="259" name="CaixaDeTexto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11887199" y="2599764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18</xdr:col>
      <xdr:colOff>295834</xdr:colOff>
      <xdr:row>29</xdr:row>
      <xdr:rowOff>125506</xdr:rowOff>
    </xdr:from>
    <xdr:ext cx="249492" cy="264560"/>
    <xdr:sp macro="" textlink="">
      <xdr:nvSpPr>
        <xdr:cNvPr id="260" name="CaixaDeTexto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12532658" y="1739153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26</xdr:col>
      <xdr:colOff>196635</xdr:colOff>
      <xdr:row>29</xdr:row>
      <xdr:rowOff>142949</xdr:rowOff>
    </xdr:from>
    <xdr:to>
      <xdr:col>30</xdr:col>
      <xdr:colOff>303315</xdr:colOff>
      <xdr:row>32</xdr:row>
      <xdr:rowOff>51509</xdr:rowOff>
    </xdr:to>
    <xdr:sp macro="" textlink="">
      <xdr:nvSpPr>
        <xdr:cNvPr id="264" name="Retângulo: Cantos Arredondados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17306999" y="1763931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EXPORTAR ITENS</a:t>
          </a:r>
        </a:p>
      </xdr:txBody>
    </xdr:sp>
    <xdr:clientData/>
  </xdr:twoCellAnchor>
  <xdr:twoCellAnchor>
    <xdr:from>
      <xdr:col>24</xdr:col>
      <xdr:colOff>227907</xdr:colOff>
      <xdr:row>31</xdr:row>
      <xdr:rowOff>7175</xdr:rowOff>
    </xdr:from>
    <xdr:to>
      <xdr:col>26</xdr:col>
      <xdr:colOff>196635</xdr:colOff>
      <xdr:row>31</xdr:row>
      <xdr:rowOff>13904</xdr:rowOff>
    </xdr:to>
    <xdr:cxnSp macro="">
      <xdr:nvCxnSpPr>
        <xdr:cNvPr id="265" name="Conector de Seta Reta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>
          <a:stCxn id="238" idx="3"/>
          <a:endCxn id="264" idx="1"/>
        </xdr:cNvCxnSpPr>
      </xdr:nvCxnSpPr>
      <xdr:spPr>
        <a:xfrm flipV="1">
          <a:off x="16119071" y="1988375"/>
          <a:ext cx="1187928" cy="672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200445</xdr:colOff>
      <xdr:row>11</xdr:row>
      <xdr:rowOff>179318</xdr:rowOff>
    </xdr:from>
    <xdr:to>
      <xdr:col>36</xdr:col>
      <xdr:colOff>307125</xdr:colOff>
      <xdr:row>14</xdr:row>
      <xdr:rowOff>77487</xdr:rowOff>
    </xdr:to>
    <xdr:sp macro="" textlink="">
      <xdr:nvSpPr>
        <xdr:cNvPr id="272" name="Retângulo: Cantos Arredondados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/>
      </xdr:nvSpPr>
      <xdr:spPr>
        <a:xfrm>
          <a:off x="20355345" y="2274818"/>
          <a:ext cx="2545080" cy="469669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SELECIONAR</a:t>
          </a:r>
          <a:r>
            <a:rPr lang="pt-BR" sz="1600" b="1" baseline="0">
              <a:solidFill>
                <a:schemeClr val="bg1"/>
              </a:solidFill>
            </a:rPr>
            <a:t> ARQUIVO IMPORTADO DO PUBLI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570015</xdr:colOff>
      <xdr:row>13</xdr:row>
      <xdr:rowOff>38348</xdr:rowOff>
    </xdr:from>
    <xdr:to>
      <xdr:col>32</xdr:col>
      <xdr:colOff>200445</xdr:colOff>
      <xdr:row>13</xdr:row>
      <xdr:rowOff>66057</xdr:rowOff>
    </xdr:to>
    <xdr:cxnSp macro="">
      <xdr:nvCxnSpPr>
        <xdr:cNvPr id="273" name="Conector de Seta Reta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>
          <a:stCxn id="239" idx="3"/>
          <a:endCxn id="272" idx="1"/>
        </xdr:cNvCxnSpPr>
      </xdr:nvCxnSpPr>
      <xdr:spPr>
        <a:xfrm flipV="1">
          <a:off x="9755579" y="2379766"/>
          <a:ext cx="10603230" cy="277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110836</xdr:colOff>
      <xdr:row>10</xdr:row>
      <xdr:rowOff>98714</xdr:rowOff>
    </xdr:from>
    <xdr:to>
      <xdr:col>25</xdr:col>
      <xdr:colOff>263236</xdr:colOff>
      <xdr:row>13</xdr:row>
      <xdr:rowOff>1039</xdr:rowOff>
    </xdr:to>
    <xdr:pic>
      <xdr:nvPicPr>
        <xdr:cNvPr id="277" name="Imagem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598236" y="1622714"/>
          <a:ext cx="2590800" cy="359525"/>
        </a:xfrm>
        <a:prstGeom prst="rect">
          <a:avLst/>
        </a:prstGeom>
      </xdr:spPr>
    </xdr:pic>
    <xdr:clientData/>
  </xdr:twoCellAnchor>
  <xdr:twoCellAnchor>
    <xdr:from>
      <xdr:col>30</xdr:col>
      <xdr:colOff>303315</xdr:colOff>
      <xdr:row>14</xdr:row>
      <xdr:rowOff>77487</xdr:rowOff>
    </xdr:from>
    <xdr:to>
      <xdr:col>34</xdr:col>
      <xdr:colOff>253785</xdr:colOff>
      <xdr:row>31</xdr:row>
      <xdr:rowOff>4701</xdr:rowOff>
    </xdr:to>
    <xdr:cxnSp macro="">
      <xdr:nvCxnSpPr>
        <xdr:cNvPr id="278" name="Conector: Angulado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>
          <a:stCxn id="264" idx="3"/>
          <a:endCxn id="272" idx="2"/>
        </xdr:cNvCxnSpPr>
      </xdr:nvCxnSpPr>
      <xdr:spPr>
        <a:xfrm flipV="1">
          <a:off x="19244458" y="2668287"/>
          <a:ext cx="2388870" cy="3073185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349036</xdr:colOff>
      <xdr:row>29</xdr:row>
      <xdr:rowOff>156804</xdr:rowOff>
    </xdr:from>
    <xdr:to>
      <xdr:col>41</xdr:col>
      <xdr:colOff>455716</xdr:colOff>
      <xdr:row>32</xdr:row>
      <xdr:rowOff>65364</xdr:rowOff>
    </xdr:to>
    <xdr:sp macro="" textlink="">
      <xdr:nvSpPr>
        <xdr:cNvPr id="282" name="Retângulo: Cantos Arredondados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/>
      </xdr:nvSpPr>
      <xdr:spPr>
        <a:xfrm>
          <a:off x="23555400" y="5379968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IMPORTA ITENS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EXCEL</a:t>
          </a:r>
        </a:p>
      </xdr:txBody>
    </xdr:sp>
    <xdr:clientData/>
  </xdr:twoCellAnchor>
  <xdr:twoCellAnchor>
    <xdr:from>
      <xdr:col>36</xdr:col>
      <xdr:colOff>307125</xdr:colOff>
      <xdr:row>13</xdr:row>
      <xdr:rowOff>38348</xdr:rowOff>
    </xdr:from>
    <xdr:to>
      <xdr:col>39</xdr:col>
      <xdr:colOff>402376</xdr:colOff>
      <xdr:row>29</xdr:row>
      <xdr:rowOff>156804</xdr:rowOff>
    </xdr:to>
    <xdr:cxnSp macro="">
      <xdr:nvCxnSpPr>
        <xdr:cNvPr id="283" name="Conector: Angulado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>
          <a:stCxn id="272" idx="3"/>
          <a:endCxn id="282" idx="0"/>
        </xdr:cNvCxnSpPr>
      </xdr:nvCxnSpPr>
      <xdr:spPr>
        <a:xfrm>
          <a:off x="22903889" y="2379766"/>
          <a:ext cx="1924051" cy="300020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85799</xdr:colOff>
      <xdr:row>29</xdr:row>
      <xdr:rowOff>170658</xdr:rowOff>
    </xdr:from>
    <xdr:to>
      <xdr:col>48</xdr:col>
      <xdr:colOff>192479</xdr:colOff>
      <xdr:row>32</xdr:row>
      <xdr:rowOff>79218</xdr:rowOff>
    </xdr:to>
    <xdr:sp macro="" textlink="">
      <xdr:nvSpPr>
        <xdr:cNvPr id="287" name="Retângulo: Cantos Arredondados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/>
      </xdr:nvSpPr>
      <xdr:spPr>
        <a:xfrm>
          <a:off x="27559363" y="5393822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CONFERIR ITENS IMPORTADOS</a:t>
          </a:r>
        </a:p>
      </xdr:txBody>
    </xdr:sp>
    <xdr:clientData/>
  </xdr:twoCellAnchor>
  <xdr:twoCellAnchor>
    <xdr:from>
      <xdr:col>41</xdr:col>
      <xdr:colOff>455716</xdr:colOff>
      <xdr:row>31</xdr:row>
      <xdr:rowOff>21030</xdr:rowOff>
    </xdr:from>
    <xdr:to>
      <xdr:col>44</xdr:col>
      <xdr:colOff>85799</xdr:colOff>
      <xdr:row>31</xdr:row>
      <xdr:rowOff>34884</xdr:rowOff>
    </xdr:to>
    <xdr:cxnSp macro="">
      <xdr:nvCxnSpPr>
        <xdr:cNvPr id="290" name="Conector de Seta Reta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>
          <a:stCxn id="282" idx="3"/>
          <a:endCxn id="287" idx="1"/>
        </xdr:cNvCxnSpPr>
      </xdr:nvCxnSpPr>
      <xdr:spPr>
        <a:xfrm>
          <a:off x="26100480" y="5604412"/>
          <a:ext cx="1458883" cy="1385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110837</xdr:colOff>
      <xdr:row>202</xdr:row>
      <xdr:rowOff>33816</xdr:rowOff>
    </xdr:from>
    <xdr:to>
      <xdr:col>81</xdr:col>
      <xdr:colOff>387927</xdr:colOff>
      <xdr:row>213</xdr:row>
      <xdr:rowOff>138545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947601" y="36637525"/>
          <a:ext cx="12469090" cy="208592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124692</xdr:colOff>
      <xdr:row>198</xdr:row>
      <xdr:rowOff>118358</xdr:rowOff>
    </xdr:from>
    <xdr:to>
      <xdr:col>81</xdr:col>
      <xdr:colOff>360218</xdr:colOff>
      <xdr:row>202</xdr:row>
      <xdr:rowOff>29689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7961456" y="36001631"/>
          <a:ext cx="12427526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0000"/>
              </a:solidFill>
            </a:rPr>
            <a:t>CONFERIR</a:t>
          </a:r>
          <a:r>
            <a:rPr lang="pt-BR" sz="1800" b="1" baseline="0">
              <a:solidFill>
                <a:srgbClr val="FF0000"/>
              </a:solidFill>
            </a:rPr>
            <a:t> TOTAIS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71</xdr:col>
      <xdr:colOff>147035</xdr:colOff>
      <xdr:row>186</xdr:row>
      <xdr:rowOff>37528</xdr:rowOff>
    </xdr:from>
    <xdr:to>
      <xdr:col>71</xdr:col>
      <xdr:colOff>242454</xdr:colOff>
      <xdr:row>198</xdr:row>
      <xdr:rowOff>118358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218" idx="2"/>
          <a:endCxn id="6" idx="0"/>
        </xdr:cNvCxnSpPr>
      </xdr:nvCxnSpPr>
      <xdr:spPr>
        <a:xfrm rot="16200000" flipH="1">
          <a:off x="42940630" y="36796733"/>
          <a:ext cx="2366830" cy="954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464128</xdr:colOff>
      <xdr:row>213</xdr:row>
      <xdr:rowOff>138545</xdr:rowOff>
    </xdr:from>
    <xdr:to>
      <xdr:col>71</xdr:col>
      <xdr:colOff>249383</xdr:colOff>
      <xdr:row>242</xdr:row>
      <xdr:rowOff>60960</xdr:rowOff>
    </xdr:to>
    <xdr:cxnSp macro="">
      <xdr:nvCxnSpPr>
        <xdr:cNvPr id="18" name="Conector: Angulad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>
          <a:stCxn id="2" idx="2"/>
          <a:endCxn id="195" idx="0"/>
        </xdr:cNvCxnSpPr>
      </xdr:nvCxnSpPr>
      <xdr:spPr>
        <a:xfrm rot="5400000">
          <a:off x="39733798" y="41907575"/>
          <a:ext cx="5446915" cy="344285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221672</xdr:colOff>
      <xdr:row>29</xdr:row>
      <xdr:rowOff>41563</xdr:rowOff>
    </xdr:from>
    <xdr:to>
      <xdr:col>52</xdr:col>
      <xdr:colOff>152399</xdr:colOff>
      <xdr:row>33</xdr:row>
      <xdr:rowOff>27708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1352836" y="5486399"/>
          <a:ext cx="1149927" cy="706582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48</xdr:col>
      <xdr:colOff>192479</xdr:colOff>
      <xdr:row>31</xdr:row>
      <xdr:rowOff>34635</xdr:rowOff>
    </xdr:from>
    <xdr:to>
      <xdr:col>50</xdr:col>
      <xdr:colOff>221672</xdr:colOff>
      <xdr:row>31</xdr:row>
      <xdr:rowOff>34883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>
          <a:stCxn id="287" idx="3"/>
          <a:endCxn id="25" idx="2"/>
        </xdr:cNvCxnSpPr>
      </xdr:nvCxnSpPr>
      <xdr:spPr>
        <a:xfrm flipV="1">
          <a:off x="30104443" y="5839690"/>
          <a:ext cx="1248393" cy="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432163</xdr:colOff>
      <xdr:row>29</xdr:row>
      <xdr:rowOff>146413</xdr:rowOff>
    </xdr:from>
    <xdr:to>
      <xdr:col>64</xdr:col>
      <xdr:colOff>538843</xdr:colOff>
      <xdr:row>32</xdr:row>
      <xdr:rowOff>54973</xdr:rowOff>
    </xdr:to>
    <xdr:sp macro="[0]!RetânguloCantosArredondados135_Clique" textlink="">
      <xdr:nvSpPr>
        <xdr:cNvPr id="136" name="Retângulo: Cantos Arredondados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7198723" y="6059533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ORÇAMENTO</a:t>
          </a:r>
          <a:endParaRPr lang="pt-BR" sz="1600" b="1"/>
        </a:p>
      </xdr:txBody>
    </xdr:sp>
    <xdr:clientData/>
  </xdr:twoCellAnchor>
  <xdr:twoCellAnchor>
    <xdr:from>
      <xdr:col>67</xdr:col>
      <xdr:colOff>137237</xdr:colOff>
      <xdr:row>29</xdr:row>
      <xdr:rowOff>21772</xdr:rowOff>
    </xdr:from>
    <xdr:to>
      <xdr:col>71</xdr:col>
      <xdr:colOff>243917</xdr:colOff>
      <xdr:row>32</xdr:row>
      <xdr:rowOff>166295</xdr:rowOff>
    </xdr:to>
    <xdr:sp macro="" textlink="">
      <xdr:nvSpPr>
        <xdr:cNvPr id="137" name="Retângulo: Cantos Arredondados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41633580" y="5987143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ENTRAR</a:t>
          </a:r>
          <a:r>
            <a:rPr lang="pt-BR" sz="1600" b="1" baseline="0"/>
            <a:t> NO ITEM NO ORÇAMENTO</a:t>
          </a:r>
          <a:endParaRPr lang="pt-BR" sz="1600" b="1"/>
        </a:p>
      </xdr:txBody>
    </xdr:sp>
    <xdr:clientData/>
  </xdr:twoCellAnchor>
  <xdr:twoCellAnchor>
    <xdr:from>
      <xdr:col>82</xdr:col>
      <xdr:colOff>211363</xdr:colOff>
      <xdr:row>29</xdr:row>
      <xdr:rowOff>149992</xdr:rowOff>
    </xdr:from>
    <xdr:to>
      <xdr:col>86</xdr:col>
      <xdr:colOff>318043</xdr:colOff>
      <xdr:row>32</xdr:row>
      <xdr:rowOff>58552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50851706" y="6115363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APROVAR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ITEM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64</xdr:col>
      <xdr:colOff>538843</xdr:colOff>
      <xdr:row>31</xdr:row>
      <xdr:rowOff>1505</xdr:rowOff>
    </xdr:from>
    <xdr:to>
      <xdr:col>67</xdr:col>
      <xdr:colOff>137237</xdr:colOff>
      <xdr:row>31</xdr:row>
      <xdr:rowOff>8164</xdr:rowOff>
    </xdr:to>
    <xdr:cxnSp macro="">
      <xdr:nvCxnSpPr>
        <xdr:cNvPr id="155" name="Conector de Seta Reta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>
          <a:stCxn id="136" idx="3"/>
          <a:endCxn id="137" idx="1"/>
        </xdr:cNvCxnSpPr>
      </xdr:nvCxnSpPr>
      <xdr:spPr>
        <a:xfrm flipV="1">
          <a:off x="40206386" y="6336991"/>
          <a:ext cx="1427194" cy="665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255863</xdr:colOff>
      <xdr:row>10</xdr:row>
      <xdr:rowOff>166255</xdr:rowOff>
    </xdr:from>
    <xdr:to>
      <xdr:col>85</xdr:col>
      <xdr:colOff>362543</xdr:colOff>
      <xdr:row>15</xdr:row>
      <xdr:rowOff>35923</xdr:rowOff>
    </xdr:to>
    <xdr:sp macro="" textlink="">
      <xdr:nvSpPr>
        <xdr:cNvPr id="166" name="Retângulo: Cantos Arredondados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50284627" y="2576946"/>
          <a:ext cx="2545080" cy="770213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GERAR PEDIDO</a:t>
          </a:r>
          <a:r>
            <a:rPr lang="pt-BR" sz="1600" b="1" baseline="0">
              <a:solidFill>
                <a:schemeClr val="bg1"/>
              </a:solidFill>
            </a:rPr>
            <a:t> DE PAGAMENTO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87</xdr:col>
      <xdr:colOff>109550</xdr:colOff>
      <xdr:row>29</xdr:row>
      <xdr:rowOff>145918</xdr:rowOff>
    </xdr:from>
    <xdr:to>
      <xdr:col>91</xdr:col>
      <xdr:colOff>216230</xdr:colOff>
      <xdr:row>32</xdr:row>
      <xdr:rowOff>54478</xdr:rowOff>
    </xdr:to>
    <xdr:sp macro="" textlink="">
      <xdr:nvSpPr>
        <xdr:cNvPr id="176" name="Retângulo: Cantos Arredondados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/>
      </xdr:nvSpPr>
      <xdr:spPr>
        <a:xfrm>
          <a:off x="53797893" y="6111289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SALVAR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ORÇAMENTO</a:t>
          </a:r>
        </a:p>
      </xdr:txBody>
    </xdr:sp>
    <xdr:clientData/>
  </xdr:twoCellAnchor>
  <xdr:twoCellAnchor>
    <xdr:from>
      <xdr:col>91</xdr:col>
      <xdr:colOff>608312</xdr:colOff>
      <xdr:row>28</xdr:row>
      <xdr:rowOff>130629</xdr:rowOff>
    </xdr:from>
    <xdr:to>
      <xdr:col>96</xdr:col>
      <xdr:colOff>105392</xdr:colOff>
      <xdr:row>33</xdr:row>
      <xdr:rowOff>79219</xdr:rowOff>
    </xdr:to>
    <xdr:sp macro="" textlink="">
      <xdr:nvSpPr>
        <xdr:cNvPr id="178" name="Retângulo: Cantos Arredondados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56735055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ENTRAR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NO ITEM NO ORÇAMENTO</a:t>
          </a:r>
          <a:endParaRPr lang="pt-BR" sz="2400">
            <a:effectLst/>
          </a:endParaRPr>
        </a:p>
      </xdr:txBody>
    </xdr:sp>
    <xdr:clientData/>
  </xdr:twoCellAnchor>
  <xdr:twoCellAnchor>
    <xdr:from>
      <xdr:col>91</xdr:col>
      <xdr:colOff>216230</xdr:colOff>
      <xdr:row>31</xdr:row>
      <xdr:rowOff>7669</xdr:rowOff>
    </xdr:from>
    <xdr:to>
      <xdr:col>91</xdr:col>
      <xdr:colOff>608312</xdr:colOff>
      <xdr:row>31</xdr:row>
      <xdr:rowOff>12395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>
          <a:stCxn id="176" idx="3"/>
          <a:endCxn id="178" idx="1"/>
        </xdr:cNvCxnSpPr>
      </xdr:nvCxnSpPr>
      <xdr:spPr>
        <a:xfrm>
          <a:off x="56342973" y="6343155"/>
          <a:ext cx="392082" cy="472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105392</xdr:colOff>
      <xdr:row>31</xdr:row>
      <xdr:rowOff>12395</xdr:rowOff>
    </xdr:from>
    <xdr:to>
      <xdr:col>96</xdr:col>
      <xdr:colOff>521226</xdr:colOff>
      <xdr:row>31</xdr:row>
      <xdr:rowOff>12395</xdr:rowOff>
    </xdr:to>
    <xdr:cxnSp macro="">
      <xdr:nvCxnSpPr>
        <xdr:cNvPr id="181" name="Conector de Seta Reta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>
          <a:cxnSpLocks/>
          <a:stCxn id="178" idx="3"/>
          <a:endCxn id="271" idx="1"/>
        </xdr:cNvCxnSpPr>
      </xdr:nvCxnSpPr>
      <xdr:spPr>
        <a:xfrm>
          <a:off x="59280135" y="6347881"/>
          <a:ext cx="415834" cy="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29</xdr:row>
      <xdr:rowOff>151119</xdr:rowOff>
    </xdr:from>
    <xdr:to>
      <xdr:col>81</xdr:col>
      <xdr:colOff>160671</xdr:colOff>
      <xdr:row>32</xdr:row>
      <xdr:rowOff>54236</xdr:rowOff>
    </xdr:to>
    <xdr:sp macro="" textlink="">
      <xdr:nvSpPr>
        <xdr:cNvPr id="186" name="Retângulo: Cantos Arredondados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47646334" y="6116490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FORNECEDOR</a:t>
          </a:r>
          <a:endParaRPr lang="pt-BR" sz="1600" b="1"/>
        </a:p>
      </xdr:txBody>
    </xdr:sp>
    <xdr:clientData/>
  </xdr:twoCellAnchor>
  <xdr:twoCellAnchor>
    <xdr:from>
      <xdr:col>72</xdr:col>
      <xdr:colOff>597723</xdr:colOff>
      <xdr:row>26</xdr:row>
      <xdr:rowOff>85849</xdr:rowOff>
    </xdr:from>
    <xdr:to>
      <xdr:col>75</xdr:col>
      <xdr:colOff>489856</xdr:colOff>
      <xdr:row>35</xdr:row>
      <xdr:rowOff>119743</xdr:rowOff>
    </xdr:to>
    <xdr:sp macro="" textlink="">
      <xdr:nvSpPr>
        <xdr:cNvPr id="188" name="Losango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45142066" y="5496049"/>
          <a:ext cx="1720933" cy="1699408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0"/>
            <a:t>FORNECEDOR CADASTRADO?</a:t>
          </a:r>
        </a:p>
      </xdr:txBody>
    </xdr:sp>
    <xdr:clientData/>
  </xdr:twoCellAnchor>
  <xdr:twoCellAnchor>
    <xdr:from>
      <xdr:col>71</xdr:col>
      <xdr:colOff>243917</xdr:colOff>
      <xdr:row>31</xdr:row>
      <xdr:rowOff>1505</xdr:rowOff>
    </xdr:from>
    <xdr:to>
      <xdr:col>72</xdr:col>
      <xdr:colOff>597723</xdr:colOff>
      <xdr:row>31</xdr:row>
      <xdr:rowOff>10267</xdr:rowOff>
    </xdr:to>
    <xdr:cxnSp macro="">
      <xdr:nvCxnSpPr>
        <xdr:cNvPr id="189" name="Conector de Seta Reta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>
          <a:stCxn id="137" idx="3"/>
          <a:endCxn id="188" idx="1"/>
        </xdr:cNvCxnSpPr>
      </xdr:nvCxnSpPr>
      <xdr:spPr>
        <a:xfrm>
          <a:off x="44178660" y="6336991"/>
          <a:ext cx="963406" cy="876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489856</xdr:colOff>
      <xdr:row>31</xdr:row>
      <xdr:rowOff>10149</xdr:rowOff>
    </xdr:from>
    <xdr:to>
      <xdr:col>77</xdr:col>
      <xdr:colOff>53991</xdr:colOff>
      <xdr:row>31</xdr:row>
      <xdr:rowOff>10267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88" idx="3"/>
          <a:endCxn id="186" idx="1"/>
        </xdr:cNvCxnSpPr>
      </xdr:nvCxnSpPr>
      <xdr:spPr>
        <a:xfrm flipV="1">
          <a:off x="46862999" y="6345635"/>
          <a:ext cx="783335" cy="1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173733</xdr:colOff>
      <xdr:row>38</xdr:row>
      <xdr:rowOff>129347</xdr:rowOff>
    </xdr:from>
    <xdr:to>
      <xdr:col>76</xdr:col>
      <xdr:colOff>280413</xdr:colOff>
      <xdr:row>41</xdr:row>
      <xdr:rowOff>32465</xdr:rowOff>
    </xdr:to>
    <xdr:sp macro="" textlink="">
      <xdr:nvSpPr>
        <xdr:cNvPr id="201" name="Retângulo: Cantos Arredondados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44718076" y="7760233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CADASTRAR FORNECEDOR</a:t>
          </a:r>
          <a:endParaRPr lang="pt-BR" sz="1600" b="1"/>
        </a:p>
      </xdr:txBody>
    </xdr:sp>
    <xdr:clientData/>
  </xdr:twoCellAnchor>
  <xdr:twoCellAnchor>
    <xdr:from>
      <xdr:col>74</xdr:col>
      <xdr:colOff>227073</xdr:colOff>
      <xdr:row>35</xdr:row>
      <xdr:rowOff>119743</xdr:rowOff>
    </xdr:from>
    <xdr:to>
      <xdr:col>74</xdr:col>
      <xdr:colOff>238990</xdr:colOff>
      <xdr:row>38</xdr:row>
      <xdr:rowOff>129347</xdr:rowOff>
    </xdr:to>
    <xdr:cxnSp macro="">
      <xdr:nvCxnSpPr>
        <xdr:cNvPr id="203" name="Conector de Seta Reta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>
          <a:stCxn id="188" idx="2"/>
          <a:endCxn id="201" idx="0"/>
        </xdr:cNvCxnSpPr>
      </xdr:nvCxnSpPr>
      <xdr:spPr>
        <a:xfrm flipH="1">
          <a:off x="45990616" y="7195457"/>
          <a:ext cx="11917" cy="56477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74</xdr:col>
      <xdr:colOff>250370</xdr:colOff>
      <xdr:row>35</xdr:row>
      <xdr:rowOff>5122</xdr:rowOff>
    </xdr:from>
    <xdr:ext cx="275717" cy="264560"/>
    <xdr:sp macro="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46013913" y="7080836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75</xdr:col>
      <xdr:colOff>416857</xdr:colOff>
      <xdr:row>29</xdr:row>
      <xdr:rowOff>128067</xdr:rowOff>
    </xdr:from>
    <xdr:ext cx="249492" cy="264560"/>
    <xdr:sp macro="" textlink="">
      <xdr:nvSpPr>
        <xdr:cNvPr id="216" name="CaixaDeTexto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/>
      </xdr:nvSpPr>
      <xdr:spPr>
        <a:xfrm>
          <a:off x="46790000" y="6093438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81</xdr:col>
      <xdr:colOff>160671</xdr:colOff>
      <xdr:row>31</xdr:row>
      <xdr:rowOff>10149</xdr:rowOff>
    </xdr:from>
    <xdr:to>
      <xdr:col>82</xdr:col>
      <xdr:colOff>211363</xdr:colOff>
      <xdr:row>31</xdr:row>
      <xdr:rowOff>11743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>
          <a:stCxn id="186" idx="3"/>
          <a:endCxn id="154" idx="1"/>
        </xdr:cNvCxnSpPr>
      </xdr:nvCxnSpPr>
      <xdr:spPr>
        <a:xfrm>
          <a:off x="50191414" y="6345635"/>
          <a:ext cx="660292" cy="159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318043</xdr:colOff>
      <xdr:row>31</xdr:row>
      <xdr:rowOff>7669</xdr:rowOff>
    </xdr:from>
    <xdr:to>
      <xdr:col>87</xdr:col>
      <xdr:colOff>109550</xdr:colOff>
      <xdr:row>31</xdr:row>
      <xdr:rowOff>11743</xdr:rowOff>
    </xdr:to>
    <xdr:cxnSp macro="">
      <xdr:nvCxnSpPr>
        <xdr:cNvPr id="225" name="Conector de Seta Reta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>
          <a:stCxn id="154" idx="3"/>
          <a:endCxn id="176" idx="1"/>
        </xdr:cNvCxnSpPr>
      </xdr:nvCxnSpPr>
      <xdr:spPr>
        <a:xfrm flipV="1">
          <a:off x="53396786" y="6343155"/>
          <a:ext cx="401107" cy="407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37</xdr:row>
      <xdr:rowOff>174171</xdr:rowOff>
    </xdr:from>
    <xdr:to>
      <xdr:col>81</xdr:col>
      <xdr:colOff>160671</xdr:colOff>
      <xdr:row>41</xdr:row>
      <xdr:rowOff>173980</xdr:rowOff>
    </xdr:to>
    <xdr:sp macro="" textlink="">
      <xdr:nvSpPr>
        <xdr:cNvPr id="246" name="Retângulo: Cantos Arredondados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/>
      </xdr:nvSpPr>
      <xdr:spPr>
        <a:xfrm>
          <a:off x="47646334" y="7620000"/>
          <a:ext cx="2545080" cy="74003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VOLTAR AO ORÇAMENTO E ITEM</a:t>
          </a:r>
          <a:endParaRPr lang="pt-BR" sz="1600" b="1"/>
        </a:p>
      </xdr:txBody>
    </xdr:sp>
    <xdr:clientData/>
  </xdr:twoCellAnchor>
  <xdr:twoCellAnchor>
    <xdr:from>
      <xdr:col>76</xdr:col>
      <xdr:colOff>280413</xdr:colOff>
      <xdr:row>39</xdr:row>
      <xdr:rowOff>173435</xdr:rowOff>
    </xdr:from>
    <xdr:to>
      <xdr:col>77</xdr:col>
      <xdr:colOff>53991</xdr:colOff>
      <xdr:row>39</xdr:row>
      <xdr:rowOff>174076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stCxn id="201" idx="3"/>
          <a:endCxn id="246" idx="1"/>
        </xdr:cNvCxnSpPr>
      </xdr:nvCxnSpPr>
      <xdr:spPr>
        <a:xfrm>
          <a:off x="47263156" y="7989378"/>
          <a:ext cx="383178" cy="64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107331</xdr:colOff>
      <xdr:row>32</xdr:row>
      <xdr:rowOff>54236</xdr:rowOff>
    </xdr:from>
    <xdr:to>
      <xdr:col>79</xdr:col>
      <xdr:colOff>107331</xdr:colOff>
      <xdr:row>37</xdr:row>
      <xdr:rowOff>174171</xdr:rowOff>
    </xdr:to>
    <xdr:cxnSp macro="">
      <xdr:nvCxnSpPr>
        <xdr:cNvPr id="256" name="Conector de Seta Reta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stCxn id="246" idx="0"/>
          <a:endCxn id="186" idx="2"/>
        </xdr:cNvCxnSpPr>
      </xdr:nvCxnSpPr>
      <xdr:spPr>
        <a:xfrm flipV="1">
          <a:off x="48918874" y="6574779"/>
          <a:ext cx="0" cy="104522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521226</xdr:colOff>
      <xdr:row>28</xdr:row>
      <xdr:rowOff>130629</xdr:rowOff>
    </xdr:from>
    <xdr:to>
      <xdr:col>101</xdr:col>
      <xdr:colOff>18306</xdr:colOff>
      <xdr:row>33</xdr:row>
      <xdr:rowOff>79219</xdr:rowOff>
    </xdr:to>
    <xdr:sp macro="" textlink="">
      <xdr:nvSpPr>
        <xdr:cNvPr id="271" name="Retângulo: Cantos Arredondados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/>
      </xdr:nvSpPr>
      <xdr:spPr>
        <a:xfrm>
          <a:off x="59695969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FAZER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 PEDIDO</a:t>
          </a:r>
          <a:endParaRPr lang="pt-BR" sz="2400">
            <a:effectLst/>
          </a:endParaRPr>
        </a:p>
      </xdr:txBody>
    </xdr:sp>
    <xdr:clientData/>
  </xdr:twoCellAnchor>
  <xdr:twoCellAnchor>
    <xdr:from>
      <xdr:col>101</xdr:col>
      <xdr:colOff>18306</xdr:colOff>
      <xdr:row>31</xdr:row>
      <xdr:rowOff>12395</xdr:rowOff>
    </xdr:from>
    <xdr:to>
      <xdr:col>102</xdr:col>
      <xdr:colOff>306778</xdr:colOff>
      <xdr:row>31</xdr:row>
      <xdr:rowOff>14843</xdr:rowOff>
    </xdr:to>
    <xdr:cxnSp macro="">
      <xdr:nvCxnSpPr>
        <xdr:cNvPr id="279" name="Conector de Seta Reta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>
          <a:cxnSpLocks/>
          <a:stCxn id="271" idx="3"/>
          <a:endCxn id="280" idx="2"/>
        </xdr:cNvCxnSpPr>
      </xdr:nvCxnSpPr>
      <xdr:spPr>
        <a:xfrm>
          <a:off x="62241049" y="6347881"/>
          <a:ext cx="898072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306778</xdr:colOff>
      <xdr:row>29</xdr:row>
      <xdr:rowOff>21771</xdr:rowOff>
    </xdr:from>
    <xdr:to>
      <xdr:col>104</xdr:col>
      <xdr:colOff>237505</xdr:colOff>
      <xdr:row>33</xdr:row>
      <xdr:rowOff>7916</xdr:rowOff>
    </xdr:to>
    <xdr:sp macro="" textlink="">
      <xdr:nvSpPr>
        <xdr:cNvPr id="280" name="Elipse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/>
      </xdr:nvSpPr>
      <xdr:spPr>
        <a:xfrm>
          <a:off x="63139121" y="5987142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60</xdr:col>
      <xdr:colOff>484909</xdr:colOff>
      <xdr:row>12</xdr:row>
      <xdr:rowOff>27709</xdr:rowOff>
    </xdr:from>
    <xdr:to>
      <xdr:col>64</xdr:col>
      <xdr:colOff>591589</xdr:colOff>
      <xdr:row>14</xdr:row>
      <xdr:rowOff>116378</xdr:rowOff>
    </xdr:to>
    <xdr:sp macro="" textlink="">
      <xdr:nvSpPr>
        <xdr:cNvPr id="286" name="Retângulo: Cantos Arredondados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/>
      </xdr:nvSpPr>
      <xdr:spPr>
        <a:xfrm>
          <a:off x="37712073" y="2798618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64</xdr:col>
      <xdr:colOff>591589</xdr:colOff>
      <xdr:row>13</xdr:row>
      <xdr:rowOff>11035</xdr:rowOff>
    </xdr:from>
    <xdr:to>
      <xdr:col>81</xdr:col>
      <xdr:colOff>255863</xdr:colOff>
      <xdr:row>13</xdr:row>
      <xdr:rowOff>72044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>
          <a:stCxn id="286" idx="3"/>
          <a:endCxn id="166" idx="1"/>
        </xdr:cNvCxnSpPr>
      </xdr:nvCxnSpPr>
      <xdr:spPr>
        <a:xfrm flipV="1">
          <a:off x="40257153" y="2962053"/>
          <a:ext cx="10027474" cy="610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362543</xdr:colOff>
      <xdr:row>13</xdr:row>
      <xdr:rowOff>11035</xdr:rowOff>
    </xdr:from>
    <xdr:to>
      <xdr:col>98</xdr:col>
      <xdr:colOff>574566</xdr:colOff>
      <xdr:row>28</xdr:row>
      <xdr:rowOff>130629</xdr:rowOff>
    </xdr:to>
    <xdr:cxnSp macro="">
      <xdr:nvCxnSpPr>
        <xdr:cNvPr id="293" name="Conector: Angulado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>
          <a:stCxn id="166" idx="3"/>
          <a:endCxn id="271" idx="0"/>
        </xdr:cNvCxnSpPr>
      </xdr:nvCxnSpPr>
      <xdr:spPr>
        <a:xfrm>
          <a:off x="52829707" y="2962053"/>
          <a:ext cx="8136823" cy="282123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90</xdr:col>
      <xdr:colOff>429491</xdr:colOff>
      <xdr:row>9</xdr:row>
      <xdr:rowOff>0</xdr:rowOff>
    </xdr:from>
    <xdr:to>
      <xdr:col>91</xdr:col>
      <xdr:colOff>444785</xdr:colOff>
      <xdr:row>13</xdr:row>
      <xdr:rowOff>753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5944655" y="2230582"/>
          <a:ext cx="624894" cy="693480"/>
        </a:xfrm>
        <a:prstGeom prst="rect">
          <a:avLst/>
        </a:prstGeom>
      </xdr:spPr>
    </xdr:pic>
    <xdr:clientData/>
  </xdr:twoCellAnchor>
  <xdr:twoCellAnchor>
    <xdr:from>
      <xdr:col>107</xdr:col>
      <xdr:colOff>432163</xdr:colOff>
      <xdr:row>29</xdr:row>
      <xdr:rowOff>146413</xdr:rowOff>
    </xdr:from>
    <xdr:to>
      <xdr:col>111</xdr:col>
      <xdr:colOff>538843</xdr:colOff>
      <xdr:row>32</xdr:row>
      <xdr:rowOff>54973</xdr:rowOff>
    </xdr:to>
    <xdr:sp macro="" textlink="">
      <xdr:nvSpPr>
        <xdr:cNvPr id="301" name="Retângulo: Cantos Arredondados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/>
      </xdr:nvSpPr>
      <xdr:spPr>
        <a:xfrm>
          <a:off x="66307063" y="626146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PEDIDOS</a:t>
          </a:r>
          <a:endParaRPr lang="pt-BR" sz="1600" b="1"/>
        </a:p>
      </xdr:txBody>
    </xdr:sp>
    <xdr:clientData/>
  </xdr:twoCellAnchor>
  <xdr:twoCellAnchor>
    <xdr:from>
      <xdr:col>114</xdr:col>
      <xdr:colOff>322294</xdr:colOff>
      <xdr:row>29</xdr:row>
      <xdr:rowOff>21771</xdr:rowOff>
    </xdr:from>
    <xdr:to>
      <xdr:col>118</xdr:col>
      <xdr:colOff>428974</xdr:colOff>
      <xdr:row>32</xdr:row>
      <xdr:rowOff>166294</xdr:rowOff>
    </xdr:to>
    <xdr:sp macro="" textlink="">
      <xdr:nvSpPr>
        <xdr:cNvPr id="302" name="Retângulo: Cantos Arredondados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/>
      </xdr:nvSpPr>
      <xdr:spPr>
        <a:xfrm>
          <a:off x="70469837" y="5987142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O PEDIDO PARA PAGAMENTO</a:t>
          </a:r>
          <a:endParaRPr lang="pt-BR" sz="1600" b="1"/>
        </a:p>
      </xdr:txBody>
    </xdr:sp>
    <xdr:clientData/>
  </xdr:twoCellAnchor>
  <xdr:twoCellAnchor>
    <xdr:from>
      <xdr:col>129</xdr:col>
      <xdr:colOff>69848</xdr:colOff>
      <xdr:row>28</xdr:row>
      <xdr:rowOff>130629</xdr:rowOff>
    </xdr:from>
    <xdr:to>
      <xdr:col>133</xdr:col>
      <xdr:colOff>176528</xdr:colOff>
      <xdr:row>33</xdr:row>
      <xdr:rowOff>25895</xdr:rowOff>
    </xdr:to>
    <xdr:sp macro="" textlink="">
      <xdr:nvSpPr>
        <xdr:cNvPr id="303" name="Retângulo: Cantos Arredondados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/>
      </xdr:nvSpPr>
      <xdr:spPr>
        <a:xfrm>
          <a:off x="79361391" y="5910943"/>
          <a:ext cx="2545080" cy="82055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PREENCHER E ANEXAR DOCUMENTOS</a:t>
          </a:r>
        </a:p>
      </xdr:txBody>
    </xdr:sp>
    <xdr:clientData/>
  </xdr:twoCellAnchor>
  <xdr:twoCellAnchor>
    <xdr:from>
      <xdr:col>111</xdr:col>
      <xdr:colOff>538843</xdr:colOff>
      <xdr:row>31</xdr:row>
      <xdr:rowOff>1504</xdr:rowOff>
    </xdr:from>
    <xdr:to>
      <xdr:col>114</xdr:col>
      <xdr:colOff>322294</xdr:colOff>
      <xdr:row>31</xdr:row>
      <xdr:rowOff>8164</xdr:rowOff>
    </xdr:to>
    <xdr:cxnSp macro="">
      <xdr:nvCxnSpPr>
        <xdr:cNvPr id="304" name="Conector de Seta Reta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>
          <a:stCxn id="301" idx="3"/>
          <a:endCxn id="302" idx="1"/>
        </xdr:cNvCxnSpPr>
      </xdr:nvCxnSpPr>
      <xdr:spPr>
        <a:xfrm flipV="1">
          <a:off x="68857586" y="6336990"/>
          <a:ext cx="1612251" cy="66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270855</xdr:colOff>
      <xdr:row>28</xdr:row>
      <xdr:rowOff>108857</xdr:rowOff>
    </xdr:from>
    <xdr:to>
      <xdr:col>140</xdr:col>
      <xdr:colOff>377535</xdr:colOff>
      <xdr:row>33</xdr:row>
      <xdr:rowOff>57447</xdr:rowOff>
    </xdr:to>
    <xdr:sp macro="" textlink="">
      <xdr:nvSpPr>
        <xdr:cNvPr id="307" name="Retângulo: Cantos Arredondados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83829598" y="5889171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Salvar</a:t>
          </a:r>
          <a:endParaRPr lang="pt-BR" sz="2400">
            <a:effectLst/>
          </a:endParaRPr>
        </a:p>
      </xdr:txBody>
    </xdr:sp>
    <xdr:clientData/>
  </xdr:twoCellAnchor>
  <xdr:twoCellAnchor>
    <xdr:from>
      <xdr:col>121</xdr:col>
      <xdr:colOff>532963</xdr:colOff>
      <xdr:row>29</xdr:row>
      <xdr:rowOff>43545</xdr:rowOff>
    </xdr:from>
    <xdr:to>
      <xdr:col>126</xdr:col>
      <xdr:colOff>30043</xdr:colOff>
      <xdr:row>32</xdr:row>
      <xdr:rowOff>141323</xdr:rowOff>
    </xdr:to>
    <xdr:sp macro="" textlink="">
      <xdr:nvSpPr>
        <xdr:cNvPr id="310" name="Retângulo: Cantos Arredondados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/>
      </xdr:nvSpPr>
      <xdr:spPr>
        <a:xfrm>
          <a:off x="74947706" y="6008916"/>
          <a:ext cx="2545080" cy="65295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PARA DAR BAIXA</a:t>
          </a:r>
          <a:endParaRPr lang="pt-BR" sz="1600" b="1"/>
        </a:p>
      </xdr:txBody>
    </xdr:sp>
    <xdr:clientData/>
  </xdr:twoCellAnchor>
  <xdr:twoCellAnchor>
    <xdr:from>
      <xdr:col>118</xdr:col>
      <xdr:colOff>428974</xdr:colOff>
      <xdr:row>30</xdr:row>
      <xdr:rowOff>184962</xdr:rowOff>
    </xdr:from>
    <xdr:to>
      <xdr:col>121</xdr:col>
      <xdr:colOff>532963</xdr:colOff>
      <xdr:row>31</xdr:row>
      <xdr:rowOff>1504</xdr:rowOff>
    </xdr:to>
    <xdr:cxnSp macro="">
      <xdr:nvCxnSpPr>
        <xdr:cNvPr id="312" name="Conector de Seta Reta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>
          <a:cxnSpLocks/>
          <a:stCxn id="302" idx="3"/>
          <a:endCxn id="310" idx="1"/>
        </xdr:cNvCxnSpPr>
      </xdr:nvCxnSpPr>
      <xdr:spPr>
        <a:xfrm flipV="1">
          <a:off x="73014917" y="6335391"/>
          <a:ext cx="1932789" cy="159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30043</xdr:colOff>
      <xdr:row>30</xdr:row>
      <xdr:rowOff>170790</xdr:rowOff>
    </xdr:from>
    <xdr:to>
      <xdr:col>129</xdr:col>
      <xdr:colOff>69848</xdr:colOff>
      <xdr:row>30</xdr:row>
      <xdr:rowOff>184962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>
          <a:stCxn id="310" idx="3"/>
          <a:endCxn id="303" idx="1"/>
        </xdr:cNvCxnSpPr>
      </xdr:nvCxnSpPr>
      <xdr:spPr>
        <a:xfrm flipV="1">
          <a:off x="77492786" y="6321219"/>
          <a:ext cx="1868605" cy="1417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176528</xdr:colOff>
      <xdr:row>30</xdr:row>
      <xdr:rowOff>170790</xdr:rowOff>
    </xdr:from>
    <xdr:to>
      <xdr:col>136</xdr:col>
      <xdr:colOff>270855</xdr:colOff>
      <xdr:row>30</xdr:row>
      <xdr:rowOff>175680</xdr:rowOff>
    </xdr:to>
    <xdr:cxnSp macro="">
      <xdr:nvCxnSpPr>
        <xdr:cNvPr id="319" name="Conector de Seta Reta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>
          <a:cxnSpLocks/>
          <a:stCxn id="303" idx="3"/>
          <a:endCxn id="307" idx="1"/>
        </xdr:cNvCxnSpPr>
      </xdr:nvCxnSpPr>
      <xdr:spPr>
        <a:xfrm>
          <a:off x="81906471" y="6321219"/>
          <a:ext cx="1923127" cy="489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377535</xdr:colOff>
      <xdr:row>30</xdr:row>
      <xdr:rowOff>175680</xdr:rowOff>
    </xdr:from>
    <xdr:to>
      <xdr:col>143</xdr:col>
      <xdr:colOff>502720</xdr:colOff>
      <xdr:row>30</xdr:row>
      <xdr:rowOff>178128</xdr:rowOff>
    </xdr:to>
    <xdr:cxnSp macro="">
      <xdr:nvCxnSpPr>
        <xdr:cNvPr id="324" name="Conector de Seta Reta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>
          <a:cxnSpLocks/>
          <a:stCxn id="307" idx="3"/>
          <a:endCxn id="325" idx="2"/>
        </xdr:cNvCxnSpPr>
      </xdr:nvCxnSpPr>
      <xdr:spPr>
        <a:xfrm>
          <a:off x="86374678" y="6326109"/>
          <a:ext cx="1953985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502720</xdr:colOff>
      <xdr:row>28</xdr:row>
      <xdr:rowOff>185056</xdr:rowOff>
    </xdr:from>
    <xdr:to>
      <xdr:col>145</xdr:col>
      <xdr:colOff>433447</xdr:colOff>
      <xdr:row>32</xdr:row>
      <xdr:rowOff>171201</xdr:rowOff>
    </xdr:to>
    <xdr:sp macro="" textlink="">
      <xdr:nvSpPr>
        <xdr:cNvPr id="325" name="Elipse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/>
      </xdr:nvSpPr>
      <xdr:spPr>
        <a:xfrm>
          <a:off x="88328663" y="5965370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102</xdr:col>
      <xdr:colOff>327660</xdr:colOff>
      <xdr:row>74</xdr:row>
      <xdr:rowOff>22860</xdr:rowOff>
    </xdr:from>
    <xdr:to>
      <xdr:col>106</xdr:col>
      <xdr:colOff>434340</xdr:colOff>
      <xdr:row>76</xdr:row>
      <xdr:rowOff>116477</xdr:rowOff>
    </xdr:to>
    <xdr:sp macro="" textlink="">
      <xdr:nvSpPr>
        <xdr:cNvPr id="348" name="Retângulo: Cantos Arredondados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SpPr/>
      </xdr:nvSpPr>
      <xdr:spPr>
        <a:xfrm>
          <a:off x="66240660" y="11910060"/>
          <a:ext cx="2545080" cy="39841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PUBLI</a:t>
          </a:r>
        </a:p>
      </xdr:txBody>
    </xdr:sp>
    <xdr:clientData/>
  </xdr:twoCellAnchor>
  <xdr:twoCellAnchor>
    <xdr:from>
      <xdr:col>102</xdr:col>
      <xdr:colOff>327660</xdr:colOff>
      <xdr:row>78</xdr:row>
      <xdr:rowOff>30479</xdr:rowOff>
    </xdr:from>
    <xdr:to>
      <xdr:col>106</xdr:col>
      <xdr:colOff>434340</xdr:colOff>
      <xdr:row>80</xdr:row>
      <xdr:rowOff>124097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66240660" y="12527279"/>
          <a:ext cx="2545080" cy="39841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104</xdr:col>
      <xdr:colOff>373493</xdr:colOff>
      <xdr:row>80</xdr:row>
      <xdr:rowOff>124097</xdr:rowOff>
    </xdr:from>
    <xdr:to>
      <xdr:col>104</xdr:col>
      <xdr:colOff>381000</xdr:colOff>
      <xdr:row>83</xdr:row>
      <xdr:rowOff>39188</xdr:rowOff>
    </xdr:to>
    <xdr:cxnSp macro="">
      <xdr:nvCxnSpPr>
        <xdr:cNvPr id="350" name="Conector de Seta Reta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>
          <a:stCxn id="349" idx="2"/>
          <a:endCxn id="351" idx="0"/>
        </xdr:cNvCxnSpPr>
      </xdr:nvCxnSpPr>
      <xdr:spPr>
        <a:xfrm flipH="1">
          <a:off x="67505693" y="12925697"/>
          <a:ext cx="7507" cy="3722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289560</xdr:colOff>
      <xdr:row>83</xdr:row>
      <xdr:rowOff>39188</xdr:rowOff>
    </xdr:from>
    <xdr:to>
      <xdr:col>106</xdr:col>
      <xdr:colOff>457426</xdr:colOff>
      <xdr:row>91</xdr:row>
      <xdr:rowOff>39315</xdr:rowOff>
    </xdr:to>
    <xdr:pic>
      <xdr:nvPicPr>
        <xdr:cNvPr id="351" name="Imagem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6202560" y="13297988"/>
          <a:ext cx="2606266" cy="1219327"/>
        </a:xfrm>
        <a:prstGeom prst="rect">
          <a:avLst/>
        </a:prstGeom>
      </xdr:spPr>
    </xdr:pic>
    <xdr:clientData/>
  </xdr:twoCellAnchor>
  <xdr:twoCellAnchor>
    <xdr:from>
      <xdr:col>104</xdr:col>
      <xdr:colOff>381000</xdr:colOff>
      <xdr:row>76</xdr:row>
      <xdr:rowOff>116477</xdr:rowOff>
    </xdr:from>
    <xdr:to>
      <xdr:col>104</xdr:col>
      <xdr:colOff>381000</xdr:colOff>
      <xdr:row>78</xdr:row>
      <xdr:rowOff>30479</xdr:rowOff>
    </xdr:to>
    <xdr:cxnSp macro="">
      <xdr:nvCxnSpPr>
        <xdr:cNvPr id="352" name="Conector de Seta Reta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>
          <a:stCxn id="348" idx="2"/>
          <a:endCxn id="349" idx="0"/>
        </xdr:cNvCxnSpPr>
      </xdr:nvCxnSpPr>
      <xdr:spPr>
        <a:xfrm>
          <a:off x="67513200" y="12308477"/>
          <a:ext cx="0" cy="2188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292925</xdr:colOff>
      <xdr:row>93</xdr:row>
      <xdr:rowOff>1</xdr:rowOff>
    </xdr:from>
    <xdr:to>
      <xdr:col>106</xdr:col>
      <xdr:colOff>460791</xdr:colOff>
      <xdr:row>101</xdr:row>
      <xdr:rowOff>22295</xdr:rowOff>
    </xdr:to>
    <xdr:pic>
      <xdr:nvPicPr>
        <xdr:cNvPr id="353" name="Imagem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6205925" y="14782801"/>
          <a:ext cx="2606266" cy="1241494"/>
        </a:xfrm>
        <a:prstGeom prst="rect">
          <a:avLst/>
        </a:prstGeom>
      </xdr:spPr>
    </xdr:pic>
    <xdr:clientData/>
  </xdr:twoCellAnchor>
  <xdr:twoCellAnchor>
    <xdr:from>
      <xdr:col>104</xdr:col>
      <xdr:colOff>373493</xdr:colOff>
      <xdr:row>91</xdr:row>
      <xdr:rowOff>39315</xdr:rowOff>
    </xdr:from>
    <xdr:to>
      <xdr:col>104</xdr:col>
      <xdr:colOff>376858</xdr:colOff>
      <xdr:row>93</xdr:row>
      <xdr:rowOff>1</xdr:rowOff>
    </xdr:to>
    <xdr:cxnSp macro="">
      <xdr:nvCxnSpPr>
        <xdr:cNvPr id="354" name="Conector de Seta Reta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>
          <a:stCxn id="351" idx="2"/>
          <a:endCxn id="353" idx="0"/>
        </xdr:cNvCxnSpPr>
      </xdr:nvCxnSpPr>
      <xdr:spPr>
        <a:xfrm>
          <a:off x="67505693" y="14517315"/>
          <a:ext cx="3365" cy="26548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514350</xdr:colOff>
      <xdr:row>112</xdr:row>
      <xdr:rowOff>0</xdr:rowOff>
    </xdr:from>
    <xdr:to>
      <xdr:col>116</xdr:col>
      <xdr:colOff>157394</xdr:colOff>
      <xdr:row>131</xdr:row>
      <xdr:rowOff>91762</xdr:rowOff>
    </xdr:to>
    <xdr:pic>
      <xdr:nvPicPr>
        <xdr:cNvPr id="355" name="Imagem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0902850" y="21717000"/>
          <a:ext cx="13663844" cy="3711262"/>
        </a:xfrm>
        <a:prstGeom prst="rect">
          <a:avLst/>
        </a:prstGeom>
      </xdr:spPr>
    </xdr:pic>
    <xdr:clientData/>
  </xdr:twoCellAnchor>
  <xdr:twoCellAnchor>
    <xdr:from>
      <xdr:col>102</xdr:col>
      <xdr:colOff>306878</xdr:colOff>
      <xdr:row>103</xdr:row>
      <xdr:rowOff>87629</xdr:rowOff>
    </xdr:from>
    <xdr:to>
      <xdr:col>106</xdr:col>
      <xdr:colOff>413558</xdr:colOff>
      <xdr:row>107</xdr:row>
      <xdr:rowOff>166255</xdr:rowOff>
    </xdr:to>
    <xdr:sp macro="" textlink="">
      <xdr:nvSpPr>
        <xdr:cNvPr id="356" name="Retângulo: Cantos Arredondados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/>
      </xdr:nvSpPr>
      <xdr:spPr>
        <a:xfrm>
          <a:off x="66185242" y="19082211"/>
          <a:ext cx="2545080" cy="79906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CLICAR</a:t>
          </a:r>
          <a:r>
            <a:rPr lang="pt-BR" sz="1600" b="1" baseline="0"/>
            <a:t> NO ITEM DO PEDIDO</a:t>
          </a:r>
          <a:endParaRPr lang="pt-BR" sz="1600" b="1"/>
        </a:p>
      </xdr:txBody>
    </xdr:sp>
    <xdr:clientData/>
  </xdr:twoCellAnchor>
  <xdr:twoCellAnchor>
    <xdr:from>
      <xdr:col>104</xdr:col>
      <xdr:colOff>360218</xdr:colOff>
      <xdr:row>101</xdr:row>
      <xdr:rowOff>22295</xdr:rowOff>
    </xdr:from>
    <xdr:to>
      <xdr:col>104</xdr:col>
      <xdr:colOff>376858</xdr:colOff>
      <xdr:row>103</xdr:row>
      <xdr:rowOff>87629</xdr:rowOff>
    </xdr:to>
    <xdr:cxnSp macro="">
      <xdr:nvCxnSpPr>
        <xdr:cNvPr id="358" name="Conector de Seta Reta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>
          <a:stCxn id="353" idx="2"/>
          <a:endCxn id="356" idx="0"/>
        </xdr:cNvCxnSpPr>
      </xdr:nvCxnSpPr>
      <xdr:spPr>
        <a:xfrm flipH="1">
          <a:off x="67457782" y="18656659"/>
          <a:ext cx="16640" cy="4255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484944</xdr:colOff>
      <xdr:row>149</xdr:row>
      <xdr:rowOff>171736</xdr:rowOff>
    </xdr:from>
    <xdr:to>
      <xdr:col>115</xdr:col>
      <xdr:colOff>151804</xdr:colOff>
      <xdr:row>153</xdr:row>
      <xdr:rowOff>63849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SpPr/>
      </xdr:nvSpPr>
      <xdr:spPr>
        <a:xfrm>
          <a:off x="70632487" y="28158907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482818</xdr:colOff>
      <xdr:row>146</xdr:row>
      <xdr:rowOff>29936</xdr:rowOff>
    </xdr:from>
    <xdr:to>
      <xdr:col>115</xdr:col>
      <xdr:colOff>149678</xdr:colOff>
      <xdr:row>149</xdr:row>
      <xdr:rowOff>171735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/>
      </xdr:nvSpPr>
      <xdr:spPr>
        <a:xfrm>
          <a:off x="70630361" y="27461936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MUDAR ITEM PARA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112</xdr:col>
      <xdr:colOff>528486</xdr:colOff>
      <xdr:row>176</xdr:row>
      <xdr:rowOff>19335</xdr:rowOff>
    </xdr:from>
    <xdr:to>
      <xdr:col>115</xdr:col>
      <xdr:colOff>500889</xdr:colOff>
      <xdr:row>179</xdr:row>
      <xdr:rowOff>91556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/>
      </xdr:nvSpPr>
      <xdr:spPr>
        <a:xfrm>
          <a:off x="72502850" y="32161880"/>
          <a:ext cx="1801203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112</xdr:col>
      <xdr:colOff>526360</xdr:colOff>
      <xdr:row>172</xdr:row>
      <xdr:rowOff>57644</xdr:rowOff>
    </xdr:from>
    <xdr:to>
      <xdr:col>115</xdr:col>
      <xdr:colOff>498763</xdr:colOff>
      <xdr:row>176</xdr:row>
      <xdr:rowOff>19334</xdr:rowOff>
    </xdr:to>
    <xdr:sp macro="" textlink="">
      <xdr:nvSpPr>
        <xdr:cNvPr id="381" name="Retângulo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/>
      </xdr:nvSpPr>
      <xdr:spPr>
        <a:xfrm>
          <a:off x="72500724" y="31479753"/>
          <a:ext cx="1801203" cy="68212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CONFIRMAR 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93857</xdr:colOff>
      <xdr:row>122</xdr:row>
      <xdr:rowOff>82898</xdr:rowOff>
    </xdr:from>
    <xdr:to>
      <xdr:col>112</xdr:col>
      <xdr:colOff>316248</xdr:colOff>
      <xdr:row>146</xdr:row>
      <xdr:rowOff>29935</xdr:rowOff>
    </xdr:to>
    <xdr:cxnSp macro="">
      <xdr:nvCxnSpPr>
        <xdr:cNvPr id="383" name="Conector: Angulado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>
          <a:cxnSpLocks/>
          <a:stCxn id="396" idx="2"/>
          <a:endCxn id="376" idx="0"/>
        </xdr:cNvCxnSpPr>
      </xdr:nvCxnSpPr>
      <xdr:spPr>
        <a:xfrm rot="16200000" flipH="1">
          <a:off x="65954034" y="21890821"/>
          <a:ext cx="4519037" cy="814719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318374</xdr:colOff>
      <xdr:row>153</xdr:row>
      <xdr:rowOff>63849</xdr:rowOff>
    </xdr:from>
    <xdr:to>
      <xdr:col>114</xdr:col>
      <xdr:colOff>207762</xdr:colOff>
      <xdr:row>172</xdr:row>
      <xdr:rowOff>57644</xdr:rowOff>
    </xdr:to>
    <xdr:cxnSp macro="">
      <xdr:nvCxnSpPr>
        <xdr:cNvPr id="387" name="Conector: Angulado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>
          <a:stCxn id="375" idx="2"/>
          <a:endCxn id="381" idx="0"/>
        </xdr:cNvCxnSpPr>
      </xdr:nvCxnSpPr>
      <xdr:spPr>
        <a:xfrm rot="16200000" flipH="1">
          <a:off x="71139098" y="29217525"/>
          <a:ext cx="3415868" cy="110858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581891</xdr:colOff>
      <xdr:row>182</xdr:row>
      <xdr:rowOff>27709</xdr:rowOff>
    </xdr:from>
    <xdr:to>
      <xdr:col>117</xdr:col>
      <xdr:colOff>179264</xdr:colOff>
      <xdr:row>217</xdr:row>
      <xdr:rowOff>8162</xdr:rowOff>
    </xdr:to>
    <xdr:pic>
      <xdr:nvPicPr>
        <xdr:cNvPr id="389" name="Imagem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0973855" y="33250909"/>
          <a:ext cx="14227773" cy="6256562"/>
        </a:xfrm>
        <a:prstGeom prst="rect">
          <a:avLst/>
        </a:prstGeom>
      </xdr:spPr>
    </xdr:pic>
    <xdr:clientData/>
  </xdr:twoCellAnchor>
  <xdr:twoCellAnchor>
    <xdr:from>
      <xdr:col>98</xdr:col>
      <xdr:colOff>2013</xdr:colOff>
      <xdr:row>213</xdr:row>
      <xdr:rowOff>116316</xdr:rowOff>
    </xdr:from>
    <xdr:to>
      <xdr:col>101</xdr:col>
      <xdr:colOff>112962</xdr:colOff>
      <xdr:row>217</xdr:row>
      <xdr:rowOff>8429</xdr:rowOff>
    </xdr:to>
    <xdr:sp macro="" textlink="">
      <xdr:nvSpPr>
        <xdr:cNvPr id="390" name="Retângulo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/>
      </xdr:nvSpPr>
      <xdr:spPr>
        <a:xfrm>
          <a:off x="63441977" y="38922898"/>
          <a:ext cx="1939749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609487</xdr:colOff>
      <xdr:row>216</xdr:row>
      <xdr:rowOff>169084</xdr:rowOff>
    </xdr:from>
    <xdr:to>
      <xdr:col>101</xdr:col>
      <xdr:colOff>110836</xdr:colOff>
      <xdr:row>219</xdr:row>
      <xdr:rowOff>112643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/>
      </xdr:nvSpPr>
      <xdr:spPr>
        <a:xfrm>
          <a:off x="63444670" y="40647849"/>
          <a:ext cx="1939749" cy="50015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101</xdr:col>
      <xdr:colOff>110836</xdr:colOff>
      <xdr:row>179</xdr:row>
      <xdr:rowOff>91556</xdr:rowOff>
    </xdr:from>
    <xdr:to>
      <xdr:col>114</xdr:col>
      <xdr:colOff>209888</xdr:colOff>
      <xdr:row>218</xdr:row>
      <xdr:rowOff>45614</xdr:rowOff>
    </xdr:to>
    <xdr:cxnSp macro="">
      <xdr:nvCxnSpPr>
        <xdr:cNvPr id="392" name="Conector: Angulado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>
          <a:stCxn id="380" idx="2"/>
          <a:endCxn id="391" idx="3"/>
        </xdr:cNvCxnSpPr>
      </xdr:nvCxnSpPr>
      <xdr:spPr>
        <a:xfrm rot="5400000">
          <a:off x="65696283" y="34251909"/>
          <a:ext cx="7383558" cy="802385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299887</xdr:colOff>
      <xdr:row>119</xdr:row>
      <xdr:rowOff>286</xdr:rowOff>
    </xdr:from>
    <xdr:to>
      <xdr:col>100</xdr:col>
      <xdr:colOff>497426</xdr:colOff>
      <xdr:row>122</xdr:row>
      <xdr:rowOff>82899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/>
      </xdr:nvSpPr>
      <xdr:spPr>
        <a:xfrm>
          <a:off x="63126787" y="230507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297761</xdr:colOff>
      <xdr:row>115</xdr:row>
      <xdr:rowOff>48986</xdr:rowOff>
    </xdr:from>
    <xdr:to>
      <xdr:col>100</xdr:col>
      <xdr:colOff>495300</xdr:colOff>
      <xdr:row>119</xdr:row>
      <xdr:rowOff>285</xdr:rowOff>
    </xdr:to>
    <xdr:sp macro="" textlink="">
      <xdr:nvSpPr>
        <xdr:cNvPr id="397" name="Retângulo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/>
      </xdr:nvSpPr>
      <xdr:spPr>
        <a:xfrm>
          <a:off x="63124661" y="223374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91732</xdr:colOff>
      <xdr:row>107</xdr:row>
      <xdr:rowOff>166255</xdr:rowOff>
    </xdr:from>
    <xdr:to>
      <xdr:col>104</xdr:col>
      <xdr:colOff>360219</xdr:colOff>
      <xdr:row>115</xdr:row>
      <xdr:rowOff>48986</xdr:rowOff>
    </xdr:to>
    <xdr:cxnSp macro="">
      <xdr:nvCxnSpPr>
        <xdr:cNvPr id="399" name="Conector: Angulado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>
          <a:cxnSpLocks/>
          <a:stCxn id="356" idx="2"/>
          <a:endCxn id="397" idx="0"/>
        </xdr:cNvCxnSpPr>
      </xdr:nvCxnSpPr>
      <xdr:spPr>
        <a:xfrm rot="5400000">
          <a:off x="65092710" y="19975877"/>
          <a:ext cx="1406731" cy="3316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52237</xdr:colOff>
      <xdr:row>236</xdr:row>
      <xdr:rowOff>152686</xdr:rowOff>
    </xdr:from>
    <xdr:to>
      <xdr:col>101</xdr:col>
      <xdr:colOff>249776</xdr:colOff>
      <xdr:row>240</xdr:row>
      <xdr:rowOff>44799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SpPr/>
      </xdr:nvSpPr>
      <xdr:spPr>
        <a:xfrm>
          <a:off x="63488737" y="454916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98</xdr:col>
      <xdr:colOff>50111</xdr:colOff>
      <xdr:row>233</xdr:row>
      <xdr:rowOff>10886</xdr:rowOff>
    </xdr:from>
    <xdr:to>
      <xdr:col>101</xdr:col>
      <xdr:colOff>247650</xdr:colOff>
      <xdr:row>236</xdr:row>
      <xdr:rowOff>152685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SpPr/>
      </xdr:nvSpPr>
      <xdr:spPr>
        <a:xfrm>
          <a:off x="63486611" y="447783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360162</xdr:colOff>
      <xdr:row>219</xdr:row>
      <xdr:rowOff>112642</xdr:rowOff>
    </xdr:from>
    <xdr:to>
      <xdr:col>99</xdr:col>
      <xdr:colOff>453681</xdr:colOff>
      <xdr:row>233</xdr:row>
      <xdr:rowOff>10885</xdr:rowOff>
    </xdr:to>
    <xdr:cxnSp macro="">
      <xdr:nvCxnSpPr>
        <xdr:cNvPr id="407" name="Conector: Angulado 406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>
          <a:stCxn id="391" idx="2"/>
          <a:endCxn id="404" idx="0"/>
        </xdr:cNvCxnSpPr>
      </xdr:nvCxnSpPr>
      <xdr:spPr>
        <a:xfrm rot="16200000" flipH="1">
          <a:off x="63170400" y="43449004"/>
          <a:ext cx="2565243" cy="935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252498</xdr:colOff>
      <xdr:row>237</xdr:row>
      <xdr:rowOff>92483</xdr:rowOff>
    </xdr:from>
    <xdr:to>
      <xdr:col>111</xdr:col>
      <xdr:colOff>557297</xdr:colOff>
      <xdr:row>239</xdr:row>
      <xdr:rowOff>120336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/>
      </xdr:nvSpPr>
      <xdr:spPr>
        <a:xfrm>
          <a:off x="71013995" y="43857409"/>
          <a:ext cx="914399" cy="3936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110</xdr:col>
      <xdr:colOff>250372</xdr:colOff>
      <xdr:row>235</xdr:row>
      <xdr:rowOff>13063</xdr:rowOff>
    </xdr:from>
    <xdr:to>
      <xdr:col>111</xdr:col>
      <xdr:colOff>555171</xdr:colOff>
      <xdr:row>237</xdr:row>
      <xdr:rowOff>94707</xdr:rowOff>
    </xdr:to>
    <xdr:sp macro="" textlink="">
      <xdr:nvSpPr>
        <xdr:cNvPr id="413" name="Retângulo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/>
      </xdr:nvSpPr>
      <xdr:spPr>
        <a:xfrm>
          <a:off x="71011869" y="43412229"/>
          <a:ext cx="914399" cy="44740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FF0000"/>
              </a:solidFill>
            </a:rPr>
            <a:t>PEDIDO APROVADO</a:t>
          </a:r>
          <a:endParaRPr lang="pt-BR" sz="10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35908</xdr:colOff>
      <xdr:row>265</xdr:row>
      <xdr:rowOff>71043</xdr:rowOff>
    </xdr:from>
    <xdr:to>
      <xdr:col>98</xdr:col>
      <xdr:colOff>152399</xdr:colOff>
      <xdr:row>268</xdr:row>
      <xdr:rowOff>148213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/>
      </xdr:nvSpPr>
      <xdr:spPr>
        <a:xfrm>
          <a:off x="62258651" y="49524843"/>
          <a:ext cx="1335691" cy="63234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96</xdr:col>
      <xdr:colOff>33782</xdr:colOff>
      <xdr:row>261</xdr:row>
      <xdr:rowOff>114300</xdr:rowOff>
    </xdr:from>
    <xdr:to>
      <xdr:col>98</xdr:col>
      <xdr:colOff>150273</xdr:colOff>
      <xdr:row>265</xdr:row>
      <xdr:rowOff>71042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/>
      </xdr:nvSpPr>
      <xdr:spPr>
        <a:xfrm>
          <a:off x="62256525" y="48827871"/>
          <a:ext cx="1335691" cy="6969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97</xdr:col>
      <xdr:colOff>92028</xdr:colOff>
      <xdr:row>240</xdr:row>
      <xdr:rowOff>65314</xdr:rowOff>
    </xdr:from>
    <xdr:to>
      <xdr:col>99</xdr:col>
      <xdr:colOff>413656</xdr:colOff>
      <xdr:row>261</xdr:row>
      <xdr:rowOff>114300</xdr:rowOff>
    </xdr:to>
    <xdr:cxnSp macro="">
      <xdr:nvCxnSpPr>
        <xdr:cNvPr id="417" name="Conector: Angulado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>
          <a:endCxn id="416" idx="0"/>
        </xdr:cNvCxnSpPr>
      </xdr:nvCxnSpPr>
      <xdr:spPr>
        <a:xfrm rot="5400000">
          <a:off x="61727192" y="46089864"/>
          <a:ext cx="3935186" cy="1540828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315685</xdr:colOff>
      <xdr:row>302</xdr:row>
      <xdr:rowOff>10886</xdr:rowOff>
    </xdr:from>
    <xdr:to>
      <xdr:col>115</xdr:col>
      <xdr:colOff>88227</xdr:colOff>
      <xdr:row>337</xdr:row>
      <xdr:rowOff>102895</xdr:rowOff>
    </xdr:to>
    <xdr:pic>
      <xdr:nvPicPr>
        <xdr:cNvPr id="420" name="Imagem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60709628" y="56311800"/>
          <a:ext cx="13183742" cy="6569009"/>
        </a:xfrm>
        <a:prstGeom prst="rect">
          <a:avLst/>
        </a:prstGeom>
      </xdr:spPr>
    </xdr:pic>
    <xdr:clientData/>
  </xdr:twoCellAnchor>
  <xdr:twoCellAnchor>
    <xdr:from>
      <xdr:col>93</xdr:col>
      <xdr:colOff>438679</xdr:colOff>
      <xdr:row>307</xdr:row>
      <xdr:rowOff>49271</xdr:rowOff>
    </xdr:from>
    <xdr:to>
      <xdr:col>95</xdr:col>
      <xdr:colOff>555170</xdr:colOff>
      <xdr:row>310</xdr:row>
      <xdr:rowOff>126441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/>
      </xdr:nvSpPr>
      <xdr:spPr>
        <a:xfrm>
          <a:off x="57784622" y="57460528"/>
          <a:ext cx="1335691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436553</xdr:colOff>
      <xdr:row>303</xdr:row>
      <xdr:rowOff>92528</xdr:rowOff>
    </xdr:from>
    <xdr:to>
      <xdr:col>95</xdr:col>
      <xdr:colOff>553044</xdr:colOff>
      <xdr:row>307</xdr:row>
      <xdr:rowOff>49270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/>
      </xdr:nvSpPr>
      <xdr:spPr>
        <a:xfrm>
          <a:off x="57782496" y="56763557"/>
          <a:ext cx="1335691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494800</xdr:colOff>
      <xdr:row>268</xdr:row>
      <xdr:rowOff>148213</xdr:rowOff>
    </xdr:from>
    <xdr:to>
      <xdr:col>97</xdr:col>
      <xdr:colOff>94155</xdr:colOff>
      <xdr:row>303</xdr:row>
      <xdr:rowOff>92528</xdr:rowOff>
    </xdr:to>
    <xdr:cxnSp macro="">
      <xdr:nvCxnSpPr>
        <xdr:cNvPr id="426" name="Conector: Angulado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>
          <a:stCxn id="415" idx="2"/>
          <a:endCxn id="424" idx="0"/>
        </xdr:cNvCxnSpPr>
      </xdr:nvCxnSpPr>
      <xdr:spPr>
        <a:xfrm rot="5400000">
          <a:off x="56038375" y="51450893"/>
          <a:ext cx="6248133" cy="1428155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55419</xdr:colOff>
      <xdr:row>340</xdr:row>
      <xdr:rowOff>124691</xdr:rowOff>
    </xdr:from>
    <xdr:to>
      <xdr:col>115</xdr:col>
      <xdr:colOff>285201</xdr:colOff>
      <xdr:row>367</xdr:row>
      <xdr:rowOff>108485</xdr:rowOff>
    </xdr:to>
    <xdr:pic>
      <xdr:nvPicPr>
        <xdr:cNvPr id="427" name="Imagem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399383" y="61985236"/>
          <a:ext cx="13640982" cy="4846740"/>
        </a:xfrm>
        <a:prstGeom prst="rect">
          <a:avLst/>
        </a:prstGeom>
      </xdr:spPr>
    </xdr:pic>
    <xdr:clientData/>
  </xdr:twoCellAnchor>
  <xdr:twoCellAnchor>
    <xdr:from>
      <xdr:col>93</xdr:col>
      <xdr:colOff>274404</xdr:colOff>
      <xdr:row>364</xdr:row>
      <xdr:rowOff>69063</xdr:rowOff>
    </xdr:from>
    <xdr:to>
      <xdr:col>96</xdr:col>
      <xdr:colOff>293071</xdr:colOff>
      <xdr:row>367</xdr:row>
      <xdr:rowOff>146234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/>
      </xdr:nvSpPr>
      <xdr:spPr>
        <a:xfrm>
          <a:off x="57618368" y="66252227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272278</xdr:colOff>
      <xdr:row>360</xdr:row>
      <xdr:rowOff>112321</xdr:rowOff>
    </xdr:from>
    <xdr:to>
      <xdr:col>96</xdr:col>
      <xdr:colOff>290945</xdr:colOff>
      <xdr:row>364</xdr:row>
      <xdr:rowOff>69062</xdr:rowOff>
    </xdr:to>
    <xdr:sp macro="" textlink="">
      <xdr:nvSpPr>
        <xdr:cNvPr id="429" name="Retângulo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/>
      </xdr:nvSpPr>
      <xdr:spPr>
        <a:xfrm>
          <a:off x="57616242" y="65575048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FORNECEDOR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496924</xdr:colOff>
      <xdr:row>310</xdr:row>
      <xdr:rowOff>126441</xdr:rowOff>
    </xdr:from>
    <xdr:to>
      <xdr:col>94</xdr:col>
      <xdr:colOff>586411</xdr:colOff>
      <xdr:row>360</xdr:row>
      <xdr:rowOff>112321</xdr:rowOff>
    </xdr:to>
    <xdr:cxnSp macro="">
      <xdr:nvCxnSpPr>
        <xdr:cNvPr id="430" name="Conector: Angulado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>
          <a:stCxn id="423" idx="2"/>
          <a:endCxn id="429" idx="0"/>
        </xdr:cNvCxnSpPr>
      </xdr:nvCxnSpPr>
      <xdr:spPr>
        <a:xfrm rot="16200000" flipH="1">
          <a:off x="53999565" y="61034637"/>
          <a:ext cx="8991334" cy="89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218986</xdr:colOff>
      <xdr:row>380</xdr:row>
      <xdr:rowOff>69063</xdr:rowOff>
    </xdr:from>
    <xdr:to>
      <xdr:col>96</xdr:col>
      <xdr:colOff>237653</xdr:colOff>
      <xdr:row>383</xdr:row>
      <xdr:rowOff>146234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/>
      </xdr:nvSpPr>
      <xdr:spPr>
        <a:xfrm>
          <a:off x="57562950" y="69133972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216860</xdr:colOff>
      <xdr:row>376</xdr:row>
      <xdr:rowOff>112320</xdr:rowOff>
    </xdr:from>
    <xdr:to>
      <xdr:col>96</xdr:col>
      <xdr:colOff>235527</xdr:colOff>
      <xdr:row>380</xdr:row>
      <xdr:rowOff>69062</xdr:rowOff>
    </xdr:to>
    <xdr:sp macro="" textlink="">
      <xdr:nvSpPr>
        <xdr:cNvPr id="437" name="Retângulo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/>
      </xdr:nvSpPr>
      <xdr:spPr>
        <a:xfrm>
          <a:off x="57560824" y="68456793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CLICAR EM VALOR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288258</xdr:colOff>
      <xdr:row>384</xdr:row>
      <xdr:rowOff>110626</xdr:rowOff>
    </xdr:from>
    <xdr:to>
      <xdr:col>101</xdr:col>
      <xdr:colOff>568036</xdr:colOff>
      <xdr:row>392</xdr:row>
      <xdr:rowOff>166254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/>
      </xdr:nvSpPr>
      <xdr:spPr>
        <a:xfrm>
          <a:off x="57632222" y="69895971"/>
          <a:ext cx="5156578" cy="14965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286132</xdr:colOff>
      <xdr:row>393</xdr:row>
      <xdr:rowOff>1484</xdr:rowOff>
    </xdr:from>
    <xdr:to>
      <xdr:col>101</xdr:col>
      <xdr:colOff>568036</xdr:colOff>
      <xdr:row>396</xdr:row>
      <xdr:rowOff>138334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/>
      </xdr:nvSpPr>
      <xdr:spPr>
        <a:xfrm>
          <a:off x="57630096" y="71407811"/>
          <a:ext cx="5158704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PREENHCER DADOS DO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443346</xdr:colOff>
      <xdr:row>403</xdr:row>
      <xdr:rowOff>83127</xdr:rowOff>
    </xdr:from>
    <xdr:to>
      <xdr:col>116</xdr:col>
      <xdr:colOff>48340</xdr:colOff>
      <xdr:row>406</xdr:row>
      <xdr:rowOff>4887</xdr:rowOff>
    </xdr:to>
    <xdr:pic>
      <xdr:nvPicPr>
        <xdr:cNvPr id="445" name="Imagem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57177710" y="73290545"/>
          <a:ext cx="14235394" cy="434378"/>
        </a:xfrm>
        <a:prstGeom prst="rect">
          <a:avLst/>
        </a:prstGeom>
      </xdr:spPr>
    </xdr:pic>
    <xdr:clientData/>
  </xdr:twoCellAnchor>
  <xdr:twoCellAnchor>
    <xdr:from>
      <xdr:col>93</xdr:col>
      <xdr:colOff>302395</xdr:colOff>
      <xdr:row>396</xdr:row>
      <xdr:rowOff>138333</xdr:rowOff>
    </xdr:from>
    <xdr:to>
      <xdr:col>97</xdr:col>
      <xdr:colOff>427085</xdr:colOff>
      <xdr:row>399</xdr:row>
      <xdr:rowOff>69941</xdr:rowOff>
    </xdr:to>
    <xdr:cxnSp macro="">
      <xdr:nvCxnSpPr>
        <xdr:cNvPr id="446" name="Conector: Angulado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stCxn id="444" idx="2"/>
          <a:endCxn id="452" idx="0"/>
        </xdr:cNvCxnSpPr>
      </xdr:nvCxnSpPr>
      <xdr:spPr>
        <a:xfrm rot="5400000">
          <a:off x="58696418" y="70710569"/>
          <a:ext cx="469491" cy="2563090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260550</xdr:colOff>
      <xdr:row>402</xdr:row>
      <xdr:rowOff>179900</xdr:rowOff>
    </xdr:from>
    <xdr:to>
      <xdr:col>94</xdr:col>
      <xdr:colOff>348489</xdr:colOff>
      <xdr:row>406</xdr:row>
      <xdr:rowOff>55419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/>
      </xdr:nvSpPr>
      <xdr:spPr>
        <a:xfrm>
          <a:off x="56994914" y="73207209"/>
          <a:ext cx="1307139" cy="59595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258424</xdr:colOff>
      <xdr:row>399</xdr:row>
      <xdr:rowOff>69942</xdr:rowOff>
    </xdr:from>
    <xdr:to>
      <xdr:col>94</xdr:col>
      <xdr:colOff>346363</xdr:colOff>
      <xdr:row>403</xdr:row>
      <xdr:rowOff>3874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/>
      </xdr:nvSpPr>
      <xdr:spPr>
        <a:xfrm>
          <a:off x="56996048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546846</xdr:colOff>
      <xdr:row>410</xdr:row>
      <xdr:rowOff>80682</xdr:rowOff>
    </xdr:from>
    <xdr:to>
      <xdr:col>114</xdr:col>
      <xdr:colOff>224117</xdr:colOff>
      <xdr:row>446</xdr:row>
      <xdr:rowOff>80683</xdr:rowOff>
    </xdr:to>
    <xdr:pic>
      <xdr:nvPicPr>
        <xdr:cNvPr id="454" name="Imagem 453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l="1082" t="1219" r="269" b="1201"/>
        <a:stretch/>
      </xdr:blipFill>
      <xdr:spPr>
        <a:xfrm>
          <a:off x="57284470" y="74209835"/>
          <a:ext cx="13088471" cy="6454589"/>
        </a:xfrm>
        <a:prstGeom prst="rect">
          <a:avLst/>
        </a:prstGeom>
      </xdr:spPr>
    </xdr:pic>
    <xdr:clientData/>
  </xdr:twoCellAnchor>
  <xdr:twoCellAnchor>
    <xdr:from>
      <xdr:col>92</xdr:col>
      <xdr:colOff>259416</xdr:colOff>
      <xdr:row>403</xdr:row>
      <xdr:rowOff>606</xdr:rowOff>
    </xdr:from>
    <xdr:to>
      <xdr:col>94</xdr:col>
      <xdr:colOff>347355</xdr:colOff>
      <xdr:row>406</xdr:row>
      <xdr:rowOff>55419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/>
      </xdr:nvSpPr>
      <xdr:spPr>
        <a:xfrm>
          <a:off x="56997040" y="72874700"/>
          <a:ext cx="1307139" cy="59269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257290</xdr:colOff>
      <xdr:row>399</xdr:row>
      <xdr:rowOff>69942</xdr:rowOff>
    </xdr:from>
    <xdr:to>
      <xdr:col>94</xdr:col>
      <xdr:colOff>345229</xdr:colOff>
      <xdr:row>403</xdr:row>
      <xdr:rowOff>3874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/>
      </xdr:nvSpPr>
      <xdr:spPr>
        <a:xfrm>
          <a:off x="56994914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160804</xdr:colOff>
      <xdr:row>418</xdr:row>
      <xdr:rowOff>54394</xdr:rowOff>
    </xdr:from>
    <xdr:to>
      <xdr:col>114</xdr:col>
      <xdr:colOff>242047</xdr:colOff>
      <xdr:row>424</xdr:row>
      <xdr:rowOff>302</xdr:rowOff>
    </xdr:to>
    <xdr:sp macro="" textlink="">
      <xdr:nvSpPr>
        <xdr:cNvPr id="457" name="Retângulo 456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/>
      </xdr:nvSpPr>
      <xdr:spPr>
        <a:xfrm>
          <a:off x="57508028" y="75617900"/>
          <a:ext cx="12882843" cy="102167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158678</xdr:colOff>
      <xdr:row>414</xdr:row>
      <xdr:rowOff>123731</xdr:rowOff>
    </xdr:from>
    <xdr:to>
      <xdr:col>114</xdr:col>
      <xdr:colOff>239921</xdr:colOff>
      <xdr:row>418</xdr:row>
      <xdr:rowOff>80682</xdr:rowOff>
    </xdr:to>
    <xdr:sp macro="" textlink="">
      <xdr:nvSpPr>
        <xdr:cNvPr id="458" name="Retângulo 457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/>
      </xdr:nvSpPr>
      <xdr:spPr>
        <a:xfrm>
          <a:off x="57505902" y="74970060"/>
          <a:ext cx="12882843" cy="6741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CONFERIR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109</xdr:col>
      <xdr:colOff>441474</xdr:colOff>
      <xdr:row>370</xdr:row>
      <xdr:rowOff>107367</xdr:rowOff>
    </xdr:from>
    <xdr:to>
      <xdr:col>114</xdr:col>
      <xdr:colOff>593796</xdr:colOff>
      <xdr:row>374</xdr:row>
      <xdr:rowOff>98611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/>
      </xdr:nvSpPr>
      <xdr:spPr>
        <a:xfrm>
          <a:off x="67542298" y="67064755"/>
          <a:ext cx="3200322" cy="70842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439348</xdr:colOff>
      <xdr:row>366</xdr:row>
      <xdr:rowOff>150624</xdr:rowOff>
    </xdr:from>
    <xdr:to>
      <xdr:col>114</xdr:col>
      <xdr:colOff>591670</xdr:colOff>
      <xdr:row>370</xdr:row>
      <xdr:rowOff>89647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/>
      </xdr:nvSpPr>
      <xdr:spPr>
        <a:xfrm>
          <a:off x="67540172" y="66390836"/>
          <a:ext cx="3200322" cy="6561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DATA DO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290945</xdr:colOff>
      <xdr:row>362</xdr:row>
      <xdr:rowOff>90692</xdr:rowOff>
    </xdr:from>
    <xdr:to>
      <xdr:col>109</xdr:col>
      <xdr:colOff>439348</xdr:colOff>
      <xdr:row>368</xdr:row>
      <xdr:rowOff>120136</xdr:rowOff>
    </xdr:to>
    <xdr:cxnSp macro="">
      <xdr:nvCxnSpPr>
        <xdr:cNvPr id="461" name="Conector: Angulado 460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CxnSpPr>
          <a:stCxn id="429" idx="3"/>
          <a:endCxn id="460" idx="1"/>
        </xdr:cNvCxnSpPr>
      </xdr:nvCxnSpPr>
      <xdr:spPr>
        <a:xfrm>
          <a:off x="59466969" y="65613727"/>
          <a:ext cx="8073203" cy="110520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235527</xdr:colOff>
      <xdr:row>374</xdr:row>
      <xdr:rowOff>98611</xdr:rowOff>
    </xdr:from>
    <xdr:to>
      <xdr:col>112</xdr:col>
      <xdr:colOff>212835</xdr:colOff>
      <xdr:row>378</xdr:row>
      <xdr:rowOff>90691</xdr:rowOff>
    </xdr:to>
    <xdr:cxnSp macro="">
      <xdr:nvCxnSpPr>
        <xdr:cNvPr id="466" name="Conector: Angulado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stCxn id="459" idx="2"/>
          <a:endCxn id="437" idx="3"/>
        </xdr:cNvCxnSpPr>
      </xdr:nvCxnSpPr>
      <xdr:spPr>
        <a:xfrm rot="5400000">
          <a:off x="63922377" y="63262350"/>
          <a:ext cx="709256" cy="973090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237653</xdr:colOff>
      <xdr:row>382</xdr:row>
      <xdr:rowOff>18001</xdr:rowOff>
    </xdr:from>
    <xdr:to>
      <xdr:col>97</xdr:col>
      <xdr:colOff>428147</xdr:colOff>
      <xdr:row>384</xdr:row>
      <xdr:rowOff>110626</xdr:rowOff>
    </xdr:to>
    <xdr:cxnSp macro="">
      <xdr:nvCxnSpPr>
        <xdr:cNvPr id="469" name="Conector: Angulado 468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CxnSpPr>
          <a:stCxn id="436" idx="3"/>
          <a:endCxn id="443" idx="0"/>
        </xdr:cNvCxnSpPr>
      </xdr:nvCxnSpPr>
      <xdr:spPr>
        <a:xfrm>
          <a:off x="59413677" y="69126919"/>
          <a:ext cx="800094" cy="45121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303387</xdr:colOff>
      <xdr:row>406</xdr:row>
      <xdr:rowOff>55418</xdr:rowOff>
    </xdr:from>
    <xdr:to>
      <xdr:col>103</xdr:col>
      <xdr:colOff>504101</xdr:colOff>
      <xdr:row>414</xdr:row>
      <xdr:rowOff>123730</xdr:rowOff>
    </xdr:to>
    <xdr:cxnSp macro="">
      <xdr:nvCxnSpPr>
        <xdr:cNvPr id="473" name="Conector: Angulado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CxnSpPr>
          <a:stCxn id="455" idx="2"/>
          <a:endCxn id="458" idx="0"/>
        </xdr:cNvCxnSpPr>
      </xdr:nvCxnSpPr>
      <xdr:spPr>
        <a:xfrm rot="16200000" flipH="1">
          <a:off x="60047635" y="71070370"/>
          <a:ext cx="1502665" cy="62967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537883</xdr:colOff>
      <xdr:row>443</xdr:row>
      <xdr:rowOff>35859</xdr:rowOff>
    </xdr:from>
    <xdr:to>
      <xdr:col>112</xdr:col>
      <xdr:colOff>466166</xdr:colOff>
      <xdr:row>447</xdr:row>
      <xdr:rowOff>72021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200-0000DC010000}"/>
            </a:ext>
          </a:extLst>
        </xdr:cNvPr>
        <xdr:cNvSpPr/>
      </xdr:nvSpPr>
      <xdr:spPr>
        <a:xfrm>
          <a:off x="68857907" y="80081718"/>
          <a:ext cx="537883" cy="75333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111</xdr:col>
      <xdr:colOff>535757</xdr:colOff>
      <xdr:row>441</xdr:row>
      <xdr:rowOff>17929</xdr:rowOff>
    </xdr:from>
    <xdr:to>
      <xdr:col>112</xdr:col>
      <xdr:colOff>464040</xdr:colOff>
      <xdr:row>443</xdr:row>
      <xdr:rowOff>35858</xdr:rowOff>
    </xdr:to>
    <xdr:sp macro="" textlink="">
      <xdr:nvSpPr>
        <xdr:cNvPr id="477" name="Retângulo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SpPr/>
      </xdr:nvSpPr>
      <xdr:spPr>
        <a:xfrm>
          <a:off x="68855781" y="79705200"/>
          <a:ext cx="537883" cy="37651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103</xdr:col>
      <xdr:colOff>506225</xdr:colOff>
      <xdr:row>424</xdr:row>
      <xdr:rowOff>302</xdr:rowOff>
    </xdr:from>
    <xdr:to>
      <xdr:col>112</xdr:col>
      <xdr:colOff>195098</xdr:colOff>
      <xdr:row>441</xdr:row>
      <xdr:rowOff>17929</xdr:rowOff>
    </xdr:to>
    <xdr:cxnSp macro="">
      <xdr:nvCxnSpPr>
        <xdr:cNvPr id="479" name="Conector: Angulado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stCxn id="457" idx="2"/>
          <a:endCxn id="477" idx="0"/>
        </xdr:cNvCxnSpPr>
      </xdr:nvCxnSpPr>
      <xdr:spPr>
        <a:xfrm rot="16200000" flipH="1">
          <a:off x="64954006" y="78057407"/>
          <a:ext cx="3163598" cy="517527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360268</xdr:colOff>
      <xdr:row>361</xdr:row>
      <xdr:rowOff>123703</xdr:rowOff>
    </xdr:from>
    <xdr:to>
      <xdr:col>93</xdr:col>
      <xdr:colOff>274405</xdr:colOff>
      <xdr:row>366</xdr:row>
      <xdr:rowOff>31449</xdr:rowOff>
    </xdr:to>
    <xdr:cxnSp macro="">
      <xdr:nvCxnSpPr>
        <xdr:cNvPr id="486" name="Conector: Angulado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CxnSpPr>
          <a:stCxn id="428" idx="1"/>
          <a:endCxn id="489" idx="3"/>
        </xdr:cNvCxnSpPr>
      </xdr:nvCxnSpPr>
      <xdr:spPr>
        <a:xfrm rot="10800000">
          <a:off x="55910068" y="55902103"/>
          <a:ext cx="1742937" cy="669746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253587</xdr:colOff>
      <xdr:row>359</xdr:row>
      <xdr:rowOff>14846</xdr:rowOff>
    </xdr:from>
    <xdr:to>
      <xdr:col>90</xdr:col>
      <xdr:colOff>360267</xdr:colOff>
      <xdr:row>364</xdr:row>
      <xdr:rowOff>80159</xdr:rowOff>
    </xdr:to>
    <xdr:sp macro="" textlink="">
      <xdr:nvSpPr>
        <xdr:cNvPr id="489" name="Retângulo: Cantos Arredondados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/>
      </xdr:nvSpPr>
      <xdr:spPr>
        <a:xfrm>
          <a:off x="53364987" y="55488446"/>
          <a:ext cx="2545080" cy="827313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FORNECEDOR NÃO EXISTE, CADASTRAR FORNECEDOR</a:t>
          </a:r>
          <a:endParaRPr lang="pt-BR" sz="1600" b="1"/>
        </a:p>
      </xdr:txBody>
    </xdr:sp>
    <xdr:clientData/>
  </xdr:twoCellAnchor>
  <xdr:twoCellAnchor editAs="oneCell">
    <xdr:from>
      <xdr:col>69</xdr:col>
      <xdr:colOff>30081</xdr:colOff>
      <xdr:row>273</xdr:row>
      <xdr:rowOff>137669</xdr:rowOff>
    </xdr:from>
    <xdr:to>
      <xdr:col>73</xdr:col>
      <xdr:colOff>158418</xdr:colOff>
      <xdr:row>281</xdr:row>
      <xdr:rowOff>145690</xdr:rowOff>
    </xdr:to>
    <xdr:pic>
      <xdr:nvPicPr>
        <xdr:cNvPr id="498" name="Imagem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2778281" y="42504869"/>
          <a:ext cx="2566737" cy="1227221"/>
        </a:xfrm>
        <a:prstGeom prst="rect">
          <a:avLst/>
        </a:prstGeom>
      </xdr:spPr>
    </xdr:pic>
    <xdr:clientData/>
  </xdr:twoCellAnchor>
  <xdr:twoCellAnchor>
    <xdr:from>
      <xdr:col>69</xdr:col>
      <xdr:colOff>45591</xdr:colOff>
      <xdr:row>262</xdr:row>
      <xdr:rowOff>178626</xdr:rowOff>
    </xdr:from>
    <xdr:to>
      <xdr:col>73</xdr:col>
      <xdr:colOff>152271</xdr:colOff>
      <xdr:row>265</xdr:row>
      <xdr:rowOff>85009</xdr:rowOff>
    </xdr:to>
    <xdr:sp macro="" textlink="">
      <xdr:nvSpPr>
        <xdr:cNvPr id="499" name="Retângulo: Cantos Arredondados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42761134" y="49262312"/>
          <a:ext cx="2545080" cy="46155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FORNECEDOR</a:t>
          </a:r>
        </a:p>
      </xdr:txBody>
    </xdr:sp>
    <xdr:clientData/>
  </xdr:twoCellAnchor>
  <xdr:twoCellAnchor>
    <xdr:from>
      <xdr:col>69</xdr:col>
      <xdr:colOff>44432</xdr:colOff>
      <xdr:row>267</xdr:row>
      <xdr:rowOff>157686</xdr:rowOff>
    </xdr:from>
    <xdr:to>
      <xdr:col>73</xdr:col>
      <xdr:colOff>151112</xdr:colOff>
      <xdr:row>270</xdr:row>
      <xdr:rowOff>58885</xdr:rowOff>
    </xdr:to>
    <xdr:sp macro="" textlink="">
      <xdr:nvSpPr>
        <xdr:cNvPr id="500" name="Retângulo: Cantos Arredondados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/>
      </xdr:nvSpPr>
      <xdr:spPr>
        <a:xfrm>
          <a:off x="42759975" y="50166657"/>
          <a:ext cx="2545080" cy="45637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97772</xdr:colOff>
      <xdr:row>265</xdr:row>
      <xdr:rowOff>85009</xdr:rowOff>
    </xdr:from>
    <xdr:to>
      <xdr:col>71</xdr:col>
      <xdr:colOff>98931</xdr:colOff>
      <xdr:row>267</xdr:row>
      <xdr:rowOff>157686</xdr:rowOff>
    </xdr:to>
    <xdr:cxnSp macro="">
      <xdr:nvCxnSpPr>
        <xdr:cNvPr id="501" name="Conector de Seta Reta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CxnSpPr>
          <a:stCxn id="499" idx="2"/>
          <a:endCxn id="500" idx="0"/>
        </xdr:cNvCxnSpPr>
      </xdr:nvCxnSpPr>
      <xdr:spPr>
        <a:xfrm flipH="1">
          <a:off x="44032515" y="49723866"/>
          <a:ext cx="1159" cy="4427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94250</xdr:colOff>
      <xdr:row>270</xdr:row>
      <xdr:rowOff>58885</xdr:rowOff>
    </xdr:from>
    <xdr:to>
      <xdr:col>71</xdr:col>
      <xdr:colOff>97772</xdr:colOff>
      <xdr:row>273</xdr:row>
      <xdr:rowOff>137669</xdr:rowOff>
    </xdr:to>
    <xdr:cxnSp macro="">
      <xdr:nvCxnSpPr>
        <xdr:cNvPr id="502" name="Conector de Seta Reta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CxnSpPr>
          <a:stCxn id="500" idx="2"/>
          <a:endCxn id="498" idx="0"/>
        </xdr:cNvCxnSpPr>
      </xdr:nvCxnSpPr>
      <xdr:spPr>
        <a:xfrm flipH="1">
          <a:off x="44028993" y="50623028"/>
          <a:ext cx="3522" cy="6339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98932</xdr:colOff>
      <xdr:row>262</xdr:row>
      <xdr:rowOff>178626</xdr:rowOff>
    </xdr:from>
    <xdr:to>
      <xdr:col>88</xdr:col>
      <xdr:colOff>306928</xdr:colOff>
      <xdr:row>359</xdr:row>
      <xdr:rowOff>14846</xdr:rowOff>
    </xdr:to>
    <xdr:cxnSp macro="">
      <xdr:nvCxnSpPr>
        <xdr:cNvPr id="507" name="Conector: Angulado 506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CxnSpPr>
          <a:stCxn id="489" idx="0"/>
          <a:endCxn id="499" idx="0"/>
        </xdr:cNvCxnSpPr>
      </xdr:nvCxnSpPr>
      <xdr:spPr>
        <a:xfrm rot="16200000" flipV="1">
          <a:off x="40706679" y="51100527"/>
          <a:ext cx="17227749" cy="10571196"/>
        </a:xfrm>
        <a:prstGeom prst="bentConnector3">
          <a:avLst>
            <a:gd name="adj1" fmla="val 10335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20374</xdr:colOff>
      <xdr:row>284</xdr:row>
      <xdr:rowOff>139361</xdr:rowOff>
    </xdr:from>
    <xdr:to>
      <xdr:col>73</xdr:col>
      <xdr:colOff>180619</xdr:colOff>
      <xdr:row>293</xdr:row>
      <xdr:rowOff>4408</xdr:rowOff>
    </xdr:to>
    <xdr:pic>
      <xdr:nvPicPr>
        <xdr:cNvPr id="514" name="Imagem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2737198" y="51677455"/>
          <a:ext cx="2598645" cy="1478694"/>
        </a:xfrm>
        <a:prstGeom prst="rect">
          <a:avLst/>
        </a:prstGeom>
      </xdr:spPr>
    </xdr:pic>
    <xdr:clientData/>
  </xdr:twoCellAnchor>
  <xdr:twoCellAnchor>
    <xdr:from>
      <xdr:col>71</xdr:col>
      <xdr:colOff>94250</xdr:colOff>
      <xdr:row>281</xdr:row>
      <xdr:rowOff>145690</xdr:rowOff>
    </xdr:from>
    <xdr:to>
      <xdr:col>71</xdr:col>
      <xdr:colOff>100497</xdr:colOff>
      <xdr:row>284</xdr:row>
      <xdr:rowOff>139361</xdr:rowOff>
    </xdr:to>
    <xdr:cxnSp macro="">
      <xdr:nvCxnSpPr>
        <xdr:cNvPr id="515" name="Conector de Seta Reta 514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CxnSpPr>
          <a:stCxn id="498" idx="2"/>
          <a:endCxn id="514" idx="0"/>
        </xdr:cNvCxnSpPr>
      </xdr:nvCxnSpPr>
      <xdr:spPr>
        <a:xfrm>
          <a:off x="44030274" y="51145902"/>
          <a:ext cx="6247" cy="53155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512618</xdr:colOff>
      <xdr:row>296</xdr:row>
      <xdr:rowOff>124692</xdr:rowOff>
    </xdr:from>
    <xdr:to>
      <xdr:col>83</xdr:col>
      <xdr:colOff>132853</xdr:colOff>
      <xdr:row>301</xdr:row>
      <xdr:rowOff>31936</xdr:rowOff>
    </xdr:to>
    <xdr:pic>
      <xdr:nvPicPr>
        <xdr:cNvPr id="521" name="Imagem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7130182" y="54060437"/>
          <a:ext cx="14250635" cy="807790"/>
        </a:xfrm>
        <a:prstGeom prst="rect">
          <a:avLst/>
        </a:prstGeom>
      </xdr:spPr>
    </xdr:pic>
    <xdr:clientData/>
  </xdr:twoCellAnchor>
  <xdr:twoCellAnchor>
    <xdr:from>
      <xdr:col>61</xdr:col>
      <xdr:colOff>266700</xdr:colOff>
      <xdr:row>288</xdr:row>
      <xdr:rowOff>163324</xdr:rowOff>
    </xdr:from>
    <xdr:to>
      <xdr:col>69</xdr:col>
      <xdr:colOff>20374</xdr:colOff>
      <xdr:row>299</xdr:row>
      <xdr:rowOff>182879</xdr:rowOff>
    </xdr:to>
    <xdr:cxnSp macro="">
      <xdr:nvCxnSpPr>
        <xdr:cNvPr id="522" name="Conector: Angulado 521">
          <a:extLst>
            <a:ext uri="{FF2B5EF4-FFF2-40B4-BE49-F238E27FC236}">
              <a16:creationId xmlns:a16="http://schemas.microsoft.com/office/drawing/2014/main" id="{00000000-0008-0000-0200-00000A020000}"/>
            </a:ext>
          </a:extLst>
        </xdr:cNvPr>
        <xdr:cNvCxnSpPr>
          <a:stCxn id="514" idx="1"/>
        </xdr:cNvCxnSpPr>
      </xdr:nvCxnSpPr>
      <xdr:spPr>
        <a:xfrm rot="10800000" flipV="1">
          <a:off x="38107620" y="53434744"/>
          <a:ext cx="4630474" cy="2031235"/>
        </a:xfrm>
        <a:prstGeom prst="bentConnector3">
          <a:avLst>
            <a:gd name="adj1" fmla="val 100027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61</xdr:col>
      <xdr:colOff>60961</xdr:colOff>
      <xdr:row>302</xdr:row>
      <xdr:rowOff>175260</xdr:rowOff>
    </xdr:from>
    <xdr:to>
      <xdr:col>63</xdr:col>
      <xdr:colOff>70993</xdr:colOff>
      <xdr:row>309</xdr:row>
      <xdr:rowOff>22860</xdr:rowOff>
    </xdr:to>
    <xdr:pic>
      <xdr:nvPicPr>
        <xdr:cNvPr id="529" name="Imagem 528">
          <a:extLst>
            <a:ext uri="{FF2B5EF4-FFF2-40B4-BE49-F238E27FC236}">
              <a16:creationId xmlns:a16="http://schemas.microsoft.com/office/drawing/2014/main" id="{00000000-0008-0000-02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7901881" y="56007000"/>
          <a:ext cx="1229232" cy="1097280"/>
        </a:xfrm>
        <a:prstGeom prst="rect">
          <a:avLst/>
        </a:prstGeom>
      </xdr:spPr>
    </xdr:pic>
    <xdr:clientData/>
  </xdr:twoCellAnchor>
  <xdr:twoCellAnchor>
    <xdr:from>
      <xdr:col>61</xdr:col>
      <xdr:colOff>274320</xdr:colOff>
      <xdr:row>300</xdr:row>
      <xdr:rowOff>91440</xdr:rowOff>
    </xdr:from>
    <xdr:to>
      <xdr:col>61</xdr:col>
      <xdr:colOff>289560</xdr:colOff>
      <xdr:row>305</xdr:row>
      <xdr:rowOff>152400</xdr:rowOff>
    </xdr:to>
    <xdr:cxnSp macro="">
      <xdr:nvCxnSpPr>
        <xdr:cNvPr id="531" name="Conector de Seta Reta 530">
          <a:extLst>
            <a:ext uri="{FF2B5EF4-FFF2-40B4-BE49-F238E27FC236}">
              <a16:creationId xmlns:a16="http://schemas.microsoft.com/office/drawing/2014/main" id="{00000000-0008-0000-0200-000013020000}"/>
            </a:ext>
          </a:extLst>
        </xdr:cNvPr>
        <xdr:cNvCxnSpPr/>
      </xdr:nvCxnSpPr>
      <xdr:spPr>
        <a:xfrm>
          <a:off x="38115240" y="55557420"/>
          <a:ext cx="15240" cy="9753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587828</xdr:colOff>
      <xdr:row>311</xdr:row>
      <xdr:rowOff>141514</xdr:rowOff>
    </xdr:from>
    <xdr:to>
      <xdr:col>83</xdr:col>
      <xdr:colOff>185148</xdr:colOff>
      <xdr:row>340</xdr:row>
      <xdr:rowOff>86457</xdr:rowOff>
    </xdr:to>
    <xdr:pic>
      <xdr:nvPicPr>
        <xdr:cNvPr id="534" name="Imagem 533">
          <a:extLst>
            <a:ext uri="{FF2B5EF4-FFF2-40B4-BE49-F238E27FC236}">
              <a16:creationId xmlns:a16="http://schemas.microsoft.com/office/drawing/2014/main" id="{00000000-0008-0000-02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7816971" y="58293000"/>
          <a:ext cx="13618120" cy="5311600"/>
        </a:xfrm>
        <a:prstGeom prst="rect">
          <a:avLst/>
        </a:prstGeom>
      </xdr:spPr>
    </xdr:pic>
    <xdr:clientData/>
  </xdr:twoCellAnchor>
  <xdr:twoCellAnchor>
    <xdr:from>
      <xdr:col>61</xdr:col>
      <xdr:colOff>288989</xdr:colOff>
      <xdr:row>315</xdr:row>
      <xdr:rowOff>88498</xdr:rowOff>
    </xdr:from>
    <xdr:to>
      <xdr:col>71</xdr:col>
      <xdr:colOff>529243</xdr:colOff>
      <xdr:row>318</xdr:row>
      <xdr:rowOff>131585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38125753" y="57446316"/>
          <a:ext cx="633625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286863</xdr:colOff>
      <xdr:row>313</xdr:row>
      <xdr:rowOff>16259</xdr:rowOff>
    </xdr:from>
    <xdr:to>
      <xdr:col>71</xdr:col>
      <xdr:colOff>527117</xdr:colOff>
      <xdr:row>315</xdr:row>
      <xdr:rowOff>88496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200-000018020000}"/>
            </a:ext>
          </a:extLst>
        </xdr:cNvPr>
        <xdr:cNvSpPr/>
      </xdr:nvSpPr>
      <xdr:spPr>
        <a:xfrm>
          <a:off x="38123627" y="57013859"/>
          <a:ext cx="633625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121349</xdr:colOff>
      <xdr:row>315</xdr:row>
      <xdr:rowOff>90576</xdr:rowOff>
    </xdr:from>
    <xdr:to>
      <xdr:col>77</xdr:col>
      <xdr:colOff>171796</xdr:colOff>
      <xdr:row>318</xdr:row>
      <xdr:rowOff>133663</xdr:rowOff>
    </xdr:to>
    <xdr:sp macro="" textlink="">
      <xdr:nvSpPr>
        <xdr:cNvPr id="537" name="Retângulo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>
          <a:off x="44663713" y="57448394"/>
          <a:ext cx="3098447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119223</xdr:colOff>
      <xdr:row>313</xdr:row>
      <xdr:rowOff>18337</xdr:rowOff>
    </xdr:from>
    <xdr:to>
      <xdr:col>77</xdr:col>
      <xdr:colOff>169670</xdr:colOff>
      <xdr:row>315</xdr:row>
      <xdr:rowOff>90574</xdr:rowOff>
    </xdr:to>
    <xdr:sp macro="" textlink="">
      <xdr:nvSpPr>
        <xdr:cNvPr id="538" name="Retângulo 537">
          <a:extLst>
            <a:ext uri="{FF2B5EF4-FFF2-40B4-BE49-F238E27FC236}">
              <a16:creationId xmlns:a16="http://schemas.microsoft.com/office/drawing/2014/main" id="{00000000-0008-0000-0200-00001A020000}"/>
            </a:ext>
          </a:extLst>
        </xdr:cNvPr>
        <xdr:cNvSpPr/>
      </xdr:nvSpPr>
      <xdr:spPr>
        <a:xfrm>
          <a:off x="44661587" y="57015937"/>
          <a:ext cx="3098447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61</xdr:col>
      <xdr:colOff>302843</xdr:colOff>
      <xdr:row>328</xdr:row>
      <xdr:rowOff>130062</xdr:rowOff>
    </xdr:from>
    <xdr:to>
      <xdr:col>66</xdr:col>
      <xdr:colOff>387927</xdr:colOff>
      <xdr:row>331</xdr:row>
      <xdr:rowOff>173148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200-00001B020000}"/>
            </a:ext>
          </a:extLst>
        </xdr:cNvPr>
        <xdr:cNvSpPr/>
      </xdr:nvSpPr>
      <xdr:spPr>
        <a:xfrm>
          <a:off x="38139607" y="59829298"/>
          <a:ext cx="313308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300717</xdr:colOff>
      <xdr:row>326</xdr:row>
      <xdr:rowOff>57823</xdr:rowOff>
    </xdr:from>
    <xdr:to>
      <xdr:col>66</xdr:col>
      <xdr:colOff>385801</xdr:colOff>
      <xdr:row>328</xdr:row>
      <xdr:rowOff>130060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200-00001C020000}"/>
            </a:ext>
          </a:extLst>
        </xdr:cNvPr>
        <xdr:cNvSpPr/>
      </xdr:nvSpPr>
      <xdr:spPr>
        <a:xfrm>
          <a:off x="38137481" y="59396841"/>
          <a:ext cx="313308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TIPO DESPESA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581891</xdr:colOff>
      <xdr:row>340</xdr:row>
      <xdr:rowOff>41564</xdr:rowOff>
    </xdr:from>
    <xdr:to>
      <xdr:col>83</xdr:col>
      <xdr:colOff>217314</xdr:colOff>
      <xdr:row>354</xdr:row>
      <xdr:rowOff>19613</xdr:rowOff>
    </xdr:to>
    <xdr:pic>
      <xdr:nvPicPr>
        <xdr:cNvPr id="541" name="Imagem 540">
          <a:extLst>
            <a:ext uri="{FF2B5EF4-FFF2-40B4-BE49-F238E27FC236}">
              <a16:creationId xmlns:a16="http://schemas.microsoft.com/office/drawing/2014/main" id="{00000000-0008-0000-02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7809055" y="61902109"/>
          <a:ext cx="13656223" cy="2499577"/>
        </a:xfrm>
        <a:prstGeom prst="rect">
          <a:avLst/>
        </a:prstGeom>
      </xdr:spPr>
    </xdr:pic>
    <xdr:clientData/>
  </xdr:twoCellAnchor>
  <xdr:twoCellAnchor>
    <xdr:from>
      <xdr:col>61</xdr:col>
      <xdr:colOff>219716</xdr:colOff>
      <xdr:row>340</xdr:row>
      <xdr:rowOff>171625</xdr:rowOff>
    </xdr:from>
    <xdr:to>
      <xdr:col>82</xdr:col>
      <xdr:colOff>415636</xdr:colOff>
      <xdr:row>350</xdr:row>
      <xdr:rowOff>152400</xdr:rowOff>
    </xdr:to>
    <xdr:sp macro="" textlink="">
      <xdr:nvSpPr>
        <xdr:cNvPr id="542" name="Retângulo 541">
          <a:extLst>
            <a:ext uri="{FF2B5EF4-FFF2-40B4-BE49-F238E27FC236}">
              <a16:creationId xmlns:a16="http://schemas.microsoft.com/office/drawing/2014/main" id="{00000000-0008-0000-0200-00001E020000}"/>
            </a:ext>
          </a:extLst>
        </xdr:cNvPr>
        <xdr:cNvSpPr/>
      </xdr:nvSpPr>
      <xdr:spPr>
        <a:xfrm>
          <a:off x="38056480" y="62032170"/>
          <a:ext cx="12997520" cy="178186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217590</xdr:colOff>
      <xdr:row>338</xdr:row>
      <xdr:rowOff>99386</xdr:rowOff>
    </xdr:from>
    <xdr:to>
      <xdr:col>82</xdr:col>
      <xdr:colOff>413510</xdr:colOff>
      <xdr:row>340</xdr:row>
      <xdr:rowOff>171623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38054354" y="61599713"/>
          <a:ext cx="12997520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DO CONTATO FORNECEDOR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595744</xdr:colOff>
      <xdr:row>354</xdr:row>
      <xdr:rowOff>0</xdr:rowOff>
    </xdr:from>
    <xdr:to>
      <xdr:col>83</xdr:col>
      <xdr:colOff>193064</xdr:colOff>
      <xdr:row>376</xdr:row>
      <xdr:rowOff>61309</xdr:rowOff>
    </xdr:to>
    <xdr:pic>
      <xdr:nvPicPr>
        <xdr:cNvPr id="544" name="Imagem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7824887" y="66108943"/>
          <a:ext cx="13618120" cy="4132566"/>
        </a:xfrm>
        <a:prstGeom prst="rect">
          <a:avLst/>
        </a:prstGeom>
      </xdr:spPr>
    </xdr:pic>
    <xdr:clientData/>
  </xdr:twoCellAnchor>
  <xdr:twoCellAnchor>
    <xdr:from>
      <xdr:col>61</xdr:col>
      <xdr:colOff>164298</xdr:colOff>
      <xdr:row>354</xdr:row>
      <xdr:rowOff>152400</xdr:rowOff>
    </xdr:from>
    <xdr:to>
      <xdr:col>82</xdr:col>
      <xdr:colOff>360218</xdr:colOff>
      <xdr:row>371</xdr:row>
      <xdr:rowOff>69273</xdr:rowOff>
    </xdr:to>
    <xdr:sp macro="" textlink="">
      <xdr:nvSpPr>
        <xdr:cNvPr id="545" name="Retângulo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38001062" y="64534473"/>
          <a:ext cx="12997520" cy="297872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162774</xdr:colOff>
      <xdr:row>352</xdr:row>
      <xdr:rowOff>74087</xdr:rowOff>
    </xdr:from>
    <xdr:to>
      <xdr:col>82</xdr:col>
      <xdr:colOff>358694</xdr:colOff>
      <xdr:row>354</xdr:row>
      <xdr:rowOff>151745</xdr:rowOff>
    </xdr:to>
    <xdr:sp macro="" textlink="">
      <xdr:nvSpPr>
        <xdr:cNvPr id="546" name="Retângulo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/>
      </xdr:nvSpPr>
      <xdr:spPr>
        <a:xfrm>
          <a:off x="38004357" y="65970522"/>
          <a:ext cx="12997520" cy="44871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</a:t>
          </a:r>
        </a:p>
      </xdr:txBody>
    </xdr:sp>
    <xdr:clientData/>
  </xdr:twoCellAnchor>
  <xdr:twoCellAnchor editAs="oneCell">
    <xdr:from>
      <xdr:col>60</xdr:col>
      <xdr:colOff>581891</xdr:colOff>
      <xdr:row>375</xdr:row>
      <xdr:rowOff>152399</xdr:rowOff>
    </xdr:from>
    <xdr:to>
      <xdr:col>83</xdr:col>
      <xdr:colOff>209694</xdr:colOff>
      <xdr:row>404</xdr:row>
      <xdr:rowOff>80802</xdr:rowOff>
    </xdr:to>
    <xdr:pic>
      <xdr:nvPicPr>
        <xdr:cNvPr id="547" name="Imagem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7809055" y="68316763"/>
          <a:ext cx="13648603" cy="5151566"/>
        </a:xfrm>
        <a:prstGeom prst="rect">
          <a:avLst/>
        </a:prstGeom>
      </xdr:spPr>
    </xdr:pic>
    <xdr:clientData/>
  </xdr:twoCellAnchor>
  <xdr:twoCellAnchor editAs="oneCell">
    <xdr:from>
      <xdr:col>60</xdr:col>
      <xdr:colOff>332509</xdr:colOff>
      <xdr:row>404</xdr:row>
      <xdr:rowOff>83128</xdr:rowOff>
    </xdr:from>
    <xdr:to>
      <xdr:col>83</xdr:col>
      <xdr:colOff>539482</xdr:colOff>
      <xdr:row>429</xdr:row>
      <xdr:rowOff>53728</xdr:rowOff>
    </xdr:to>
    <xdr:pic>
      <xdr:nvPicPr>
        <xdr:cNvPr id="548" name="Imagem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7559673" y="73470655"/>
          <a:ext cx="14227773" cy="4473328"/>
        </a:xfrm>
        <a:prstGeom prst="rect">
          <a:avLst/>
        </a:prstGeom>
      </xdr:spPr>
    </xdr:pic>
    <xdr:clientData/>
  </xdr:twoCellAnchor>
  <xdr:twoCellAnchor>
    <xdr:from>
      <xdr:col>61</xdr:col>
      <xdr:colOff>261814</xdr:colOff>
      <xdr:row>401</xdr:row>
      <xdr:rowOff>54428</xdr:rowOff>
    </xdr:from>
    <xdr:to>
      <xdr:col>82</xdr:col>
      <xdr:colOff>457734</xdr:colOff>
      <xdr:row>420</xdr:row>
      <xdr:rowOff>108001</xdr:rowOff>
    </xdr:to>
    <xdr:sp macro="" textlink="">
      <xdr:nvSpPr>
        <xdr:cNvPr id="551" name="Retângulo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/>
      </xdr:nvSpPr>
      <xdr:spPr>
        <a:xfrm>
          <a:off x="38100557" y="74861057"/>
          <a:ext cx="12997520" cy="356965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260290</xdr:colOff>
      <xdr:row>399</xdr:row>
      <xdr:rowOff>3958</xdr:rowOff>
    </xdr:from>
    <xdr:to>
      <xdr:col>82</xdr:col>
      <xdr:colOff>456210</xdr:colOff>
      <xdr:row>401</xdr:row>
      <xdr:rowOff>81615</xdr:rowOff>
    </xdr:to>
    <xdr:sp macro="" textlink="">
      <xdr:nvSpPr>
        <xdr:cNvPr id="552" name="Retângulo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/>
      </xdr:nvSpPr>
      <xdr:spPr>
        <a:xfrm>
          <a:off x="38099033" y="74440472"/>
          <a:ext cx="12997520" cy="44777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PARA PAGAMENTO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60</xdr:col>
      <xdr:colOff>229156</xdr:colOff>
      <xdr:row>426</xdr:row>
      <xdr:rowOff>185056</xdr:rowOff>
    </xdr:from>
    <xdr:to>
      <xdr:col>62</xdr:col>
      <xdr:colOff>152399</xdr:colOff>
      <xdr:row>429</xdr:row>
      <xdr:rowOff>107999</xdr:rowOff>
    </xdr:to>
    <xdr:sp macro="" textlink="">
      <xdr:nvSpPr>
        <xdr:cNvPr id="553" name="Retângulo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/>
      </xdr:nvSpPr>
      <xdr:spPr>
        <a:xfrm>
          <a:off x="37458299" y="79618113"/>
          <a:ext cx="1142443" cy="47811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233726</xdr:colOff>
      <xdr:row>424</xdr:row>
      <xdr:rowOff>126215</xdr:rowOff>
    </xdr:from>
    <xdr:to>
      <xdr:col>62</xdr:col>
      <xdr:colOff>180265</xdr:colOff>
      <xdr:row>427</xdr:row>
      <xdr:rowOff>22165</xdr:rowOff>
    </xdr:to>
    <xdr:sp macro="" textlink="">
      <xdr:nvSpPr>
        <xdr:cNvPr id="554" name="Retângulo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/>
      </xdr:nvSpPr>
      <xdr:spPr>
        <a:xfrm>
          <a:off x="37466623" y="78706808"/>
          <a:ext cx="1165739" cy="447743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62</xdr:col>
      <xdr:colOff>65976</xdr:colOff>
      <xdr:row>308</xdr:row>
      <xdr:rowOff>175260</xdr:rowOff>
    </xdr:from>
    <xdr:to>
      <xdr:col>66</xdr:col>
      <xdr:colOff>406989</xdr:colOff>
      <xdr:row>313</xdr:row>
      <xdr:rowOff>16259</xdr:rowOff>
    </xdr:to>
    <xdr:cxnSp macro="">
      <xdr:nvCxnSpPr>
        <xdr:cNvPr id="555" name="Conector: Angulado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CxnSpPr>
          <a:stCxn id="529" idx="2"/>
          <a:endCxn id="536" idx="0"/>
        </xdr:cNvCxnSpPr>
      </xdr:nvCxnSpPr>
      <xdr:spPr>
        <a:xfrm rot="16200000" flipH="1">
          <a:off x="39531275" y="55253380"/>
          <a:ext cx="741544" cy="277941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406989</xdr:colOff>
      <xdr:row>313</xdr:row>
      <xdr:rowOff>16260</xdr:rowOff>
    </xdr:from>
    <xdr:to>
      <xdr:col>74</xdr:col>
      <xdr:colOff>449246</xdr:colOff>
      <xdr:row>313</xdr:row>
      <xdr:rowOff>18338</xdr:rowOff>
    </xdr:to>
    <xdr:cxnSp macro="">
      <xdr:nvCxnSpPr>
        <xdr:cNvPr id="558" name="Conector: Angulado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CxnSpPr>
          <a:stCxn id="536" idx="0"/>
          <a:endCxn id="538" idx="0"/>
        </xdr:cNvCxnSpPr>
      </xdr:nvCxnSpPr>
      <xdr:spPr>
        <a:xfrm rot="16200000" flipH="1">
          <a:off x="43750243" y="54555370"/>
          <a:ext cx="2078" cy="4919057"/>
        </a:xfrm>
        <a:prstGeom prst="bentConnector3">
          <a:avLst>
            <a:gd name="adj1" fmla="val -11000962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38460</xdr:colOff>
      <xdr:row>318</xdr:row>
      <xdr:rowOff>133662</xdr:rowOff>
    </xdr:from>
    <xdr:to>
      <xdr:col>74</xdr:col>
      <xdr:colOff>451374</xdr:colOff>
      <xdr:row>326</xdr:row>
      <xdr:rowOff>57822</xdr:rowOff>
    </xdr:to>
    <xdr:cxnSp macro="">
      <xdr:nvCxnSpPr>
        <xdr:cNvPr id="561" name="Conector: Angulado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CxnSpPr>
          <a:stCxn id="537" idx="2"/>
          <a:endCxn id="540" idx="0"/>
        </xdr:cNvCxnSpPr>
      </xdr:nvCxnSpPr>
      <xdr:spPr>
        <a:xfrm rot="5400000">
          <a:off x="42275964" y="55459867"/>
          <a:ext cx="1365033" cy="65089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40585</xdr:colOff>
      <xdr:row>331</xdr:row>
      <xdr:rowOff>173147</xdr:rowOff>
    </xdr:from>
    <xdr:to>
      <xdr:col>72</xdr:col>
      <xdr:colOff>10750</xdr:colOff>
      <xdr:row>338</xdr:row>
      <xdr:rowOff>99385</xdr:rowOff>
    </xdr:to>
    <xdr:cxnSp macro="">
      <xdr:nvCxnSpPr>
        <xdr:cNvPr id="564" name="Conector: Angulado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CxnSpPr>
          <a:stCxn id="539" idx="2"/>
          <a:endCxn id="543" idx="0"/>
        </xdr:cNvCxnSpPr>
      </xdr:nvCxnSpPr>
      <xdr:spPr>
        <a:xfrm rot="16200000" flipH="1">
          <a:off x="41536131" y="58582729"/>
          <a:ext cx="1187001" cy="484696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565534</xdr:colOff>
      <xdr:row>350</xdr:row>
      <xdr:rowOff>152400</xdr:rowOff>
    </xdr:from>
    <xdr:to>
      <xdr:col>72</xdr:col>
      <xdr:colOff>12876</xdr:colOff>
      <xdr:row>352</xdr:row>
      <xdr:rowOff>74087</xdr:rowOff>
    </xdr:to>
    <xdr:cxnSp macro="">
      <xdr:nvCxnSpPr>
        <xdr:cNvPr id="569" name="Conector de Seta Reta 568">
          <a:extLst>
            <a:ext uri="{FF2B5EF4-FFF2-40B4-BE49-F238E27FC236}">
              <a16:creationId xmlns:a16="http://schemas.microsoft.com/office/drawing/2014/main" id="{00000000-0008-0000-0200-000039020000}"/>
            </a:ext>
          </a:extLst>
        </xdr:cNvPr>
        <xdr:cNvCxnSpPr>
          <a:stCxn id="542" idx="2"/>
          <a:endCxn id="546" idx="0"/>
        </xdr:cNvCxnSpPr>
      </xdr:nvCxnSpPr>
      <xdr:spPr>
        <a:xfrm flipH="1">
          <a:off x="44503626" y="64365554"/>
          <a:ext cx="56942" cy="2851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554181</xdr:colOff>
      <xdr:row>371</xdr:row>
      <xdr:rowOff>96982</xdr:rowOff>
    </xdr:from>
    <xdr:to>
      <xdr:col>72</xdr:col>
      <xdr:colOff>53450</xdr:colOff>
      <xdr:row>399</xdr:row>
      <xdr:rowOff>3958</xdr:rowOff>
    </xdr:to>
    <xdr:cxnSp macro="">
      <xdr:nvCxnSpPr>
        <xdr:cNvPr id="572" name="Conector de Seta Reta 571">
          <a:extLst>
            <a:ext uri="{FF2B5EF4-FFF2-40B4-BE49-F238E27FC236}">
              <a16:creationId xmlns:a16="http://schemas.microsoft.com/office/drawing/2014/main" id="{00000000-0008-0000-0200-00003C020000}"/>
            </a:ext>
          </a:extLst>
        </xdr:cNvPr>
        <xdr:cNvCxnSpPr>
          <a:endCxn id="552" idx="0"/>
        </xdr:cNvCxnSpPr>
      </xdr:nvCxnSpPr>
      <xdr:spPr>
        <a:xfrm>
          <a:off x="44486945" y="67540909"/>
          <a:ext cx="108869" cy="495003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206996</xdr:colOff>
      <xdr:row>420</xdr:row>
      <xdr:rowOff>108001</xdr:rowOff>
    </xdr:from>
    <xdr:to>
      <xdr:col>72</xdr:col>
      <xdr:colOff>54974</xdr:colOff>
      <xdr:row>424</xdr:row>
      <xdr:rowOff>126215</xdr:rowOff>
    </xdr:to>
    <xdr:cxnSp macro="">
      <xdr:nvCxnSpPr>
        <xdr:cNvPr id="577" name="Conector: Angulado 576">
          <a:extLst>
            <a:ext uri="{FF2B5EF4-FFF2-40B4-BE49-F238E27FC236}">
              <a16:creationId xmlns:a16="http://schemas.microsoft.com/office/drawing/2014/main" id="{00000000-0008-0000-0200-000041020000}"/>
            </a:ext>
          </a:extLst>
        </xdr:cNvPr>
        <xdr:cNvCxnSpPr>
          <a:stCxn id="551" idx="2"/>
          <a:endCxn id="554" idx="0"/>
        </xdr:cNvCxnSpPr>
      </xdr:nvCxnSpPr>
      <xdr:spPr>
        <a:xfrm rot="5400000">
          <a:off x="40951224" y="73469810"/>
          <a:ext cx="738650" cy="655357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246185</xdr:colOff>
      <xdr:row>30</xdr:row>
      <xdr:rowOff>41030</xdr:rowOff>
    </xdr:from>
    <xdr:to>
      <xdr:col>14</xdr:col>
      <xdr:colOff>476460</xdr:colOff>
      <xdr:row>32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7077" y="6101861"/>
          <a:ext cx="230275" cy="322385"/>
        </a:xfrm>
        <a:prstGeom prst="rect">
          <a:avLst/>
        </a:prstGeom>
      </xdr:spPr>
    </xdr:pic>
    <xdr:clientData/>
  </xdr:twoCellAnchor>
  <xdr:twoCellAnchor editAs="oneCell">
    <xdr:from>
      <xdr:col>28</xdr:col>
      <xdr:colOff>402771</xdr:colOff>
      <xdr:row>274</xdr:row>
      <xdr:rowOff>65315</xdr:rowOff>
    </xdr:from>
    <xdr:to>
      <xdr:col>29</xdr:col>
      <xdr:colOff>185056</xdr:colOff>
      <xdr:row>276</xdr:row>
      <xdr:rowOff>87085</xdr:rowOff>
    </xdr:to>
    <xdr:pic macro="[0]!Imagem23_Clique"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4714" y="51369686"/>
          <a:ext cx="391885" cy="391885"/>
        </a:xfrm>
        <a:prstGeom prst="rect">
          <a:avLst/>
        </a:prstGeom>
      </xdr:spPr>
    </xdr:pic>
    <xdr:clientData/>
  </xdr:twoCellAnchor>
  <xdr:twoCellAnchor editAs="oneCell">
    <xdr:from>
      <xdr:col>0</xdr:col>
      <xdr:colOff>489857</xdr:colOff>
      <xdr:row>233</xdr:row>
      <xdr:rowOff>149679</xdr:rowOff>
    </xdr:from>
    <xdr:to>
      <xdr:col>0</xdr:col>
      <xdr:colOff>881742</xdr:colOff>
      <xdr:row>236</xdr:row>
      <xdr:rowOff>19049</xdr:rowOff>
    </xdr:to>
    <xdr:pic macro="[0]!Imagem23_Clique"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45107679"/>
          <a:ext cx="391885" cy="402770"/>
        </a:xfrm>
        <a:prstGeom prst="rect">
          <a:avLst/>
        </a:prstGeom>
      </xdr:spPr>
    </xdr:pic>
    <xdr:clientData/>
  </xdr:twoCellAnchor>
  <xdr:twoCellAnchor editAs="oneCell">
    <xdr:from>
      <xdr:col>65</xdr:col>
      <xdr:colOff>284948</xdr:colOff>
      <xdr:row>250</xdr:row>
      <xdr:rowOff>1921</xdr:rowOff>
    </xdr:from>
    <xdr:to>
      <xdr:col>66</xdr:col>
      <xdr:colOff>67233</xdr:colOff>
      <xdr:row>252</xdr:row>
      <xdr:rowOff>23691</xdr:rowOff>
    </xdr:to>
    <xdr:pic macro="[0]!Imagem23_Clique"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63372" y="45444015"/>
          <a:ext cx="391885" cy="380358"/>
        </a:xfrm>
        <a:prstGeom prst="rect">
          <a:avLst/>
        </a:prstGeom>
      </xdr:spPr>
    </xdr:pic>
    <xdr:clientData/>
  </xdr:twoCellAnchor>
  <xdr:twoCellAnchor editAs="oneCell">
    <xdr:from>
      <xdr:col>23</xdr:col>
      <xdr:colOff>588911</xdr:colOff>
      <xdr:row>30</xdr:row>
      <xdr:rowOff>41719</xdr:rowOff>
    </xdr:from>
    <xdr:to>
      <xdr:col>24</xdr:col>
      <xdr:colOff>209586</xdr:colOff>
      <xdr:row>32</xdr:row>
      <xdr:rowOff>689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64135" y="6030143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19</xdr:col>
      <xdr:colOff>42065</xdr:colOff>
      <xdr:row>39</xdr:row>
      <xdr:rowOff>59649</xdr:rowOff>
    </xdr:from>
    <xdr:to>
      <xdr:col>19</xdr:col>
      <xdr:colOff>272340</xdr:colOff>
      <xdr:row>41</xdr:row>
      <xdr:rowOff>18619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8889" y="7661720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64</xdr:col>
      <xdr:colOff>195105</xdr:colOff>
      <xdr:row>30</xdr:row>
      <xdr:rowOff>27632</xdr:rowOff>
    </xdr:from>
    <xdr:to>
      <xdr:col>64</xdr:col>
      <xdr:colOff>425380</xdr:colOff>
      <xdr:row>32</xdr:row>
      <xdr:rowOff>19259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62648" y="6178061"/>
          <a:ext cx="230275" cy="329084"/>
        </a:xfrm>
        <a:prstGeom prst="rect">
          <a:avLst/>
        </a:prstGeom>
      </xdr:spPr>
    </xdr:pic>
    <xdr:clientData/>
  </xdr:twoCellAnchor>
  <xdr:twoCellAnchor editAs="oneCell">
    <xdr:from>
      <xdr:col>111</xdr:col>
      <xdr:colOff>576943</xdr:colOff>
      <xdr:row>448</xdr:row>
      <xdr:rowOff>87087</xdr:rowOff>
    </xdr:from>
    <xdr:to>
      <xdr:col>112</xdr:col>
      <xdr:colOff>413657</xdr:colOff>
      <xdr:row>451</xdr:row>
      <xdr:rowOff>10886</xdr:rowOff>
    </xdr:to>
    <xdr:pic macro="[0]!Imagem56_Clique"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5686" y="83591401"/>
          <a:ext cx="446314" cy="446314"/>
        </a:xfrm>
        <a:prstGeom prst="rect">
          <a:avLst/>
        </a:prstGeom>
      </xdr:spPr>
    </xdr:pic>
    <xdr:clientData/>
  </xdr:twoCellAnchor>
  <xdr:twoCellAnchor editAs="oneCell">
    <xdr:from>
      <xdr:col>133</xdr:col>
      <xdr:colOff>440574</xdr:colOff>
      <xdr:row>92</xdr:row>
      <xdr:rowOff>124691</xdr:rowOff>
    </xdr:from>
    <xdr:to>
      <xdr:col>138</xdr:col>
      <xdr:colOff>14081</xdr:colOff>
      <xdr:row>101</xdr:row>
      <xdr:rowOff>17447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77295894" y="17551631"/>
          <a:ext cx="2621507" cy="1508196"/>
        </a:xfrm>
        <a:prstGeom prst="rect">
          <a:avLst/>
        </a:prstGeom>
      </xdr:spPr>
    </xdr:pic>
    <xdr:clientData/>
  </xdr:twoCellAnchor>
  <xdr:twoCellAnchor>
    <xdr:from>
      <xdr:col>133</xdr:col>
      <xdr:colOff>481446</xdr:colOff>
      <xdr:row>74</xdr:row>
      <xdr:rowOff>1</xdr:rowOff>
    </xdr:from>
    <xdr:to>
      <xdr:col>137</xdr:col>
      <xdr:colOff>588126</xdr:colOff>
      <xdr:row>76</xdr:row>
      <xdr:rowOff>93619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77332610" y="13951528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BAIXAR</a:t>
          </a:r>
          <a:r>
            <a:rPr lang="pt-BR" sz="1600" b="1" baseline="0"/>
            <a:t> PEDIDO NFF</a:t>
          </a:r>
          <a:endParaRPr lang="pt-BR" sz="1600" b="1"/>
        </a:p>
      </xdr:txBody>
    </xdr:sp>
    <xdr:clientData/>
  </xdr:twoCellAnchor>
  <xdr:twoCellAnchor>
    <xdr:from>
      <xdr:col>133</xdr:col>
      <xdr:colOff>481446</xdr:colOff>
      <xdr:row>78</xdr:row>
      <xdr:rowOff>7620</xdr:rowOff>
    </xdr:from>
    <xdr:to>
      <xdr:col>137</xdr:col>
      <xdr:colOff>588126</xdr:colOff>
      <xdr:row>80</xdr:row>
      <xdr:rowOff>101238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7332610" y="14679584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135</xdr:col>
      <xdr:colOff>527279</xdr:colOff>
      <xdr:row>80</xdr:row>
      <xdr:rowOff>101238</xdr:rowOff>
    </xdr:from>
    <xdr:to>
      <xdr:col>135</xdr:col>
      <xdr:colOff>534786</xdr:colOff>
      <xdr:row>83</xdr:row>
      <xdr:rowOff>16329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>
          <a:stCxn id="60" idx="2"/>
          <a:endCxn id="63" idx="0"/>
        </xdr:cNvCxnSpPr>
      </xdr:nvCxnSpPr>
      <xdr:spPr>
        <a:xfrm flipH="1">
          <a:off x="78597643" y="15133420"/>
          <a:ext cx="7507" cy="4554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133</xdr:col>
      <xdr:colOff>443346</xdr:colOff>
      <xdr:row>83</xdr:row>
      <xdr:rowOff>16329</xdr:rowOff>
    </xdr:from>
    <xdr:to>
      <xdr:col>138</xdr:col>
      <xdr:colOff>1612</xdr:colOff>
      <xdr:row>91</xdr:row>
      <xdr:rowOff>16456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294510" y="15588838"/>
          <a:ext cx="2606266" cy="1441000"/>
        </a:xfrm>
        <a:prstGeom prst="rect">
          <a:avLst/>
        </a:prstGeom>
      </xdr:spPr>
    </xdr:pic>
    <xdr:clientData/>
  </xdr:twoCellAnchor>
  <xdr:twoCellAnchor>
    <xdr:from>
      <xdr:col>135</xdr:col>
      <xdr:colOff>534786</xdr:colOff>
      <xdr:row>76</xdr:row>
      <xdr:rowOff>93619</xdr:rowOff>
    </xdr:from>
    <xdr:to>
      <xdr:col>135</xdr:col>
      <xdr:colOff>534786</xdr:colOff>
      <xdr:row>78</xdr:row>
      <xdr:rowOff>7620</xdr:rowOff>
    </xdr:to>
    <xdr:cxnSp macro="">
      <xdr:nvCxnSpPr>
        <xdr:cNvPr id="448" name="Conector de Seta Reta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stCxn id="59" idx="2"/>
          <a:endCxn id="60" idx="0"/>
        </xdr:cNvCxnSpPr>
      </xdr:nvCxnSpPr>
      <xdr:spPr>
        <a:xfrm>
          <a:off x="78609306" y="14594479"/>
          <a:ext cx="0" cy="27976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527279</xdr:colOff>
      <xdr:row>91</xdr:row>
      <xdr:rowOff>16456</xdr:rowOff>
    </xdr:from>
    <xdr:to>
      <xdr:col>135</xdr:col>
      <xdr:colOff>532128</xdr:colOff>
      <xdr:row>92</xdr:row>
      <xdr:rowOff>124691</xdr:rowOff>
    </xdr:to>
    <xdr:cxnSp macro="">
      <xdr:nvCxnSpPr>
        <xdr:cNvPr id="462" name="Conector de Seta Reta 461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CxnSpPr>
          <a:stCxn id="63" idx="2"/>
          <a:endCxn id="58" idx="0"/>
        </xdr:cNvCxnSpPr>
      </xdr:nvCxnSpPr>
      <xdr:spPr>
        <a:xfrm>
          <a:off x="78601799" y="17260516"/>
          <a:ext cx="4849" cy="29111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125</xdr:col>
      <xdr:colOff>15240</xdr:colOff>
      <xdr:row>106</xdr:row>
      <xdr:rowOff>30480</xdr:rowOff>
    </xdr:from>
    <xdr:to>
      <xdr:col>148</xdr:col>
      <xdr:colOff>123144</xdr:colOff>
      <xdr:row>111</xdr:row>
      <xdr:rowOff>45801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1993760" y="20017740"/>
          <a:ext cx="14128704" cy="929721"/>
        </a:xfrm>
        <a:prstGeom prst="rect">
          <a:avLst/>
        </a:prstGeom>
      </xdr:spPr>
    </xdr:pic>
    <xdr:clientData/>
  </xdr:twoCellAnchor>
  <xdr:twoCellAnchor>
    <xdr:from>
      <xdr:col>123</xdr:col>
      <xdr:colOff>387927</xdr:colOff>
      <xdr:row>107</xdr:row>
      <xdr:rowOff>136357</xdr:rowOff>
    </xdr:from>
    <xdr:to>
      <xdr:col>127</xdr:col>
      <xdr:colOff>13012</xdr:colOff>
      <xdr:row>111</xdr:row>
      <xdr:rowOff>33914</xdr:rowOff>
    </xdr:to>
    <xdr:sp macro="" textlink="">
      <xdr:nvSpPr>
        <xdr:cNvPr id="481" name="Retângulo 480"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SpPr/>
      </xdr:nvSpPr>
      <xdr:spPr>
        <a:xfrm>
          <a:off x="71143091" y="20031484"/>
          <a:ext cx="2063485" cy="6179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123</xdr:col>
      <xdr:colOff>422947</xdr:colOff>
      <xdr:row>104</xdr:row>
      <xdr:rowOff>1</xdr:rowOff>
    </xdr:from>
    <xdr:to>
      <xdr:col>127</xdr:col>
      <xdr:colOff>10886</xdr:colOff>
      <xdr:row>107</xdr:row>
      <xdr:rowOff>136356</xdr:rowOff>
    </xdr:to>
    <xdr:sp macro="" textlink="">
      <xdr:nvSpPr>
        <xdr:cNvPr id="482" name="Retângulo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SpPr/>
      </xdr:nvSpPr>
      <xdr:spPr>
        <a:xfrm>
          <a:off x="71180090" y="19844658"/>
          <a:ext cx="2026339" cy="6915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PEDIDO PARA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216917</xdr:colOff>
      <xdr:row>100</xdr:row>
      <xdr:rowOff>169848</xdr:rowOff>
    </xdr:from>
    <xdr:to>
      <xdr:col>135</xdr:col>
      <xdr:colOff>532128</xdr:colOff>
      <xdr:row>104</xdr:row>
      <xdr:rowOff>2</xdr:rowOff>
    </xdr:to>
    <xdr:cxnSp macro="">
      <xdr:nvCxnSpPr>
        <xdr:cNvPr id="483" name="Conector: Angulado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CxnSpPr>
          <a:cxnSpLocks/>
          <a:stCxn id="58" idx="2"/>
          <a:endCxn id="482" idx="0"/>
        </xdr:cNvCxnSpPr>
      </xdr:nvCxnSpPr>
      <xdr:spPr>
        <a:xfrm rot="5400000">
          <a:off x="75121592" y="15873901"/>
          <a:ext cx="550590" cy="641121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568035</xdr:colOff>
      <xdr:row>122</xdr:row>
      <xdr:rowOff>127449</xdr:rowOff>
    </xdr:from>
    <xdr:to>
      <xdr:col>134</xdr:col>
      <xdr:colOff>540325</xdr:colOff>
      <xdr:row>130</xdr:row>
      <xdr:rowOff>166254</xdr:rowOff>
    </xdr:to>
    <xdr:sp macro="" textlink="">
      <xdr:nvSpPr>
        <xdr:cNvPr id="490" name="Retângulo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/>
      </xdr:nvSpPr>
      <xdr:spPr>
        <a:xfrm>
          <a:off x="74371199" y="22724213"/>
          <a:ext cx="3629890" cy="147967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128</xdr:col>
      <xdr:colOff>565263</xdr:colOff>
      <xdr:row>118</xdr:row>
      <xdr:rowOff>171204</xdr:rowOff>
    </xdr:from>
    <xdr:to>
      <xdr:col>134</xdr:col>
      <xdr:colOff>530366</xdr:colOff>
      <xdr:row>122</xdr:row>
      <xdr:rowOff>127449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/>
      </xdr:nvSpPr>
      <xdr:spPr>
        <a:xfrm>
          <a:off x="74368427" y="22047531"/>
          <a:ext cx="3622703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"VER CHEGADA DE NFF"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200470</xdr:colOff>
      <xdr:row>111</xdr:row>
      <xdr:rowOff>33913</xdr:rowOff>
    </xdr:from>
    <xdr:to>
      <xdr:col>131</xdr:col>
      <xdr:colOff>547815</xdr:colOff>
      <xdr:row>118</xdr:row>
      <xdr:rowOff>171203</xdr:rowOff>
    </xdr:to>
    <xdr:cxnSp macro="">
      <xdr:nvCxnSpPr>
        <xdr:cNvPr id="493" name="Conector: Angulado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CxnSpPr>
          <a:cxnSpLocks/>
          <a:stCxn id="481" idx="2"/>
          <a:endCxn id="491" idx="0"/>
        </xdr:cNvCxnSpPr>
      </xdr:nvCxnSpPr>
      <xdr:spPr>
        <a:xfrm rot="16200000" flipH="1">
          <a:off x="73478280" y="19346031"/>
          <a:ext cx="1398053" cy="400494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221670</xdr:colOff>
      <xdr:row>139</xdr:row>
      <xdr:rowOff>85885</xdr:rowOff>
    </xdr:from>
    <xdr:to>
      <xdr:col>147</xdr:col>
      <xdr:colOff>207817</xdr:colOff>
      <xdr:row>152</xdr:row>
      <xdr:rowOff>83128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2805634" y="25744503"/>
          <a:ext cx="12787747" cy="233866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218899</xdr:colOff>
      <xdr:row>135</xdr:row>
      <xdr:rowOff>129639</xdr:rowOff>
    </xdr:from>
    <xdr:to>
      <xdr:col>147</xdr:col>
      <xdr:colOff>207818</xdr:colOff>
      <xdr:row>139</xdr:row>
      <xdr:rowOff>85885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2802863" y="25067821"/>
          <a:ext cx="12790519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DADOS DA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131</xdr:col>
      <xdr:colOff>554180</xdr:colOff>
      <xdr:row>130</xdr:row>
      <xdr:rowOff>166253</xdr:rowOff>
    </xdr:from>
    <xdr:to>
      <xdr:col>136</xdr:col>
      <xdr:colOff>518159</xdr:colOff>
      <xdr:row>135</xdr:row>
      <xdr:rowOff>129638</xdr:rowOff>
    </xdr:to>
    <xdr:cxnSp macro="">
      <xdr:nvCxnSpPr>
        <xdr:cNvPr id="16" name="Conector: Angulad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cxnSpLocks/>
          <a:stCxn id="490" idx="2"/>
          <a:endCxn id="12" idx="0"/>
        </xdr:cNvCxnSpPr>
      </xdr:nvCxnSpPr>
      <xdr:spPr>
        <a:xfrm rot="16200000" flipH="1">
          <a:off x="77260168" y="23129865"/>
          <a:ext cx="863931" cy="301197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124691</xdr:colOff>
      <xdr:row>168</xdr:row>
      <xdr:rowOff>138545</xdr:rowOff>
    </xdr:from>
    <xdr:to>
      <xdr:col>147</xdr:col>
      <xdr:colOff>483971</xdr:colOff>
      <xdr:row>172</xdr:row>
      <xdr:rowOff>73486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2708655" y="31020327"/>
          <a:ext cx="13160880" cy="655377"/>
        </a:xfrm>
        <a:prstGeom prst="rect">
          <a:avLst/>
        </a:prstGeom>
      </xdr:spPr>
    </xdr:pic>
    <xdr:clientData/>
  </xdr:twoCellAnchor>
  <xdr:twoCellAnchor>
    <xdr:from>
      <xdr:col>133</xdr:col>
      <xdr:colOff>376198</xdr:colOff>
      <xdr:row>180</xdr:row>
      <xdr:rowOff>74756</xdr:rowOff>
    </xdr:from>
    <xdr:to>
      <xdr:col>137</xdr:col>
      <xdr:colOff>29834</xdr:colOff>
      <xdr:row>183</xdr:row>
      <xdr:rowOff>146977</xdr:rowOff>
    </xdr:to>
    <xdr:sp macro="" textlink="">
      <xdr:nvSpPr>
        <xdr:cNvPr id="449" name="Retângulo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/>
      </xdr:nvSpPr>
      <xdr:spPr>
        <a:xfrm>
          <a:off x="77227362" y="33117847"/>
          <a:ext cx="2092036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133</xdr:col>
      <xdr:colOff>374072</xdr:colOff>
      <xdr:row>176</xdr:row>
      <xdr:rowOff>113064</xdr:rowOff>
    </xdr:from>
    <xdr:to>
      <xdr:col>137</xdr:col>
      <xdr:colOff>27708</xdr:colOff>
      <xdr:row>180</xdr:row>
      <xdr:rowOff>74755</xdr:rowOff>
    </xdr:to>
    <xdr:sp macro="" textlink="">
      <xdr:nvSpPr>
        <xdr:cNvPr id="450" name="Retângulo 449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/>
      </xdr:nvSpPr>
      <xdr:spPr>
        <a:xfrm>
          <a:off x="77225236" y="32435719"/>
          <a:ext cx="2092036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ARQUIVOS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135</xdr:col>
      <xdr:colOff>200891</xdr:colOff>
      <xdr:row>152</xdr:row>
      <xdr:rowOff>83127</xdr:rowOff>
    </xdr:from>
    <xdr:to>
      <xdr:col>136</xdr:col>
      <xdr:colOff>519545</xdr:colOff>
      <xdr:row>176</xdr:row>
      <xdr:rowOff>113063</xdr:rowOff>
    </xdr:to>
    <xdr:cxnSp macro="">
      <xdr:nvCxnSpPr>
        <xdr:cNvPr id="464" name="Conector: Angulado 463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  <a:stCxn id="9" idx="2"/>
          <a:endCxn id="450" idx="0"/>
        </xdr:cNvCxnSpPr>
      </xdr:nvCxnSpPr>
      <xdr:spPr>
        <a:xfrm rot="5400000">
          <a:off x="76559104" y="29795314"/>
          <a:ext cx="4352555" cy="92825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0</xdr:colOff>
      <xdr:row>217</xdr:row>
      <xdr:rowOff>27710</xdr:rowOff>
    </xdr:from>
    <xdr:to>
      <xdr:col>147</xdr:col>
      <xdr:colOff>351660</xdr:colOff>
      <xdr:row>253</xdr:row>
      <xdr:rowOff>26191</xdr:rowOff>
    </xdr:to>
    <xdr:pic>
      <xdr:nvPicPr>
        <xdr:cNvPr id="470" name="Imagem 469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2583964" y="39734837"/>
          <a:ext cx="13153260" cy="6454699"/>
        </a:xfrm>
        <a:prstGeom prst="rect">
          <a:avLst/>
        </a:prstGeom>
      </xdr:spPr>
    </xdr:pic>
    <xdr:clientData/>
  </xdr:twoCellAnchor>
  <xdr:twoCellAnchor>
    <xdr:from>
      <xdr:col>126</xdr:col>
      <xdr:colOff>334634</xdr:colOff>
      <xdr:row>223</xdr:row>
      <xdr:rowOff>47047</xdr:rowOff>
    </xdr:from>
    <xdr:to>
      <xdr:col>131</xdr:col>
      <xdr:colOff>320779</xdr:colOff>
      <xdr:row>226</xdr:row>
      <xdr:rowOff>119268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SpPr/>
      </xdr:nvSpPr>
      <xdr:spPr>
        <a:xfrm>
          <a:off x="72918598" y="40834829"/>
          <a:ext cx="3034145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332508</xdr:colOff>
      <xdr:row>219</xdr:row>
      <xdr:rowOff>85356</xdr:rowOff>
    </xdr:from>
    <xdr:to>
      <xdr:col>131</xdr:col>
      <xdr:colOff>318653</xdr:colOff>
      <xdr:row>223</xdr:row>
      <xdr:rowOff>47046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SpPr/>
      </xdr:nvSpPr>
      <xdr:spPr>
        <a:xfrm>
          <a:off x="72916472" y="40152701"/>
          <a:ext cx="3034145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FAZER UPLOAD: PEDIDO DE PAGAMENTO E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20781</xdr:colOff>
      <xdr:row>183</xdr:row>
      <xdr:rowOff>146978</xdr:rowOff>
    </xdr:from>
    <xdr:to>
      <xdr:col>135</xdr:col>
      <xdr:colOff>203016</xdr:colOff>
      <xdr:row>219</xdr:row>
      <xdr:rowOff>85357</xdr:rowOff>
    </xdr:to>
    <xdr:cxnSp macro="">
      <xdr:nvCxnSpPr>
        <xdr:cNvPr id="474" name="Conector: Angulado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CxnSpPr>
          <a:cxnSpLocks/>
          <a:stCxn id="449" idx="2"/>
          <a:endCxn id="472" idx="0"/>
        </xdr:cNvCxnSpPr>
      </xdr:nvCxnSpPr>
      <xdr:spPr>
        <a:xfrm rot="5400000">
          <a:off x="73142310" y="35021631"/>
          <a:ext cx="6422306" cy="383983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417761</xdr:colOff>
      <xdr:row>249</xdr:row>
      <xdr:rowOff>144029</xdr:rowOff>
    </xdr:from>
    <xdr:to>
      <xdr:col>147</xdr:col>
      <xdr:colOff>348488</xdr:colOff>
      <xdr:row>253</xdr:row>
      <xdr:rowOff>36140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/>
      </xdr:nvSpPr>
      <xdr:spPr>
        <a:xfrm>
          <a:off x="84584125" y="45614647"/>
          <a:ext cx="1149927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145</xdr:col>
      <xdr:colOff>415635</xdr:colOff>
      <xdr:row>246</xdr:row>
      <xdr:rowOff>2228</xdr:rowOff>
    </xdr:from>
    <xdr:to>
      <xdr:col>147</xdr:col>
      <xdr:colOff>346362</xdr:colOff>
      <xdr:row>249</xdr:row>
      <xdr:rowOff>144028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/>
      </xdr:nvSpPr>
      <xdr:spPr>
        <a:xfrm>
          <a:off x="84581999" y="44932519"/>
          <a:ext cx="1149927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22907</xdr:colOff>
      <xdr:row>226</xdr:row>
      <xdr:rowOff>119268</xdr:rowOff>
    </xdr:from>
    <xdr:to>
      <xdr:col>146</xdr:col>
      <xdr:colOff>380999</xdr:colOff>
      <xdr:row>246</xdr:row>
      <xdr:rowOff>2228</xdr:rowOff>
    </xdr:to>
    <xdr:cxnSp macro="">
      <xdr:nvCxnSpPr>
        <xdr:cNvPr id="485" name="Conector: Angulado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CxnSpPr>
          <a:cxnSpLocks/>
          <a:stCxn id="471" idx="2"/>
          <a:endCxn id="484" idx="0"/>
        </xdr:cNvCxnSpPr>
      </xdr:nvCxnSpPr>
      <xdr:spPr>
        <a:xfrm rot="16200000" flipH="1">
          <a:off x="78053746" y="37829302"/>
          <a:ext cx="3485142" cy="10721292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oggi.publicloud.com.br/views/login.html?v=PubliWeb-Oficial.23.0424.1.2.mast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23AEC-97CD-408B-A592-36B757F2164A}">
  <dimension ref="A1:F32"/>
  <sheetViews>
    <sheetView showGridLines="0" tabSelected="1" topLeftCell="A10" zoomScaleNormal="100" workbookViewId="0">
      <selection activeCell="D32" sqref="D32"/>
    </sheetView>
  </sheetViews>
  <sheetFormatPr defaultColWidth="8.77734375" defaultRowHeight="14.4" x14ac:dyDescent="0.35"/>
  <cols>
    <col min="1" max="1" width="8.77734375" style="207"/>
    <col min="2" max="2" width="41.21875" style="207" customWidth="1"/>
    <col min="3" max="3" width="22.77734375" style="208" customWidth="1"/>
    <col min="4" max="4" width="20.44140625" style="208" customWidth="1"/>
    <col min="5" max="5" width="18.33203125" style="208" customWidth="1"/>
    <col min="6" max="6" width="7.77734375" style="208" bestFit="1" customWidth="1"/>
    <col min="7" max="7" width="12.77734375" style="207" bestFit="1" customWidth="1"/>
    <col min="8" max="8" width="12.6640625" style="207" bestFit="1" customWidth="1"/>
    <col min="9" max="16384" width="8.77734375" style="207"/>
  </cols>
  <sheetData>
    <row r="1" spans="1:5" hidden="1" x14ac:dyDescent="0.35"/>
    <row r="2" spans="1:5" hidden="1" x14ac:dyDescent="0.35"/>
    <row r="3" spans="1:5" hidden="1" x14ac:dyDescent="0.35">
      <c r="C3" s="322">
        <v>45866</v>
      </c>
      <c r="D3" s="323"/>
      <c r="E3" s="218" t="e">
        <f>SUM(#REF!)</f>
        <v>#REF!</v>
      </c>
    </row>
    <row r="4" spans="1:5" ht="15.45" hidden="1" customHeight="1" thickBot="1" x14ac:dyDescent="0.4">
      <c r="C4" s="324">
        <v>45867</v>
      </c>
      <c r="D4" s="325"/>
      <c r="E4" s="219"/>
    </row>
    <row r="5" spans="1:5" hidden="1" x14ac:dyDescent="0.35">
      <c r="C5" s="326" t="s">
        <v>285</v>
      </c>
      <c r="D5" s="327"/>
    </row>
    <row r="6" spans="1:5" hidden="1" x14ac:dyDescent="0.35">
      <c r="C6" s="326" t="s">
        <v>286</v>
      </c>
      <c r="D6" s="327"/>
    </row>
    <row r="7" spans="1:5" ht="15" hidden="1" thickBot="1" x14ac:dyDescent="0.4">
      <c r="C7" s="328" t="s">
        <v>60</v>
      </c>
      <c r="D7" s="329"/>
    </row>
    <row r="9" spans="1:5" x14ac:dyDescent="0.35">
      <c r="A9" s="207" t="s">
        <v>235</v>
      </c>
    </row>
    <row r="10" spans="1:5" ht="24" customHeight="1" x14ac:dyDescent="0.35"/>
    <row r="12" spans="1:5" ht="15" customHeight="1" x14ac:dyDescent="0.35">
      <c r="B12" s="215" t="s">
        <v>231</v>
      </c>
      <c r="C12" s="330"/>
      <c r="D12" s="331"/>
    </row>
    <row r="13" spans="1:5" ht="15" customHeight="1" x14ac:dyDescent="0.35">
      <c r="B13" s="216" t="s">
        <v>169</v>
      </c>
      <c r="C13" s="332"/>
      <c r="D13" s="331"/>
    </row>
    <row r="14" spans="1:5" ht="15" customHeight="1" x14ac:dyDescent="0.35">
      <c r="B14" s="216" t="s">
        <v>170</v>
      </c>
      <c r="C14" s="333"/>
      <c r="D14" s="334"/>
    </row>
    <row r="15" spans="1:5" ht="15" customHeight="1" x14ac:dyDescent="0.35">
      <c r="B15" s="216" t="s">
        <v>222</v>
      </c>
      <c r="C15" s="333"/>
      <c r="D15" s="334"/>
    </row>
    <row r="16" spans="1:5" ht="15" customHeight="1" x14ac:dyDescent="0.35">
      <c r="B16" s="216" t="s">
        <v>233</v>
      </c>
      <c r="C16" s="335"/>
      <c r="D16" s="336"/>
    </row>
    <row r="17" spans="2:6" ht="15" customHeight="1" x14ac:dyDescent="0.35">
      <c r="B17" s="216" t="s">
        <v>227</v>
      </c>
      <c r="C17" s="333"/>
      <c r="D17" s="334"/>
    </row>
    <row r="18" spans="2:6" ht="15" customHeight="1" x14ac:dyDescent="0.35">
      <c r="B18" s="216" t="s">
        <v>204</v>
      </c>
      <c r="C18" s="333"/>
      <c r="D18" s="334"/>
    </row>
    <row r="19" spans="2:6" ht="15" customHeight="1" x14ac:dyDescent="0.35">
      <c r="B19" s="217" t="s">
        <v>232</v>
      </c>
      <c r="C19" s="337"/>
      <c r="D19" s="334"/>
    </row>
    <row r="21" spans="2:6" ht="15.45" customHeight="1" x14ac:dyDescent="0.35">
      <c r="B21" s="314"/>
      <c r="C21" s="314" t="s">
        <v>287</v>
      </c>
      <c r="D21" s="314" t="s">
        <v>288</v>
      </c>
      <c r="E21" s="314" t="s">
        <v>284</v>
      </c>
    </row>
    <row r="22" spans="2:6" x14ac:dyDescent="0.35">
      <c r="B22" s="313" t="s">
        <v>289</v>
      </c>
      <c r="C22" s="320">
        <f>Principal!N39</f>
        <v>11737.225947558098</v>
      </c>
      <c r="D22" s="320">
        <f>Principal!X39</f>
        <v>5038.67</v>
      </c>
      <c r="E22" s="320">
        <f>C22-D22</f>
        <v>6698.5559475580976</v>
      </c>
      <c r="F22" s="209">
        <f>E22*100%/C22</f>
        <v>0.57071031753901924</v>
      </c>
    </row>
    <row r="23" spans="2:6" x14ac:dyDescent="0.35">
      <c r="B23" s="314" t="s">
        <v>60</v>
      </c>
      <c r="C23" s="315">
        <f>SUM(C22:C22)</f>
        <v>11737.225947558098</v>
      </c>
      <c r="D23" s="315">
        <f>SUM(D22:D22)</f>
        <v>5038.67</v>
      </c>
      <c r="E23" s="315">
        <f>SUM(E22:E22)</f>
        <v>6698.5559475580976</v>
      </c>
      <c r="F23" s="209">
        <f t="shared" ref="F23" si="0">E23*100%/C23</f>
        <v>0.57071031753901924</v>
      </c>
    </row>
    <row r="25" spans="2:6" ht="199.95" hidden="1" customHeight="1" x14ac:dyDescent="0.35"/>
    <row r="26" spans="2:6" ht="30" customHeight="1" x14ac:dyDescent="0.35">
      <c r="E26" s="321"/>
    </row>
    <row r="28" spans="2:6" ht="15" thickBot="1" x14ac:dyDescent="0.4"/>
    <row r="29" spans="2:6" ht="22.05" customHeight="1" thickBot="1" x14ac:dyDescent="0.4">
      <c r="B29" s="316" t="s">
        <v>290</v>
      </c>
      <c r="C29" s="317"/>
      <c r="D29" s="317"/>
      <c r="E29" s="317"/>
      <c r="F29" s="318"/>
    </row>
    <row r="30" spans="2:6" ht="25.05" customHeight="1" thickBot="1" x14ac:dyDescent="0.4">
      <c r="B30" s="210" t="s">
        <v>291</v>
      </c>
      <c r="C30" s="211">
        <v>6285.1</v>
      </c>
      <c r="D30" s="338">
        <f>D23</f>
        <v>5038.67</v>
      </c>
      <c r="E30" s="340">
        <f>C30-D30</f>
        <v>1246.4300000000003</v>
      </c>
      <c r="F30" s="339">
        <f>E30*100%/C30</f>
        <v>0.1983150626083913</v>
      </c>
    </row>
    <row r="31" spans="2:6" ht="29.55" customHeight="1" thickBot="1" x14ac:dyDescent="0.4">
      <c r="B31" s="210" t="s">
        <v>292</v>
      </c>
      <c r="C31" s="211">
        <v>5452.13</v>
      </c>
      <c r="D31" s="338">
        <f>C31*0.15</f>
        <v>817.81949999999995</v>
      </c>
      <c r="E31" s="211">
        <f>C31-D31</f>
        <v>4634.3105000000005</v>
      </c>
      <c r="F31" s="212">
        <f>E31*100%/C31</f>
        <v>0.85000000000000009</v>
      </c>
    </row>
    <row r="32" spans="2:6" x14ac:dyDescent="0.35">
      <c r="B32" s="213"/>
      <c r="C32" s="319">
        <f>SUM(C30:C31)</f>
        <v>11737.23</v>
      </c>
      <c r="D32" s="341">
        <f>SUM(D30:D31)</f>
        <v>5856.4894999999997</v>
      </c>
      <c r="E32" s="319">
        <f>SUM(E30:E31)</f>
        <v>5880.7405000000008</v>
      </c>
      <c r="F32" s="214"/>
    </row>
  </sheetData>
  <mergeCells count="2">
    <mergeCell ref="E3:E4"/>
    <mergeCell ref="B29:F29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E24F-0747-4B7E-AD36-0AD7B8455099}">
  <sheetPr codeName="Planilha4">
    <pageSetUpPr autoPageBreaks="0"/>
  </sheetPr>
  <dimension ref="A1:AP47"/>
  <sheetViews>
    <sheetView showGridLines="0" topLeftCell="K27" zoomScale="70" zoomScaleNormal="70" workbookViewId="0">
      <selection activeCell="AC18" sqref="AC18"/>
    </sheetView>
  </sheetViews>
  <sheetFormatPr defaultRowHeight="14.4" x14ac:dyDescent="0.3"/>
  <cols>
    <col min="1" max="1" width="11.88671875" hidden="1" customWidth="1"/>
    <col min="2" max="2" width="18" bestFit="1" customWidth="1"/>
    <col min="3" max="3" width="21.88671875" hidden="1" customWidth="1"/>
    <col min="4" max="4" width="28.109375" hidden="1" customWidth="1"/>
    <col min="5" max="5" width="31.6640625" hidden="1" customWidth="1"/>
    <col min="6" max="6" width="51.5546875" bestFit="1" customWidth="1"/>
    <col min="7" max="7" width="76.44140625" customWidth="1"/>
    <col min="8" max="8" width="5.109375" customWidth="1"/>
    <col min="9" max="9" width="7.33203125" customWidth="1"/>
    <col min="10" max="10" width="20.33203125" customWidth="1"/>
    <col min="11" max="12" width="33" customWidth="1"/>
    <col min="13" max="13" width="29" customWidth="1"/>
    <col min="14" max="14" width="33" customWidth="1"/>
    <col min="15" max="15" width="3.33203125" hidden="1" customWidth="1"/>
    <col min="16" max="16" width="0.44140625" customWidth="1"/>
    <col min="17" max="17" width="20.6640625" customWidth="1"/>
    <col min="18" max="18" width="8.109375" hidden="1" customWidth="1"/>
    <col min="19" max="19" width="27.109375" hidden="1" customWidth="1"/>
    <col min="20" max="20" width="28.6640625" bestFit="1" customWidth="1"/>
    <col min="21" max="23" width="28.33203125" hidden="1" customWidth="1"/>
    <col min="24" max="24" width="27.6640625" customWidth="1"/>
    <col min="25" max="25" width="27.6640625" hidden="1" customWidth="1"/>
    <col min="26" max="26" width="18.5546875" hidden="1" customWidth="1"/>
    <col min="27" max="27" width="27.6640625" hidden="1" customWidth="1"/>
    <col min="28" max="28" width="27.6640625" customWidth="1"/>
    <col min="29" max="29" width="38.109375" customWidth="1"/>
    <col min="30" max="31" width="33" hidden="1" customWidth="1"/>
    <col min="32" max="32" width="28" hidden="1" customWidth="1"/>
    <col min="33" max="33" width="1.33203125" hidden="1" customWidth="1"/>
    <col min="34" max="34" width="24.21875" style="96" customWidth="1"/>
    <col min="35" max="35" width="36.6640625" hidden="1" customWidth="1"/>
    <col min="36" max="36" width="1.5546875" hidden="1" customWidth="1"/>
    <col min="37" max="37" width="20.33203125" hidden="1" customWidth="1"/>
    <col min="38" max="38" width="25.33203125" bestFit="1" customWidth="1"/>
    <col min="39" max="39" width="24.88671875" bestFit="1" customWidth="1"/>
    <col min="41" max="41" width="21.33203125" customWidth="1"/>
  </cols>
  <sheetData>
    <row r="1" spans="1:42" ht="300" customHeight="1" x14ac:dyDescent="0.3">
      <c r="B1" s="99"/>
      <c r="C1" s="100"/>
      <c r="D1" s="100"/>
      <c r="F1" s="239"/>
      <c r="G1" s="239"/>
    </row>
    <row r="2" spans="1:42" ht="24.75" customHeight="1" x14ac:dyDescent="0.3">
      <c r="B2" s="96"/>
      <c r="D2" s="100"/>
      <c r="F2" s="240" t="s">
        <v>0</v>
      </c>
      <c r="G2" s="240"/>
    </row>
    <row r="3" spans="1:42" ht="18" x14ac:dyDescent="0.35">
      <c r="B3" s="101"/>
      <c r="F3" s="61"/>
      <c r="G3" s="61"/>
    </row>
    <row r="4" spans="1:42" ht="18" x14ac:dyDescent="0.3">
      <c r="F4" s="87" t="s">
        <v>231</v>
      </c>
      <c r="G4" s="88"/>
      <c r="AP4" t="s">
        <v>101</v>
      </c>
    </row>
    <row r="5" spans="1:42" ht="18" x14ac:dyDescent="0.3">
      <c r="F5" s="89" t="s">
        <v>169</v>
      </c>
      <c r="G5" s="90"/>
    </row>
    <row r="6" spans="1:42" ht="18" x14ac:dyDescent="0.3">
      <c r="F6" s="89" t="s">
        <v>170</v>
      </c>
      <c r="G6" s="91"/>
    </row>
    <row r="7" spans="1:42" ht="21.75" customHeight="1" x14ac:dyDescent="0.3">
      <c r="F7" s="89" t="s">
        <v>222</v>
      </c>
      <c r="G7" s="92"/>
    </row>
    <row r="8" spans="1:42" ht="18" x14ac:dyDescent="0.3">
      <c r="F8" s="89" t="s">
        <v>233</v>
      </c>
      <c r="G8" s="93"/>
    </row>
    <row r="9" spans="1:42" ht="18" x14ac:dyDescent="0.3">
      <c r="F9" s="89" t="s">
        <v>227</v>
      </c>
      <c r="G9" s="92"/>
    </row>
    <row r="10" spans="1:42" ht="27" customHeight="1" x14ac:dyDescent="0.3">
      <c r="F10" s="89" t="s">
        <v>204</v>
      </c>
      <c r="G10" s="92"/>
    </row>
    <row r="11" spans="1:42" ht="18.600000000000001" thickBot="1" x14ac:dyDescent="0.35">
      <c r="F11" s="94" t="s">
        <v>232</v>
      </c>
      <c r="G11" s="95"/>
    </row>
    <row r="12" spans="1:42" ht="16.8" thickBot="1" x14ac:dyDescent="0.35">
      <c r="B12" s="1"/>
      <c r="M12" s="48"/>
      <c r="Q12" s="244" t="s">
        <v>1</v>
      </c>
      <c r="R12" s="245"/>
      <c r="S12" s="245"/>
      <c r="T12" s="246"/>
      <c r="U12" s="247" t="s">
        <v>2</v>
      </c>
      <c r="V12" s="248"/>
      <c r="W12" s="248"/>
      <c r="X12" s="249"/>
      <c r="Y12" s="52" t="s">
        <v>77</v>
      </c>
      <c r="Z12" s="53">
        <f>(1/(1-M14))-1</f>
        <v>0.24269914253759173</v>
      </c>
      <c r="AD12" s="241" t="s">
        <v>3</v>
      </c>
      <c r="AE12" s="242"/>
      <c r="AF12" s="243"/>
      <c r="AH12" s="251" t="s">
        <v>83</v>
      </c>
      <c r="AI12" s="252"/>
      <c r="AK12" s="64" t="s">
        <v>100</v>
      </c>
    </row>
    <row r="13" spans="1:42" ht="18.600000000000001" thickBot="1" x14ac:dyDescent="0.4">
      <c r="A13" s="59" t="s">
        <v>4</v>
      </c>
      <c r="B13" s="60" t="s">
        <v>5</v>
      </c>
      <c r="C13" s="59" t="s">
        <v>6</v>
      </c>
      <c r="D13" s="59" t="s">
        <v>7</v>
      </c>
      <c r="E13" s="59" t="s">
        <v>8</v>
      </c>
      <c r="M13" s="51">
        <v>0.81</v>
      </c>
    </row>
    <row r="14" spans="1:42" ht="33" thickBot="1" x14ac:dyDescent="0.35">
      <c r="A14" s="2">
        <v>0</v>
      </c>
      <c r="B14" s="3"/>
      <c r="C14" s="4"/>
      <c r="D14" s="97"/>
      <c r="E14" s="98"/>
      <c r="F14" s="34" t="s">
        <v>9</v>
      </c>
      <c r="G14" s="35" t="s">
        <v>10</v>
      </c>
      <c r="H14" s="36" t="s">
        <v>11</v>
      </c>
      <c r="I14" s="36" t="s">
        <v>12</v>
      </c>
      <c r="J14" s="37" t="s">
        <v>13</v>
      </c>
      <c r="K14" s="38" t="s">
        <v>14</v>
      </c>
      <c r="L14" s="32">
        <v>0.08</v>
      </c>
      <c r="M14" s="33">
        <v>0.1953</v>
      </c>
      <c r="N14" s="39" t="s">
        <v>15</v>
      </c>
      <c r="Q14" s="40" t="s">
        <v>16</v>
      </c>
      <c r="R14" s="41" t="s">
        <v>17</v>
      </c>
      <c r="S14" s="42" t="s">
        <v>18</v>
      </c>
      <c r="T14" s="43" t="s">
        <v>19</v>
      </c>
      <c r="U14" s="44" t="s">
        <v>20</v>
      </c>
      <c r="V14" s="45" t="s">
        <v>21</v>
      </c>
      <c r="W14" s="46" t="s">
        <v>22</v>
      </c>
      <c r="X14" s="47" t="s">
        <v>23</v>
      </c>
      <c r="Y14" s="47" t="s">
        <v>73</v>
      </c>
      <c r="Z14" s="5" t="s">
        <v>24</v>
      </c>
      <c r="AA14" s="186" t="s">
        <v>25</v>
      </c>
      <c r="AB14" s="250" t="s">
        <v>97</v>
      </c>
      <c r="AC14" s="250"/>
      <c r="AD14" s="192" t="s">
        <v>26</v>
      </c>
      <c r="AE14" s="6" t="s">
        <v>27</v>
      </c>
      <c r="AF14" s="6" t="s">
        <v>50</v>
      </c>
      <c r="AH14" s="62" t="s">
        <v>84</v>
      </c>
      <c r="AI14" s="63" t="s">
        <v>89</v>
      </c>
      <c r="AJ14" t="s">
        <v>102</v>
      </c>
      <c r="AK14" t="s">
        <v>102</v>
      </c>
    </row>
    <row r="15" spans="1:42" ht="26.4" thickBot="1" x14ac:dyDescent="0.55000000000000004">
      <c r="A15" s="97">
        <v>1</v>
      </c>
      <c r="B15" s="105">
        <v>1</v>
      </c>
      <c r="C15" s="104" t="s">
        <v>160</v>
      </c>
      <c r="D15" s="97"/>
      <c r="E15" s="97"/>
      <c r="F15" s="253" t="s">
        <v>226</v>
      </c>
      <c r="G15" s="254"/>
      <c r="H15" s="254"/>
      <c r="I15" s="254"/>
      <c r="J15" s="254"/>
      <c r="K15" s="254"/>
      <c r="L15" s="254"/>
      <c r="M15" s="254"/>
      <c r="N15" s="255"/>
      <c r="Q15" s="256" t="str">
        <f>IF(F15&lt;&gt;"",F15,"")</f>
        <v xml:space="preserve">VISITA A FÁBRICA </v>
      </c>
      <c r="R15" s="257"/>
      <c r="S15" s="257"/>
      <c r="T15" s="257"/>
      <c r="U15" s="257"/>
      <c r="V15" s="257"/>
      <c r="W15" s="257"/>
      <c r="X15" s="257"/>
      <c r="Y15" s="258"/>
      <c r="AB15" s="194"/>
      <c r="AC15" s="194"/>
    </row>
    <row r="16" spans="1:42" ht="25.8" x14ac:dyDescent="0.35">
      <c r="A16" s="97">
        <v>2</v>
      </c>
      <c r="B16" s="105" t="s">
        <v>162</v>
      </c>
      <c r="C16" s="104" t="s">
        <v>161</v>
      </c>
      <c r="D16" s="97"/>
      <c r="E16" s="97"/>
      <c r="F16" s="230" t="s">
        <v>171</v>
      </c>
      <c r="G16" s="231"/>
      <c r="H16" s="231"/>
      <c r="I16" s="231"/>
      <c r="J16" s="231"/>
      <c r="K16" s="232"/>
      <c r="L16" s="133" t="s">
        <v>163</v>
      </c>
      <c r="M16" s="134" t="s">
        <v>164</v>
      </c>
      <c r="N16" s="135" t="s">
        <v>15</v>
      </c>
      <c r="Q16" s="233" t="str">
        <f>IF(F16&lt;&gt;"",F16,"")</f>
        <v xml:space="preserve">LOGISTICA OPERACIONAL  </v>
      </c>
      <c r="R16" s="234"/>
      <c r="S16" s="234"/>
      <c r="T16" s="234"/>
      <c r="U16" s="234"/>
      <c r="V16" s="234"/>
      <c r="W16" s="234"/>
      <c r="X16" s="234"/>
      <c r="Y16" s="235"/>
      <c r="Z16" s="121" t="s">
        <v>165</v>
      </c>
      <c r="AA16" s="187" t="s">
        <v>25</v>
      </c>
      <c r="AB16" s="195" t="s">
        <v>98</v>
      </c>
      <c r="AC16" s="196" t="s">
        <v>99</v>
      </c>
    </row>
    <row r="17" spans="1:35" ht="50.4" x14ac:dyDescent="0.5">
      <c r="A17" s="97">
        <v>3</v>
      </c>
      <c r="B17" s="105" t="s">
        <v>158</v>
      </c>
      <c r="C17" s="104" t="s">
        <v>166</v>
      </c>
      <c r="D17" s="97" t="s">
        <v>168</v>
      </c>
      <c r="E17" s="97" t="s">
        <v>167</v>
      </c>
      <c r="F17" s="115" t="s">
        <v>172</v>
      </c>
      <c r="G17" s="111" t="s">
        <v>212</v>
      </c>
      <c r="H17" s="112">
        <v>1</v>
      </c>
      <c r="I17" s="112">
        <v>1</v>
      </c>
      <c r="J17" s="113">
        <v>1850</v>
      </c>
      <c r="K17" s="113">
        <f>IF(F17&lt;&gt;"",H17*I17*J17,"")</f>
        <v>1850</v>
      </c>
      <c r="L17" s="113">
        <f>IF(K17&lt;&gt;"",IF(D17="INTERNO",0,K17*$L$14),"")</f>
        <v>148</v>
      </c>
      <c r="M17" s="113">
        <f>IF(K17&lt;&gt;"",IF(E17="FAT.OGGI",SUM(K17:L17)*(1/(1-$M$14)-1),L17*(1/(1-$M$14)-1)),"")</f>
        <v>35.919473095563575</v>
      </c>
      <c r="N17" s="116">
        <f>SUM(K17:M17)</f>
        <v>2033.9194730955635</v>
      </c>
      <c r="Q17" s="128">
        <f>IF(H17&lt;&gt;"",H17,"")</f>
        <v>1</v>
      </c>
      <c r="R17" s="124">
        <f>IF(I17&lt;&gt;"",I17,"")</f>
        <v>1</v>
      </c>
      <c r="S17" s="125">
        <v>1100</v>
      </c>
      <c r="T17" s="125">
        <f>IF(Q17&lt;&gt;"",Q17*R17*S17,"")</f>
        <v>1100</v>
      </c>
      <c r="U17" s="126">
        <f>IF(Q17&lt;&gt;"",K17-T17,"")</f>
        <v>750</v>
      </c>
      <c r="V17" s="127">
        <f>IF(Q17&lt;&gt;"",0%,"")</f>
        <v>0</v>
      </c>
      <c r="W17" s="108">
        <f>IF(Q17&lt;&gt;"",V17*U17,"")</f>
        <v>0</v>
      </c>
      <c r="X17" s="108">
        <f>IF(Q17&lt;&gt;"",W17+T17,"")</f>
        <v>1100</v>
      </c>
      <c r="Y17" s="129">
        <f>IF(Q17&lt;&gt;"",X17+M17,"")</f>
        <v>1135.9194730955635</v>
      </c>
      <c r="Z17" s="122">
        <f>IF(Q17&lt;&gt;"",U17/K17,"")</f>
        <v>0.40540540540540543</v>
      </c>
      <c r="AA17" s="188">
        <f>T17/$T$18</f>
        <v>1</v>
      </c>
      <c r="AB17" s="199">
        <f>X17-AC17</f>
        <v>0</v>
      </c>
      <c r="AC17" s="198">
        <v>1100</v>
      </c>
      <c r="AD17" s="193">
        <v>1100</v>
      </c>
      <c r="AE17" s="183">
        <f>T17-AD17</f>
        <v>0</v>
      </c>
      <c r="AF17" s="184">
        <v>45968</v>
      </c>
      <c r="AH17" s="197" t="s">
        <v>242</v>
      </c>
      <c r="AI17" s="185" t="s">
        <v>243</v>
      </c>
    </row>
    <row r="18" spans="1:35" ht="33" thickBot="1" x14ac:dyDescent="0.55000000000000004">
      <c r="A18" s="102">
        <v>4</v>
      </c>
      <c r="B18" s="105"/>
      <c r="C18" s="110" t="s">
        <v>193</v>
      </c>
      <c r="D18" s="102"/>
      <c r="E18" s="102"/>
      <c r="F18" s="220" t="s">
        <v>194</v>
      </c>
      <c r="G18" s="221"/>
      <c r="H18" s="221"/>
      <c r="I18" s="221"/>
      <c r="J18" s="221"/>
      <c r="K18" s="136">
        <f>SUM(K17:K17)</f>
        <v>1850</v>
      </c>
      <c r="L18" s="136">
        <f>SUM(L17:L17)</f>
        <v>148</v>
      </c>
      <c r="M18" s="136">
        <f>SUM(M17:M17)</f>
        <v>35.919473095563575</v>
      </c>
      <c r="N18" s="137">
        <f>SUM(N17:N17)</f>
        <v>2033.9194730955635</v>
      </c>
      <c r="Q18" s="227" t="s">
        <v>194</v>
      </c>
      <c r="R18" s="228"/>
      <c r="S18" s="229"/>
      <c r="T18" s="138">
        <f>SUM(T17:T17)</f>
        <v>1100</v>
      </c>
      <c r="U18" s="139">
        <f>SUM(U17:U17)</f>
        <v>750</v>
      </c>
      <c r="V18" s="123"/>
      <c r="W18" s="114"/>
      <c r="X18" s="140">
        <f>SUM(X17:X17)</f>
        <v>1100</v>
      </c>
      <c r="Y18" s="141">
        <f>IF(Q18&lt;&gt;"",X18+M18,"")</f>
        <v>1135.9194730955635</v>
      </c>
      <c r="Z18" s="132"/>
      <c r="AB18" s="199"/>
      <c r="AC18" s="198"/>
    </row>
    <row r="19" spans="1:35" ht="25.8" x14ac:dyDescent="0.5">
      <c r="A19" s="97">
        <v>5</v>
      </c>
      <c r="B19" s="105" t="s">
        <v>173</v>
      </c>
      <c r="C19" s="104" t="s">
        <v>161</v>
      </c>
      <c r="D19" s="97"/>
      <c r="E19" s="97"/>
      <c r="F19" s="230" t="s">
        <v>174</v>
      </c>
      <c r="G19" s="231"/>
      <c r="H19" s="231"/>
      <c r="I19" s="231"/>
      <c r="J19" s="231"/>
      <c r="K19" s="232"/>
      <c r="L19" s="133" t="s">
        <v>163</v>
      </c>
      <c r="M19" s="134" t="s">
        <v>164</v>
      </c>
      <c r="N19" s="135" t="s">
        <v>15</v>
      </c>
      <c r="Q19" s="233" t="str">
        <f>IF(F19&lt;&gt;"",F19,"")</f>
        <v xml:space="preserve">A&amp;B </v>
      </c>
      <c r="R19" s="234"/>
      <c r="S19" s="234"/>
      <c r="T19" s="234"/>
      <c r="U19" s="234"/>
      <c r="V19" s="234"/>
      <c r="W19" s="234"/>
      <c r="X19" s="234"/>
      <c r="Y19" s="235"/>
      <c r="Z19" s="121" t="s">
        <v>165</v>
      </c>
      <c r="AA19" s="187" t="s">
        <v>25</v>
      </c>
      <c r="AB19" s="199">
        <f t="shared" ref="AB19:AB37" si="0">X19-AC19</f>
        <v>0</v>
      </c>
      <c r="AC19" s="198"/>
    </row>
    <row r="20" spans="1:35" ht="50.4" x14ac:dyDescent="0.5">
      <c r="A20" s="97">
        <v>6</v>
      </c>
      <c r="B20" s="105" t="s">
        <v>223</v>
      </c>
      <c r="C20" s="104" t="s">
        <v>166</v>
      </c>
      <c r="D20" s="97" t="s">
        <v>168</v>
      </c>
      <c r="E20" s="97" t="s">
        <v>167</v>
      </c>
      <c r="F20" s="111" t="s">
        <v>211</v>
      </c>
      <c r="G20" s="111" t="s">
        <v>213</v>
      </c>
      <c r="H20" s="112">
        <v>1</v>
      </c>
      <c r="I20" s="112">
        <v>1</v>
      </c>
      <c r="J20" s="113">
        <v>800</v>
      </c>
      <c r="K20" s="113">
        <f>IF(F20&lt;&gt;"",H20*I20*J20,"")</f>
        <v>800</v>
      </c>
      <c r="L20" s="113">
        <f>IF(K20&lt;&gt;"",IF(D20="INTERNO",0,K20*$L$14),"")</f>
        <v>64</v>
      </c>
      <c r="M20" s="113">
        <f>IF(K20&lt;&gt;"",IF(E20="FAT.OGGI",SUM(K20:L20)*(1/(1-$M$14)-1),L20*(1/(1-$M$14)-1)),"")</f>
        <v>15.532745122405871</v>
      </c>
      <c r="N20" s="113">
        <f>SUM(K20:M20)</f>
        <v>879.53274512240591</v>
      </c>
      <c r="Q20" s="166">
        <f>IF(H20&lt;&gt;"",H20,"")</f>
        <v>1</v>
      </c>
      <c r="R20" s="166">
        <f>IF(I20&lt;&gt;"",I20,"")</f>
        <v>1</v>
      </c>
      <c r="S20" s="167">
        <v>817.5</v>
      </c>
      <c r="T20" s="167">
        <f>IF(Q20&lt;&gt;"",Q20*R20*S20,"")</f>
        <v>817.5</v>
      </c>
      <c r="U20" s="168">
        <f>IF(Q20&lt;&gt;"",K20-T20,"")</f>
        <v>-17.5</v>
      </c>
      <c r="V20" s="169">
        <f>IF(Q20&lt;&gt;"",0%,"")</f>
        <v>0</v>
      </c>
      <c r="W20" s="170">
        <f>IF(Q20&lt;&gt;"",V20*U20,"")</f>
        <v>0</v>
      </c>
      <c r="X20" s="170">
        <f>IF(Q20&lt;&gt;"",W20+T20,"")</f>
        <v>817.5</v>
      </c>
      <c r="Y20" s="114">
        <f t="shared" ref="Y20:Y22" si="1">IF(Q20&lt;&gt;"",X20+M20,"")</f>
        <v>833.03274512240591</v>
      </c>
      <c r="Z20" s="109">
        <f>IF(Q20&lt;&gt;"",U20/K20,"")</f>
        <v>-2.1874999999999999E-2</v>
      </c>
      <c r="AA20" s="132"/>
      <c r="AB20" s="199">
        <f t="shared" si="0"/>
        <v>0</v>
      </c>
      <c r="AC20" s="198">
        <v>817.5</v>
      </c>
      <c r="AD20" s="193">
        <v>7.5</v>
      </c>
      <c r="AE20" s="183">
        <f>T20-AD20</f>
        <v>810</v>
      </c>
      <c r="AF20" s="184">
        <v>45968</v>
      </c>
      <c r="AH20" s="197" t="s">
        <v>250</v>
      </c>
      <c r="AI20" s="185" t="s">
        <v>251</v>
      </c>
    </row>
    <row r="21" spans="1:35" ht="34.200000000000003" x14ac:dyDescent="0.5">
      <c r="A21" s="102">
        <v>7</v>
      </c>
      <c r="B21" s="105" t="s">
        <v>224</v>
      </c>
      <c r="C21" s="110" t="s">
        <v>166</v>
      </c>
      <c r="D21" s="102" t="s">
        <v>168</v>
      </c>
      <c r="E21" s="102" t="s">
        <v>167</v>
      </c>
      <c r="F21" s="107" t="s">
        <v>208</v>
      </c>
      <c r="G21" s="107" t="s">
        <v>214</v>
      </c>
      <c r="H21" s="103">
        <v>6</v>
      </c>
      <c r="I21" s="103">
        <v>1</v>
      </c>
      <c r="J21" s="106">
        <v>139.69999999999999</v>
      </c>
      <c r="K21" s="106">
        <f>IF(F21&lt;&gt;"",H21*I21*J21,"")</f>
        <v>838.19999999999993</v>
      </c>
      <c r="L21" s="106">
        <f>IF(K21&lt;&gt;"",IF(D21="INTERNO",0,K21*$L$14),"")</f>
        <v>67.055999999999997</v>
      </c>
      <c r="M21" s="106">
        <f>IF(K21&lt;&gt;"",IF(E21="FAT.OGGI",SUM(K21:L21)*(1/(1-$M$14)-1),L21*(1/(1-$M$14)-1)),"")</f>
        <v>16.274433702000749</v>
      </c>
      <c r="N21" s="106">
        <f>SUM(K21:M21)</f>
        <v>921.53043370200066</v>
      </c>
      <c r="Q21" s="161">
        <v>1</v>
      </c>
      <c r="R21" s="161">
        <v>1</v>
      </c>
      <c r="S21" s="162">
        <v>1034</v>
      </c>
      <c r="T21" s="162">
        <v>1034.8800000000001</v>
      </c>
      <c r="U21" s="163">
        <f>IF(Q21&lt;&gt;"",K21-T21,"")</f>
        <v>-196.68000000000018</v>
      </c>
      <c r="V21" s="165">
        <f>IF(Q21&lt;&gt;"",0%,"")</f>
        <v>0</v>
      </c>
      <c r="W21" s="164">
        <f>IF(Q21&lt;&gt;"",V21*U21,"")</f>
        <v>0</v>
      </c>
      <c r="X21" s="164">
        <f>IF(Q21&lt;&gt;"",W21+T21,"")</f>
        <v>1034.8800000000001</v>
      </c>
      <c r="Y21" s="108">
        <f t="shared" si="1"/>
        <v>1051.1544337020009</v>
      </c>
      <c r="Z21" s="109">
        <f>IF(Q21&lt;&gt;"",U21/K21,"")</f>
        <v>-0.23464566929133882</v>
      </c>
      <c r="AA21" s="132"/>
      <c r="AB21" s="199">
        <f t="shared" si="0"/>
        <v>0</v>
      </c>
      <c r="AC21" s="198">
        <v>1034.8800000000001</v>
      </c>
      <c r="AD21" s="193">
        <v>1034.8800000000001</v>
      </c>
      <c r="AE21" s="183">
        <f>T21-AD21</f>
        <v>0</v>
      </c>
      <c r="AF21" s="184">
        <v>45968</v>
      </c>
      <c r="AH21" s="197" t="s">
        <v>255</v>
      </c>
      <c r="AI21" s="185" t="s">
        <v>256</v>
      </c>
    </row>
    <row r="22" spans="1:35" ht="33" thickBot="1" x14ac:dyDescent="0.55000000000000004">
      <c r="A22" s="152">
        <v>8</v>
      </c>
      <c r="B22" s="105"/>
      <c r="C22" s="153" t="s">
        <v>193</v>
      </c>
      <c r="D22" s="152"/>
      <c r="E22" s="152"/>
      <c r="F22" s="220" t="s">
        <v>195</v>
      </c>
      <c r="G22" s="221"/>
      <c r="H22" s="221"/>
      <c r="I22" s="221"/>
      <c r="J22" s="221"/>
      <c r="K22" s="136">
        <f>SUM(K20:K21)</f>
        <v>1638.1999999999998</v>
      </c>
      <c r="L22" s="136">
        <f>SUM(L20:L21)</f>
        <v>131.05599999999998</v>
      </c>
      <c r="M22" s="136">
        <f>SUM(M20:M21)</f>
        <v>31.80717882440662</v>
      </c>
      <c r="N22" s="137">
        <f>SUM(N20:N21)</f>
        <v>1801.0631788244066</v>
      </c>
      <c r="Q22" s="222" t="s">
        <v>195</v>
      </c>
      <c r="R22" s="223"/>
      <c r="S22" s="224"/>
      <c r="T22" s="155">
        <f>SUM(T20:T21)</f>
        <v>1852.38</v>
      </c>
      <c r="U22" s="156">
        <f>SUM(U20:U21)</f>
        <v>-214.18000000000018</v>
      </c>
      <c r="V22" s="157"/>
      <c r="W22" s="158"/>
      <c r="X22" s="159">
        <f>SUM(X20:X21)</f>
        <v>1852.38</v>
      </c>
      <c r="Y22" s="160">
        <f t="shared" si="1"/>
        <v>1884.1871788244068</v>
      </c>
      <c r="Z22" s="132"/>
      <c r="AB22" s="199"/>
      <c r="AC22" s="198"/>
    </row>
    <row r="23" spans="1:35" ht="25.8" x14ac:dyDescent="0.5">
      <c r="A23" s="97">
        <v>9</v>
      </c>
      <c r="B23" s="105" t="s">
        <v>175</v>
      </c>
      <c r="C23" s="104" t="s">
        <v>161</v>
      </c>
      <c r="D23" s="97"/>
      <c r="E23" s="97"/>
      <c r="F23" s="230" t="s">
        <v>176</v>
      </c>
      <c r="G23" s="231"/>
      <c r="H23" s="231"/>
      <c r="I23" s="231"/>
      <c r="J23" s="231"/>
      <c r="K23" s="232"/>
      <c r="L23" s="133" t="s">
        <v>163</v>
      </c>
      <c r="M23" s="134" t="s">
        <v>164</v>
      </c>
      <c r="N23" s="135" t="s">
        <v>15</v>
      </c>
      <c r="Q23" s="233" t="str">
        <f>IF(F23&lt;&gt;"",F23,"")</f>
        <v>EQUIPE TERCERIZADA</v>
      </c>
      <c r="R23" s="234"/>
      <c r="S23" s="234"/>
      <c r="T23" s="234"/>
      <c r="U23" s="234"/>
      <c r="V23" s="234"/>
      <c r="W23" s="234"/>
      <c r="X23" s="234"/>
      <c r="Y23" s="235"/>
      <c r="Z23" s="121" t="s">
        <v>165</v>
      </c>
      <c r="AA23" s="187" t="s">
        <v>25</v>
      </c>
      <c r="AB23" s="199">
        <f t="shared" si="0"/>
        <v>0</v>
      </c>
      <c r="AC23" s="198"/>
    </row>
    <row r="24" spans="1:35" ht="34.200000000000003" x14ac:dyDescent="0.5">
      <c r="A24" s="97">
        <v>10</v>
      </c>
      <c r="B24" s="105" t="s">
        <v>177</v>
      </c>
      <c r="C24" s="104" t="s">
        <v>166</v>
      </c>
      <c r="D24" s="97" t="s">
        <v>168</v>
      </c>
      <c r="E24" s="97" t="s">
        <v>167</v>
      </c>
      <c r="F24" s="115" t="s">
        <v>210</v>
      </c>
      <c r="G24" s="111" t="s">
        <v>215</v>
      </c>
      <c r="H24" s="112">
        <v>1</v>
      </c>
      <c r="I24" s="112">
        <v>1</v>
      </c>
      <c r="J24" s="113">
        <v>900</v>
      </c>
      <c r="K24" s="113">
        <f>IF(F24&lt;&gt;"",H24*I24*J24,"")</f>
        <v>900</v>
      </c>
      <c r="L24" s="113">
        <f>IF(K24&lt;&gt;"",IF(D24="INTERNO",0,K24*$L$14),"")</f>
        <v>72</v>
      </c>
      <c r="M24" s="113">
        <f>IF(K24&lt;&gt;"",IF(E24="FAT.OGGI",SUM(K24:L24)*(1/(1-$M$14)-1),L24*(1/(1-$M$14)-1)),"")</f>
        <v>17.474338262706603</v>
      </c>
      <c r="N24" s="116">
        <f>SUM(K24:M24)</f>
        <v>989.47433826270662</v>
      </c>
      <c r="Q24" s="128">
        <f>IF(H24&lt;&gt;"",H24,"")</f>
        <v>1</v>
      </c>
      <c r="R24" s="124">
        <f>IF(I24&lt;&gt;"",I24,"")</f>
        <v>1</v>
      </c>
      <c r="S24" s="125">
        <v>600</v>
      </c>
      <c r="T24" s="125">
        <f>IF(Q24&lt;&gt;"",Q24*R24*S24,"")</f>
        <v>600</v>
      </c>
      <c r="U24" s="126">
        <f>IF(Q24&lt;&gt;"",K24-T24,"")</f>
        <v>300</v>
      </c>
      <c r="V24" s="127">
        <f>IF(Q24&lt;&gt;"",0%,"")</f>
        <v>0</v>
      </c>
      <c r="W24" s="108">
        <f>IF(Q24&lt;&gt;"",V24*U24,"")</f>
        <v>0</v>
      </c>
      <c r="X24" s="108">
        <f>IF(Q24&lt;&gt;"",W24+T24,"")</f>
        <v>600</v>
      </c>
      <c r="Y24" s="129">
        <f>IF(Q24&lt;&gt;"",X24+M24,"")</f>
        <v>617.47433826270662</v>
      </c>
      <c r="Z24" s="122">
        <f>IF(Q24&lt;&gt;"",U24/K24,"")</f>
        <v>0.33333333333333331</v>
      </c>
      <c r="AA24" s="188">
        <f>T24/$T$26</f>
        <v>0.5714285714285714</v>
      </c>
      <c r="AB24" s="199">
        <f t="shared" si="0"/>
        <v>0</v>
      </c>
      <c r="AC24" s="198">
        <v>600</v>
      </c>
      <c r="AD24" s="193">
        <v>600</v>
      </c>
      <c r="AE24" s="183">
        <f>T24-AD24</f>
        <v>0</v>
      </c>
      <c r="AF24" s="184">
        <v>45968</v>
      </c>
      <c r="AH24" s="197" t="s">
        <v>260</v>
      </c>
      <c r="AI24" s="185" t="s">
        <v>261</v>
      </c>
    </row>
    <row r="25" spans="1:35" ht="50.4" x14ac:dyDescent="0.5">
      <c r="A25" s="97">
        <v>11</v>
      </c>
      <c r="B25" s="105" t="s">
        <v>178</v>
      </c>
      <c r="C25" s="104" t="s">
        <v>166</v>
      </c>
      <c r="D25" s="97" t="s">
        <v>168</v>
      </c>
      <c r="E25" s="97" t="s">
        <v>167</v>
      </c>
      <c r="F25" s="130" t="s">
        <v>179</v>
      </c>
      <c r="G25" s="107" t="s">
        <v>216</v>
      </c>
      <c r="H25" s="103">
        <v>1</v>
      </c>
      <c r="I25" s="103">
        <v>1</v>
      </c>
      <c r="J25" s="106">
        <v>750</v>
      </c>
      <c r="K25" s="113">
        <f>IF(F25&lt;&gt;"",H25*I25*J25,"")</f>
        <v>750</v>
      </c>
      <c r="L25" s="113">
        <f>IF(K25&lt;&gt;"",IF(D25="INTERNO",0,K25*$L$14),"")</f>
        <v>60</v>
      </c>
      <c r="M25" s="113">
        <f>IF(K25&lt;&gt;"",IF(E25="FAT.OGGI",SUM(K25:L25)*(1/(1-$M$14)-1),L25*(1/(1-$M$14)-1)),"")</f>
        <v>14.561948552255505</v>
      </c>
      <c r="N25" s="131">
        <f>SUM(K25:M25)</f>
        <v>824.56194855225556</v>
      </c>
      <c r="Q25" s="128">
        <f>IF(H25&lt;&gt;"",H25,"")</f>
        <v>1</v>
      </c>
      <c r="R25" s="124">
        <f>IF(I25&lt;&gt;"",I25,"")</f>
        <v>1</v>
      </c>
      <c r="S25" s="125">
        <v>450</v>
      </c>
      <c r="T25" s="125">
        <f>IF(Q25&lt;&gt;"",Q25*R25*S25,"")</f>
        <v>450</v>
      </c>
      <c r="U25" s="126">
        <f>IF(Q25&lt;&gt;"",K25-T25,"")</f>
        <v>300</v>
      </c>
      <c r="V25" s="127">
        <f>IF(Q25&lt;&gt;"",0%,"")</f>
        <v>0</v>
      </c>
      <c r="W25" s="108">
        <f>IF(Q25&lt;&gt;"",V25*U25,"")</f>
        <v>0</v>
      </c>
      <c r="X25" s="108">
        <f>IF(Q25&lt;&gt;"",W25+T25,"")</f>
        <v>450</v>
      </c>
      <c r="Y25" s="129">
        <f>IF(Q25&lt;&gt;"",X25+M25,"")</f>
        <v>464.5619485522555</v>
      </c>
      <c r="Z25" s="122">
        <f>IF(Q25&lt;&gt;"",U25/K25,"")</f>
        <v>0.4</v>
      </c>
      <c r="AA25" s="188">
        <f>T25/$T$26</f>
        <v>0.42857142857142855</v>
      </c>
      <c r="AB25" s="199">
        <f t="shared" si="0"/>
        <v>0</v>
      </c>
      <c r="AC25" s="198">
        <v>450</v>
      </c>
      <c r="AD25" s="193">
        <v>450</v>
      </c>
      <c r="AE25" s="183">
        <f>T25-AD25</f>
        <v>0</v>
      </c>
      <c r="AF25" s="184">
        <v>45974</v>
      </c>
      <c r="AH25" s="197" t="s">
        <v>280</v>
      </c>
      <c r="AI25" s="185" t="s">
        <v>281</v>
      </c>
    </row>
    <row r="26" spans="1:35" ht="33" thickBot="1" x14ac:dyDescent="0.55000000000000004">
      <c r="A26" s="102">
        <v>12</v>
      </c>
      <c r="B26" s="105"/>
      <c r="C26" s="110" t="s">
        <v>193</v>
      </c>
      <c r="D26" s="102"/>
      <c r="E26" s="102"/>
      <c r="F26" s="225" t="s">
        <v>196</v>
      </c>
      <c r="G26" s="226"/>
      <c r="H26" s="226"/>
      <c r="I26" s="226"/>
      <c r="J26" s="226"/>
      <c r="K26" s="136">
        <f>SUM(K24:K25)</f>
        <v>1650</v>
      </c>
      <c r="L26" s="136">
        <f>SUM(L24:L25)</f>
        <v>132</v>
      </c>
      <c r="M26" s="136">
        <f>SUM(M24:M25)</f>
        <v>32.036286814962111</v>
      </c>
      <c r="N26" s="137">
        <f>SUM(N24:N25)</f>
        <v>1814.0362868149623</v>
      </c>
      <c r="Q26" s="227" t="s">
        <v>196</v>
      </c>
      <c r="R26" s="228"/>
      <c r="S26" s="229"/>
      <c r="T26" s="138">
        <f>SUM(T24:T25)</f>
        <v>1050</v>
      </c>
      <c r="U26" s="139">
        <f>SUM(U24:U25)</f>
        <v>600</v>
      </c>
      <c r="V26" s="123"/>
      <c r="W26" s="114"/>
      <c r="X26" s="140">
        <f>SUM(X24:X25)</f>
        <v>1050</v>
      </c>
      <c r="Y26" s="141">
        <f>IF(Q26&lt;&gt;"",X26+M26,"")</f>
        <v>1082.0362868149621</v>
      </c>
      <c r="Z26" s="132"/>
      <c r="AB26" s="199"/>
      <c r="AC26" s="198"/>
    </row>
    <row r="27" spans="1:35" ht="25.8" x14ac:dyDescent="0.5">
      <c r="A27" s="97">
        <v>13</v>
      </c>
      <c r="B27" s="105" t="s">
        <v>205</v>
      </c>
      <c r="C27" s="104" t="s">
        <v>161</v>
      </c>
      <c r="D27" s="97"/>
      <c r="E27" s="97"/>
      <c r="F27" s="230" t="s">
        <v>181</v>
      </c>
      <c r="G27" s="231"/>
      <c r="H27" s="231"/>
      <c r="I27" s="231"/>
      <c r="J27" s="231"/>
      <c r="K27" s="232"/>
      <c r="L27" s="133" t="s">
        <v>163</v>
      </c>
      <c r="M27" s="134" t="s">
        <v>164</v>
      </c>
      <c r="N27" s="135" t="s">
        <v>15</v>
      </c>
      <c r="Q27" s="233" t="str">
        <f>IF(F27&lt;&gt;"",F27,"")</f>
        <v xml:space="preserve">INTERNOS </v>
      </c>
      <c r="R27" s="234"/>
      <c r="S27" s="234"/>
      <c r="T27" s="234"/>
      <c r="U27" s="234"/>
      <c r="V27" s="234"/>
      <c r="W27" s="234"/>
      <c r="X27" s="234"/>
      <c r="Y27" s="235"/>
      <c r="Z27" s="121" t="s">
        <v>165</v>
      </c>
      <c r="AA27" s="187" t="s">
        <v>25</v>
      </c>
      <c r="AB27" s="199">
        <f t="shared" si="0"/>
        <v>0</v>
      </c>
      <c r="AC27" s="198"/>
    </row>
    <row r="28" spans="1:35" ht="34.200000000000003" x14ac:dyDescent="0.5">
      <c r="A28" s="97">
        <v>14</v>
      </c>
      <c r="B28" s="105" t="s">
        <v>206</v>
      </c>
      <c r="C28" s="104" t="s">
        <v>166</v>
      </c>
      <c r="D28" s="97" t="s">
        <v>182</v>
      </c>
      <c r="E28" s="97" t="s">
        <v>192</v>
      </c>
      <c r="F28" s="115" t="s">
        <v>183</v>
      </c>
      <c r="G28" s="111" t="s">
        <v>217</v>
      </c>
      <c r="H28" s="112">
        <v>1</v>
      </c>
      <c r="I28" s="112">
        <v>1</v>
      </c>
      <c r="J28" s="113">
        <v>1900</v>
      </c>
      <c r="K28" s="113">
        <f>IF(F28&lt;&gt;"",H28*I28*J28,"")</f>
        <v>1900</v>
      </c>
      <c r="L28" s="113">
        <f>IF(K28&lt;&gt;"",IF(D28="INTERNO",0,K28*$L$14),"")</f>
        <v>0</v>
      </c>
      <c r="M28" s="113">
        <f>IF(K28&lt;&gt;"",IF(E28="FAT.OGGI",SUM(K28:L28)*(1/(1-$M$14)-1),L28*(1/(1-$M$14)-1)),"")</f>
        <v>461.12837082142426</v>
      </c>
      <c r="N28" s="116">
        <f>SUM(K28:M28)</f>
        <v>2361.1283708214241</v>
      </c>
      <c r="Q28" s="128">
        <f>IF(H28&lt;&gt;"",H28,"")</f>
        <v>1</v>
      </c>
      <c r="R28" s="124">
        <f>IF(I28&lt;&gt;"",I28,"")</f>
        <v>1</v>
      </c>
      <c r="S28" s="125">
        <v>650</v>
      </c>
      <c r="T28" s="125">
        <f>IF(Q28&lt;&gt;"",Q28*R28*S28,"")</f>
        <v>650</v>
      </c>
      <c r="U28" s="126">
        <f>IF(Q28&lt;&gt;"",K28-T28,"")</f>
        <v>1250</v>
      </c>
      <c r="V28" s="127">
        <f>IF(Q28&lt;&gt;"",0%,"")</f>
        <v>0</v>
      </c>
      <c r="W28" s="108">
        <f>IF(Q28&lt;&gt;"",V28*U28,"")</f>
        <v>0</v>
      </c>
      <c r="X28" s="108">
        <f>IF(Q28&lt;&gt;"",W28+T28,"")</f>
        <v>650</v>
      </c>
      <c r="Y28" s="129">
        <f>IF(Q28&lt;&gt;"",X28+M28,"")</f>
        <v>1111.1283708214241</v>
      </c>
      <c r="Z28" s="122">
        <f>IF(Q28&lt;&gt;"",U28/K28,"")</f>
        <v>0.65789473684210531</v>
      </c>
      <c r="AA28" s="188">
        <f>T28/$T$30</f>
        <v>1</v>
      </c>
      <c r="AB28" s="199">
        <f t="shared" si="0"/>
        <v>0</v>
      </c>
      <c r="AC28" s="198">
        <v>650</v>
      </c>
      <c r="AD28" s="193">
        <v>650</v>
      </c>
      <c r="AE28" s="183">
        <f>T28-AD28</f>
        <v>0</v>
      </c>
      <c r="AF28" s="184">
        <v>45968</v>
      </c>
      <c r="AH28" s="197" t="s">
        <v>255</v>
      </c>
      <c r="AI28" s="185" t="s">
        <v>256</v>
      </c>
    </row>
    <row r="29" spans="1:35" ht="25.8" x14ac:dyDescent="0.5">
      <c r="A29" s="97">
        <v>15</v>
      </c>
      <c r="B29" s="105" t="s">
        <v>207</v>
      </c>
      <c r="C29" s="104" t="s">
        <v>166</v>
      </c>
      <c r="D29" s="97" t="s">
        <v>182</v>
      </c>
      <c r="E29" s="97" t="s">
        <v>192</v>
      </c>
      <c r="F29" s="130" t="s">
        <v>225</v>
      </c>
      <c r="G29" s="107" t="s">
        <v>218</v>
      </c>
      <c r="H29" s="103">
        <v>1</v>
      </c>
      <c r="I29" s="103">
        <v>1</v>
      </c>
      <c r="J29" s="106">
        <v>1700</v>
      </c>
      <c r="K29" s="106">
        <f>IF(F29&lt;&gt;"",H29*I29*J29,"")</f>
        <v>1700</v>
      </c>
      <c r="L29" s="106">
        <f>IF(K29&lt;&gt;"",IF(D29="INTERNO",0,K29*$L$14),"")</f>
        <v>0</v>
      </c>
      <c r="M29" s="106">
        <f>IF(K29&lt;&gt;"",IF(E29="FAT.OGGI",SUM(K29:L29)*(1/(1-$M$14)-1),L29*(1/(1-$M$14)-1)),"")</f>
        <v>412.58854231390592</v>
      </c>
      <c r="N29" s="131">
        <f>SUM(K29:M29)</f>
        <v>2112.5885423139061</v>
      </c>
      <c r="Q29" s="128">
        <f>IF(H29&lt;&gt;"",H29,"")</f>
        <v>1</v>
      </c>
      <c r="R29" s="124">
        <f>IF(I29&lt;&gt;"",I29,"")</f>
        <v>1</v>
      </c>
      <c r="S29" s="125">
        <v>0</v>
      </c>
      <c r="T29" s="125">
        <f>IF(Q29&lt;&gt;"",Q29*R29*S29,"")</f>
        <v>0</v>
      </c>
      <c r="U29" s="126">
        <f>IF(Q29&lt;&gt;"",K29-T29,"")</f>
        <v>1700</v>
      </c>
      <c r="V29" s="127">
        <f>IF(Q29&lt;&gt;"",0%,"")</f>
        <v>0</v>
      </c>
      <c r="W29" s="108">
        <f>IF(Q29&lt;&gt;"",V29*U29,"")</f>
        <v>0</v>
      </c>
      <c r="X29" s="108">
        <f>IF(Q29&lt;&gt;"",W29+T29,"")</f>
        <v>0</v>
      </c>
      <c r="Y29" s="129">
        <f>IF(Q29&lt;&gt;"",X29+M29,"")</f>
        <v>412.58854231390592</v>
      </c>
      <c r="Z29" s="122">
        <f>IF(Q29&lt;&gt;"",U29/K29,"")</f>
        <v>1</v>
      </c>
      <c r="AA29" s="188">
        <f>T29/$T$30</f>
        <v>0</v>
      </c>
      <c r="AB29" s="199">
        <f t="shared" si="0"/>
        <v>0</v>
      </c>
      <c r="AC29" s="198"/>
    </row>
    <row r="30" spans="1:35" ht="33" thickBot="1" x14ac:dyDescent="0.55000000000000004">
      <c r="A30" s="102">
        <v>16</v>
      </c>
      <c r="B30" s="105"/>
      <c r="C30" s="110" t="s">
        <v>193</v>
      </c>
      <c r="D30" s="102"/>
      <c r="E30" s="102"/>
      <c r="F30" s="225" t="s">
        <v>197</v>
      </c>
      <c r="G30" s="226"/>
      <c r="H30" s="226"/>
      <c r="I30" s="226"/>
      <c r="J30" s="226"/>
      <c r="K30" s="136">
        <f>SUM(K28:K29)</f>
        <v>3600</v>
      </c>
      <c r="L30" s="136">
        <f>SUM(L28:L29)</f>
        <v>0</v>
      </c>
      <c r="M30" s="136">
        <f>SUM(M28:M29)</f>
        <v>873.71691313533017</v>
      </c>
      <c r="N30" s="137">
        <f>SUM(N28:N29)</f>
        <v>4473.7169131353303</v>
      </c>
      <c r="Q30" s="227" t="s">
        <v>197</v>
      </c>
      <c r="R30" s="228"/>
      <c r="S30" s="229"/>
      <c r="T30" s="138">
        <f>SUM(T28:T29)</f>
        <v>650</v>
      </c>
      <c r="U30" s="139">
        <f>SUM(U28:U29)</f>
        <v>2950</v>
      </c>
      <c r="V30" s="123"/>
      <c r="W30" s="114"/>
      <c r="X30" s="140">
        <f>SUM(X28:X29)</f>
        <v>650</v>
      </c>
      <c r="Y30" s="141">
        <f>IF(Q30&lt;&gt;"",X30+M30,"")</f>
        <v>1523.7169131353303</v>
      </c>
      <c r="Z30" s="132"/>
      <c r="AB30" s="199"/>
      <c r="AC30" s="198"/>
    </row>
    <row r="31" spans="1:35" ht="25.8" x14ac:dyDescent="0.5">
      <c r="A31" s="97">
        <v>17</v>
      </c>
      <c r="B31" s="105" t="s">
        <v>184</v>
      </c>
      <c r="C31" s="104" t="s">
        <v>161</v>
      </c>
      <c r="D31" s="97"/>
      <c r="E31" s="97"/>
      <c r="F31" s="230" t="s">
        <v>180</v>
      </c>
      <c r="G31" s="231"/>
      <c r="H31" s="231"/>
      <c r="I31" s="231"/>
      <c r="J31" s="231"/>
      <c r="K31" s="232"/>
      <c r="L31" s="133" t="s">
        <v>163</v>
      </c>
      <c r="M31" s="134" t="s">
        <v>164</v>
      </c>
      <c r="N31" s="181" t="s">
        <v>15</v>
      </c>
      <c r="Q31" s="236" t="str">
        <f>IF(F31&lt;&gt;"",F31,"")</f>
        <v xml:space="preserve">OUTROS </v>
      </c>
      <c r="R31" s="237"/>
      <c r="S31" s="237"/>
      <c r="T31" s="237"/>
      <c r="U31" s="237"/>
      <c r="V31" s="237"/>
      <c r="W31" s="237"/>
      <c r="X31" s="237"/>
      <c r="Y31" s="238"/>
      <c r="Z31" s="121" t="s">
        <v>165</v>
      </c>
      <c r="AA31" s="187" t="s">
        <v>25</v>
      </c>
      <c r="AB31" s="199">
        <f t="shared" si="0"/>
        <v>0</v>
      </c>
      <c r="AC31" s="198"/>
    </row>
    <row r="32" spans="1:35" ht="25.8" x14ac:dyDescent="0.5">
      <c r="A32" s="97">
        <v>18</v>
      </c>
      <c r="B32" s="105" t="s">
        <v>185</v>
      </c>
      <c r="C32" s="104" t="s">
        <v>166</v>
      </c>
      <c r="D32" s="97" t="s">
        <v>168</v>
      </c>
      <c r="E32" s="97" t="s">
        <v>167</v>
      </c>
      <c r="F32" s="107" t="s">
        <v>186</v>
      </c>
      <c r="G32" s="107" t="s">
        <v>219</v>
      </c>
      <c r="H32" s="103">
        <v>6</v>
      </c>
      <c r="I32" s="103">
        <v>1</v>
      </c>
      <c r="J32" s="106">
        <v>25</v>
      </c>
      <c r="K32" s="106">
        <f t="shared" ref="K32:K33" si="2">IF(F32&lt;&gt;"",H32*I32*J32,"")</f>
        <v>150</v>
      </c>
      <c r="L32" s="106">
        <f t="shared" ref="L32:L33" si="3">IF(K32&lt;&gt;"",IF(D32="INTERNO",0,K32*$L$14),"")</f>
        <v>12</v>
      </c>
      <c r="M32" s="106">
        <f t="shared" ref="M32:M33" si="4">IF(K32&lt;&gt;"",IF(E32="FAT.OGGI",SUM(K32:L32)*(1/(1-$M$14)-1),L32*(1/(1-$M$14)-1)),"")</f>
        <v>2.9123897104511007</v>
      </c>
      <c r="N32" s="106">
        <f t="shared" ref="N32:N33" si="5">SUM(K32:M32)</f>
        <v>164.91238971045109</v>
      </c>
      <c r="O32" s="182"/>
      <c r="P32" s="182"/>
      <c r="Q32" s="124">
        <v>1</v>
      </c>
      <c r="R32" s="124">
        <f t="shared" ref="R32" si="6">IF(I32&lt;&gt;"",I32,"")</f>
        <v>1</v>
      </c>
      <c r="S32" s="125">
        <v>100</v>
      </c>
      <c r="T32" s="125"/>
      <c r="U32" s="126">
        <f t="shared" ref="U32:U33" si="7">IF(Q32&lt;&gt;"",K32-T32,"")</f>
        <v>150</v>
      </c>
      <c r="V32" s="127">
        <f t="shared" ref="V32:V33" si="8">IF(Q32&lt;&gt;"",0%,"")</f>
        <v>0</v>
      </c>
      <c r="W32" s="108">
        <f t="shared" ref="W32:W33" si="9">IF(Q32&lt;&gt;"",V32*U32,"")</f>
        <v>0</v>
      </c>
      <c r="X32" s="108">
        <f t="shared" ref="X32:X33" si="10">IF(Q32&lt;&gt;"",W32+T32,"")</f>
        <v>0</v>
      </c>
      <c r="Y32" s="108">
        <f t="shared" ref="Y32:Y34" si="11">IF(Q32&lt;&gt;"",X32+M32,"")</f>
        <v>2.9123897104511007</v>
      </c>
      <c r="Z32" s="122">
        <f t="shared" ref="Z32:Z33" si="12">IF(Q32&lt;&gt;"",U32/K32,"")</f>
        <v>1</v>
      </c>
      <c r="AA32" s="188" t="e">
        <f>T32/$T$34</f>
        <v>#DIV/0!</v>
      </c>
      <c r="AB32" s="199">
        <f t="shared" si="0"/>
        <v>0</v>
      </c>
      <c r="AC32" s="198"/>
    </row>
    <row r="33" spans="1:35" ht="25.8" x14ac:dyDescent="0.5">
      <c r="A33" s="171">
        <v>19</v>
      </c>
      <c r="B33" s="105" t="s">
        <v>230</v>
      </c>
      <c r="C33" s="172" t="s">
        <v>166</v>
      </c>
      <c r="D33" s="171" t="s">
        <v>182</v>
      </c>
      <c r="E33" s="171" t="s">
        <v>192</v>
      </c>
      <c r="F33" s="178" t="s">
        <v>209</v>
      </c>
      <c r="G33" s="178" t="s">
        <v>220</v>
      </c>
      <c r="H33" s="179">
        <v>1</v>
      </c>
      <c r="I33" s="179">
        <v>1</v>
      </c>
      <c r="J33" s="180">
        <v>300</v>
      </c>
      <c r="K33" s="180">
        <f t="shared" si="2"/>
        <v>300</v>
      </c>
      <c r="L33" s="180">
        <f t="shared" si="3"/>
        <v>0</v>
      </c>
      <c r="M33" s="180">
        <f t="shared" si="4"/>
        <v>72.809742761277519</v>
      </c>
      <c r="N33" s="180">
        <f t="shared" si="5"/>
        <v>372.8097427612775</v>
      </c>
      <c r="Q33" s="173">
        <f t="shared" ref="Q33:R33" si="13">IF(H33&lt;&gt;"",H33,"")</f>
        <v>1</v>
      </c>
      <c r="R33" s="173">
        <f t="shared" si="13"/>
        <v>1</v>
      </c>
      <c r="S33" s="174"/>
      <c r="T33" s="174">
        <f t="shared" ref="T33" si="14">IF(Q33&lt;&gt;"",Q33*R33*S33,"")</f>
        <v>0</v>
      </c>
      <c r="U33" s="175">
        <f t="shared" si="7"/>
        <v>300</v>
      </c>
      <c r="V33" s="176">
        <f t="shared" si="8"/>
        <v>0</v>
      </c>
      <c r="W33" s="177">
        <f t="shared" si="9"/>
        <v>0</v>
      </c>
      <c r="X33" s="177">
        <f t="shared" si="10"/>
        <v>0</v>
      </c>
      <c r="Y33" s="158">
        <f t="shared" si="11"/>
        <v>72.809742761277519</v>
      </c>
      <c r="Z33" s="109">
        <f t="shared" si="12"/>
        <v>1</v>
      </c>
      <c r="AA33" s="132"/>
      <c r="AB33" s="199">
        <f t="shared" si="0"/>
        <v>0</v>
      </c>
      <c r="AC33" s="198"/>
    </row>
    <row r="34" spans="1:35" ht="33" thickBot="1" x14ac:dyDescent="0.55000000000000004">
      <c r="A34" s="152">
        <v>20</v>
      </c>
      <c r="B34" s="105"/>
      <c r="C34" s="153" t="s">
        <v>193</v>
      </c>
      <c r="D34" s="152"/>
      <c r="E34" s="152"/>
      <c r="F34" s="220" t="s">
        <v>198</v>
      </c>
      <c r="G34" s="221"/>
      <c r="H34" s="221"/>
      <c r="I34" s="221"/>
      <c r="J34" s="221"/>
      <c r="K34" s="136">
        <f>SUM(K32:K33)</f>
        <v>450</v>
      </c>
      <c r="L34" s="136">
        <f>SUM(L32:L33)</f>
        <v>12</v>
      </c>
      <c r="M34" s="136">
        <f>SUM(M32:M33)</f>
        <v>75.722132471728614</v>
      </c>
      <c r="N34" s="137">
        <f>SUM(N32:N33)</f>
        <v>537.72213247172863</v>
      </c>
      <c r="Q34" s="222" t="s">
        <v>198</v>
      </c>
      <c r="R34" s="223"/>
      <c r="S34" s="224"/>
      <c r="T34" s="155">
        <f>SUM(T32:T33)</f>
        <v>0</v>
      </c>
      <c r="U34" s="156">
        <f>SUM(U32:U33)</f>
        <v>450</v>
      </c>
      <c r="V34" s="157"/>
      <c r="W34" s="158"/>
      <c r="X34" s="159">
        <f>SUM(X32:X33)</f>
        <v>0</v>
      </c>
      <c r="Y34" s="160">
        <f t="shared" si="11"/>
        <v>75.722132471728614</v>
      </c>
      <c r="Z34" s="132"/>
      <c r="AB34" s="199"/>
      <c r="AC34" s="198"/>
    </row>
    <row r="35" spans="1:35" ht="25.8" x14ac:dyDescent="0.5">
      <c r="A35" s="97">
        <v>21</v>
      </c>
      <c r="B35" s="105" t="s">
        <v>187</v>
      </c>
      <c r="C35" s="104" t="s">
        <v>161</v>
      </c>
      <c r="D35" s="97"/>
      <c r="E35" s="97"/>
      <c r="F35" s="230" t="s">
        <v>189</v>
      </c>
      <c r="G35" s="231"/>
      <c r="H35" s="231"/>
      <c r="I35" s="231"/>
      <c r="J35" s="231"/>
      <c r="K35" s="232"/>
      <c r="L35" s="133" t="s">
        <v>163</v>
      </c>
      <c r="M35" s="134" t="s">
        <v>164</v>
      </c>
      <c r="N35" s="135" t="s">
        <v>15</v>
      </c>
      <c r="Q35" s="233" t="str">
        <f>IF(F35&lt;&gt;"",F35,"")</f>
        <v xml:space="preserve">CUSTOS OPERACIONAIS </v>
      </c>
      <c r="R35" s="234"/>
      <c r="S35" s="234"/>
      <c r="T35" s="234"/>
      <c r="U35" s="234"/>
      <c r="V35" s="234"/>
      <c r="W35" s="234"/>
      <c r="X35" s="234"/>
      <c r="Y35" s="235"/>
      <c r="Z35" s="121" t="s">
        <v>165</v>
      </c>
      <c r="AA35" s="187" t="s">
        <v>25</v>
      </c>
      <c r="AB35" s="199">
        <f t="shared" si="0"/>
        <v>0</v>
      </c>
      <c r="AC35" s="198"/>
    </row>
    <row r="36" spans="1:35" ht="25.8" x14ac:dyDescent="0.5">
      <c r="A36" s="97">
        <v>22</v>
      </c>
      <c r="B36" s="105" t="s">
        <v>188</v>
      </c>
      <c r="C36" s="104" t="s">
        <v>166</v>
      </c>
      <c r="D36" s="97" t="s">
        <v>168</v>
      </c>
      <c r="E36" s="97" t="s">
        <v>167</v>
      </c>
      <c r="F36" s="115" t="s">
        <v>190</v>
      </c>
      <c r="G36" s="111" t="s">
        <v>228</v>
      </c>
      <c r="H36" s="112">
        <v>2</v>
      </c>
      <c r="I36" s="112">
        <v>1</v>
      </c>
      <c r="J36" s="113">
        <v>139.69999999999999</v>
      </c>
      <c r="K36" s="113">
        <f>IF(F36&lt;&gt;"",H36*I36*J36,"")</f>
        <v>279.39999999999998</v>
      </c>
      <c r="L36" s="113">
        <f>IF(K36&lt;&gt;"",IF(D36="INTERNO",0,K36*$L$14),"")</f>
        <v>22.352</v>
      </c>
      <c r="M36" s="113">
        <f>IF(K36&lt;&gt;"",IF(E36="FAT.OGGI",SUM(K36:L36)*(1/(1-$M$14)-1),L36*(1/(1-$M$14)-1)),"")</f>
        <v>5.4248112340002503</v>
      </c>
      <c r="N36" s="116">
        <f>SUM(K36:M36)</f>
        <v>307.17681123400018</v>
      </c>
      <c r="Q36" s="128">
        <f>IF(H36&lt;&gt;"",H36,"")</f>
        <v>2</v>
      </c>
      <c r="R36" s="124">
        <f>IF(I36&lt;&gt;"",I36,"")</f>
        <v>1</v>
      </c>
      <c r="S36" s="125">
        <v>0</v>
      </c>
      <c r="T36" s="125">
        <f>IF(Q36&lt;&gt;"",Q36*R36*S36,"")</f>
        <v>0</v>
      </c>
      <c r="U36" s="126">
        <f>IF(Q36&lt;&gt;"",K36-T36,"")</f>
        <v>279.39999999999998</v>
      </c>
      <c r="V36" s="127">
        <f>IF(Q36&lt;&gt;"",0%,"")</f>
        <v>0</v>
      </c>
      <c r="W36" s="108">
        <f>IF(Q36&lt;&gt;"",V36*U36,"")</f>
        <v>0</v>
      </c>
      <c r="X36" s="108">
        <f>IF(Q36&lt;&gt;"",W36+T36,"")</f>
        <v>0</v>
      </c>
      <c r="Y36" s="129">
        <f>IF(Q36&lt;&gt;"",X36+M36,"")</f>
        <v>5.4248112340002503</v>
      </c>
      <c r="Z36" s="122">
        <f>IF(Q36&lt;&gt;"",U36/K36,"")</f>
        <v>1</v>
      </c>
      <c r="AA36" s="188">
        <f>T36/$T$38</f>
        <v>0</v>
      </c>
      <c r="AB36" s="199">
        <f t="shared" si="0"/>
        <v>0</v>
      </c>
      <c r="AC36" s="198"/>
    </row>
    <row r="37" spans="1:35" ht="51" thickBot="1" x14ac:dyDescent="0.55000000000000004">
      <c r="A37" s="97">
        <v>23</v>
      </c>
      <c r="B37" s="105" t="s">
        <v>191</v>
      </c>
      <c r="C37" s="104" t="s">
        <v>166</v>
      </c>
      <c r="D37" s="97" t="s">
        <v>168</v>
      </c>
      <c r="E37" s="97" t="s">
        <v>167</v>
      </c>
      <c r="F37" s="130" t="s">
        <v>189</v>
      </c>
      <c r="G37" s="107" t="s">
        <v>221</v>
      </c>
      <c r="H37" s="103">
        <v>1</v>
      </c>
      <c r="I37" s="103">
        <v>1</v>
      </c>
      <c r="J37" s="106">
        <v>700</v>
      </c>
      <c r="K37" s="106">
        <f>IF(F37&lt;&gt;"",H37*I37*J37,"")</f>
        <v>700</v>
      </c>
      <c r="L37" s="106">
        <f>IF(K37&lt;&gt;"",IF(D37="INTERNO",0,K37*$L$14),"")</f>
        <v>56</v>
      </c>
      <c r="M37" s="106">
        <f>IF(K37&lt;&gt;"",IF(E37="FAT.OGGI",SUM(K37:L37)*(1/(1-$M$14)-1),L37*(1/(1-$M$14)-1)),"")</f>
        <v>13.591151982105137</v>
      </c>
      <c r="N37" s="131">
        <f>SUM(K37:M37)</f>
        <v>769.59115198210509</v>
      </c>
      <c r="Q37" s="128">
        <f>IF(H37&lt;&gt;"",H37,"")</f>
        <v>1</v>
      </c>
      <c r="R37" s="124">
        <f>IF(I37&lt;&gt;"",I37,"")</f>
        <v>1</v>
      </c>
      <c r="S37" s="125">
        <v>396.2</v>
      </c>
      <c r="T37" s="125">
        <v>386.29</v>
      </c>
      <c r="U37" s="126">
        <f>IF(Q37&lt;&gt;"",K37-T37,"")</f>
        <v>313.70999999999998</v>
      </c>
      <c r="V37" s="127">
        <f>IF(Q37&lt;&gt;"",0%,"")</f>
        <v>0</v>
      </c>
      <c r="W37" s="108">
        <f>IF(Q37&lt;&gt;"",V37*U37,"")</f>
        <v>0</v>
      </c>
      <c r="X37" s="108">
        <f>IF(Q37&lt;&gt;"",W37+T37,"")</f>
        <v>386.29</v>
      </c>
      <c r="Y37" s="129">
        <f>IF(Q37&lt;&gt;"",X37+M37,"")</f>
        <v>399.88115198210517</v>
      </c>
      <c r="Z37" s="145">
        <f>IF(Q37&lt;&gt;"",U37/K37,"")</f>
        <v>0.44815714285714281</v>
      </c>
      <c r="AA37" s="189">
        <f>T37/$T$38</f>
        <v>1</v>
      </c>
      <c r="AB37" s="199">
        <f t="shared" si="0"/>
        <v>0</v>
      </c>
      <c r="AC37" s="198">
        <f>150+236.29</f>
        <v>386.28999999999996</v>
      </c>
      <c r="AD37" s="193">
        <v>150</v>
      </c>
      <c r="AE37" s="183">
        <f>T37-AD37</f>
        <v>236.29000000000002</v>
      </c>
      <c r="AF37" s="184">
        <v>45968</v>
      </c>
      <c r="AH37" s="197" t="s">
        <v>267</v>
      </c>
      <c r="AI37" s="185" t="s">
        <v>268</v>
      </c>
    </row>
    <row r="38" spans="1:35" ht="33" thickBot="1" x14ac:dyDescent="0.55000000000000004">
      <c r="A38" s="97">
        <v>24</v>
      </c>
      <c r="B38" s="105"/>
      <c r="C38" s="104" t="s">
        <v>193</v>
      </c>
      <c r="D38" s="97"/>
      <c r="E38" s="97"/>
      <c r="F38" s="225" t="s">
        <v>199</v>
      </c>
      <c r="G38" s="226"/>
      <c r="H38" s="226"/>
      <c r="I38" s="226"/>
      <c r="J38" s="226"/>
      <c r="K38" s="143">
        <f>SUM(K36:K37)</f>
        <v>979.4</v>
      </c>
      <c r="L38" s="143">
        <f>SUM(L36:L37)</f>
        <v>78.352000000000004</v>
      </c>
      <c r="M38" s="143">
        <f>SUM(M36:M37)</f>
        <v>19.015963216105387</v>
      </c>
      <c r="N38" s="144">
        <f>SUM(N36:N37)</f>
        <v>1076.7679632161053</v>
      </c>
      <c r="Q38" s="225" t="s">
        <v>199</v>
      </c>
      <c r="R38" s="226"/>
      <c r="S38" s="226"/>
      <c r="T38" s="142">
        <f>SUM(T36:T37)</f>
        <v>386.29</v>
      </c>
      <c r="U38" s="117">
        <f>SUM(U36:U37)</f>
        <v>593.1099999999999</v>
      </c>
      <c r="V38" s="118"/>
      <c r="W38" s="118"/>
      <c r="X38" s="119">
        <f>SUM(X36:X37)</f>
        <v>386.29</v>
      </c>
      <c r="Y38" s="120">
        <f>IF(Q38&lt;&gt;"",X38+M38,"")</f>
        <v>405.3059632161054</v>
      </c>
      <c r="Z38" s="150" t="s">
        <v>202</v>
      </c>
      <c r="AA38" s="190" t="s">
        <v>203</v>
      </c>
      <c r="AB38" s="199"/>
      <c r="AC38" s="198"/>
    </row>
    <row r="39" spans="1:35" ht="33" thickBot="1" x14ac:dyDescent="0.55000000000000004">
      <c r="A39" s="102">
        <v>25</v>
      </c>
      <c r="B39" s="154"/>
      <c r="C39" s="110" t="s">
        <v>200</v>
      </c>
      <c r="D39" s="102"/>
      <c r="E39" s="102"/>
      <c r="F39" s="146" t="s">
        <v>201</v>
      </c>
      <c r="G39" s="147"/>
      <c r="H39" s="147"/>
      <c r="I39" s="147"/>
      <c r="J39" s="147"/>
      <c r="K39" s="148">
        <f>SUM(K17:K17)+SUM(K20:K21)+SUM(K24:K25)+SUM(K28:K29)+SUM(K32:K33)+SUM(K36:K37)</f>
        <v>10167.6</v>
      </c>
      <c r="L39" s="148">
        <f>SUM(L17:L17)+SUM(L20:L21)+SUM(L24:L25)+SUM(L28:L29)+SUM(L32:L33)+SUM(L36:L37)</f>
        <v>501.40800000000002</v>
      </c>
      <c r="M39" s="148">
        <f>SUM(M17:M17)+SUM(M20:M21)+SUM(M24:M25)+SUM(M28:M29)+SUM(M32:M33)+SUM(M36:M37)</f>
        <v>1068.2179475580963</v>
      </c>
      <c r="N39" s="149">
        <f>SUM(N17:N17)+SUM(N20:N21)+SUM(N24:N25)+SUM(N28:N29)+SUM(N32:N33)+SUM(N36:N37)</f>
        <v>11737.225947558098</v>
      </c>
      <c r="Q39" s="146" t="s">
        <v>60</v>
      </c>
      <c r="R39" s="147"/>
      <c r="S39" s="147"/>
      <c r="T39" s="148">
        <f>SUM(T17:T17)+SUM(T20:T21)+SUM(T24:T25)+SUM(T28:T29)+SUM(T32:T33)+SUM(T36:T37)</f>
        <v>5038.67</v>
      </c>
      <c r="U39" s="148">
        <f>SUM(U17:U17)+SUM(U20:U21)+SUM(U24:U25)+SUM(U28:U29)+SUM(U32:U33)+SUM(U36:U37)</f>
        <v>5128.9299999999994</v>
      </c>
      <c r="V39" s="147"/>
      <c r="W39" s="147"/>
      <c r="X39" s="148">
        <f>SUM(X17:X17)+SUM(X20:X21)+SUM(X24:X25)+SUM(X28:X29)+SUM(X32:X33)+SUM(X36:X37)</f>
        <v>5038.67</v>
      </c>
      <c r="Y39" s="149">
        <f>SUM(Y17:Y17)+SUM(Y20:Y21)+SUM(Y24:Y25)+SUM(Y28:Y29)+SUM(Y32:Y33)+SUM(Y36:Y37)</f>
        <v>6106.887947558097</v>
      </c>
      <c r="Z39" s="151">
        <f>IF(Q39&lt;&gt;"",(N39-Y39)/N39,"")</f>
        <v>0.47969920875310229</v>
      </c>
      <c r="AA39" s="191">
        <f>IF(Z39&lt;&gt;"",(N39-Y39),"")</f>
        <v>5630.3380000000006</v>
      </c>
      <c r="AB39" s="199">
        <f>SUM(AB17:AB38)</f>
        <v>0</v>
      </c>
      <c r="AC39" s="198">
        <f>SUM(AC17:AC38)</f>
        <v>5038.67</v>
      </c>
    </row>
    <row r="43" spans="1:35" ht="25.8" x14ac:dyDescent="0.5">
      <c r="AB43" s="200">
        <v>0</v>
      </c>
      <c r="AC43" s="201" t="s">
        <v>163</v>
      </c>
    </row>
    <row r="44" spans="1:35" ht="25.8" x14ac:dyDescent="0.5">
      <c r="AB44" s="206">
        <v>0</v>
      </c>
      <c r="AC44" s="202" t="s">
        <v>282</v>
      </c>
    </row>
    <row r="45" spans="1:35" ht="25.8" x14ac:dyDescent="0.5">
      <c r="AB45" s="206">
        <f>X39</f>
        <v>5038.67</v>
      </c>
      <c r="AC45" s="202" t="s">
        <v>283</v>
      </c>
    </row>
    <row r="46" spans="1:35" ht="25.8" x14ac:dyDescent="0.5">
      <c r="AB46" s="204">
        <f>N39-AB45</f>
        <v>6698.5559475580976</v>
      </c>
      <c r="AC46" s="203" t="s">
        <v>284</v>
      </c>
    </row>
    <row r="47" spans="1:35" ht="25.8" x14ac:dyDescent="0.5">
      <c r="AB47" s="205">
        <f>AB46*100%/N39</f>
        <v>0.57071031753901924</v>
      </c>
      <c r="AC47" s="203"/>
    </row>
  </sheetData>
  <mergeCells count="33">
    <mergeCell ref="AB14:AC14"/>
    <mergeCell ref="AH12:AI12"/>
    <mergeCell ref="F15:N15"/>
    <mergeCell ref="Q15:Y15"/>
    <mergeCell ref="Q16:Y16"/>
    <mergeCell ref="F16:K16"/>
    <mergeCell ref="F1:G1"/>
    <mergeCell ref="F2:G2"/>
    <mergeCell ref="AD12:AF12"/>
    <mergeCell ref="Q12:T12"/>
    <mergeCell ref="U12:X12"/>
    <mergeCell ref="F23:K23"/>
    <mergeCell ref="Q23:Y23"/>
    <mergeCell ref="F26:J26"/>
    <mergeCell ref="Q26:S26"/>
    <mergeCell ref="Q19:Y19"/>
    <mergeCell ref="F19:K19"/>
    <mergeCell ref="F34:J34"/>
    <mergeCell ref="Q34:S34"/>
    <mergeCell ref="F38:J38"/>
    <mergeCell ref="Q38:S38"/>
    <mergeCell ref="F18:J18"/>
    <mergeCell ref="Q18:S18"/>
    <mergeCell ref="F22:J22"/>
    <mergeCell ref="Q22:S22"/>
    <mergeCell ref="F35:K35"/>
    <mergeCell ref="Q35:Y35"/>
    <mergeCell ref="F27:K27"/>
    <mergeCell ref="Q27:Y27"/>
    <mergeCell ref="Q31:Y31"/>
    <mergeCell ref="F31:K31"/>
    <mergeCell ref="F30:J30"/>
    <mergeCell ref="Q30:S30"/>
  </mergeCells>
  <dataValidations count="3">
    <dataValidation type="list" allowBlank="1" showInputMessage="1" showErrorMessage="1" sqref="D17:D18 D24:D26 D28:D30 D36:D37 D39 D20:D22 D32:D34" xr:uid="{523035A9-DA35-4854-99C7-264F2FDA8856}">
      <formula1>"INTERNO,OPERACIONAL"</formula1>
    </dataValidation>
    <dataValidation type="list" allowBlank="1" showInputMessage="1" showErrorMessage="1" sqref="E17:E18 E24:E26 E36:E37 E28:E30 E20:E22 E32:E34" xr:uid="{D9AED9A0-76C7-4899-A25D-277D98EE79D2}">
      <formula1>"FAT.OGGI,FAT.CLIENTE"</formula1>
    </dataValidation>
    <dataValidation type="list" allowBlank="1" showInputMessage="1" showErrorMessage="1" sqref="E39" xr:uid="{33B84B67-7A8D-44D8-9B47-E3629538438C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4" r:id="rId4" name="Label1">
          <controlPr defaultSize="0" autoLine="0" r:id="rId5">
            <anchor>
              <from>
                <xdr:col>1</xdr:col>
                <xdr:colOff>121920</xdr:colOff>
                <xdr:row>0</xdr:row>
                <xdr:rowOff>754380</xdr:rowOff>
              </from>
              <to>
                <xdr:col>1</xdr:col>
                <xdr:colOff>1242060</xdr:colOff>
                <xdr:row>0</xdr:row>
                <xdr:rowOff>1295400</xdr:rowOff>
              </to>
            </anchor>
          </controlPr>
        </control>
      </mc:Choice>
      <mc:Fallback>
        <control shapeId="1034" r:id="rId4" name="Label1"/>
      </mc:Fallback>
    </mc:AlternateContent>
    <mc:AlternateContent xmlns:mc="http://schemas.openxmlformats.org/markup-compatibility/2006">
      <mc:Choice Requires="x14">
        <control shapeId="1035" r:id="rId6" name="Label2">
          <controlPr defaultSize="0" autoLine="0" r:id="rId7">
            <anchor>
              <from>
                <xdr:col>5</xdr:col>
                <xdr:colOff>76200</xdr:colOff>
                <xdr:row>0</xdr:row>
                <xdr:rowOff>784860</xdr:rowOff>
              </from>
              <to>
                <xdr:col>5</xdr:col>
                <xdr:colOff>1196340</xdr:colOff>
                <xdr:row>0</xdr:row>
                <xdr:rowOff>1318260</xdr:rowOff>
              </to>
            </anchor>
          </controlPr>
        </control>
      </mc:Choice>
      <mc:Fallback>
        <control shapeId="1035" r:id="rId6" name="Label2"/>
      </mc:Fallback>
    </mc:AlternateContent>
    <mc:AlternateContent xmlns:mc="http://schemas.openxmlformats.org/markup-compatibility/2006">
      <mc:Choice Requires="x14">
        <control shapeId="1036" r:id="rId8" name="Label3">
          <controlPr defaultSize="0" autoLine="0" r:id="rId9">
            <anchor>
              <from>
                <xdr:col>5</xdr:col>
                <xdr:colOff>1242060</xdr:colOff>
                <xdr:row>0</xdr:row>
                <xdr:rowOff>792480</xdr:rowOff>
              </from>
              <to>
                <xdr:col>5</xdr:col>
                <xdr:colOff>2362200</xdr:colOff>
                <xdr:row>0</xdr:row>
                <xdr:rowOff>1333500</xdr:rowOff>
              </to>
            </anchor>
          </controlPr>
        </control>
      </mc:Choice>
      <mc:Fallback>
        <control shapeId="1036" r:id="rId8" name="Label3"/>
      </mc:Fallback>
    </mc:AlternateContent>
    <mc:AlternateContent xmlns:mc="http://schemas.openxmlformats.org/markup-compatibility/2006">
      <mc:Choice Requires="x14">
        <control shapeId="1037" r:id="rId10" name="Label4">
          <controlPr defaultSize="0" autoLine="0" r:id="rId11">
            <anchor>
              <from>
                <xdr:col>5</xdr:col>
                <xdr:colOff>2484120</xdr:colOff>
                <xdr:row>0</xdr:row>
                <xdr:rowOff>822960</xdr:rowOff>
              </from>
              <to>
                <xdr:col>6</xdr:col>
                <xdr:colOff>0</xdr:colOff>
                <xdr:row>0</xdr:row>
                <xdr:rowOff>1356360</xdr:rowOff>
              </to>
            </anchor>
          </controlPr>
        </control>
      </mc:Choice>
      <mc:Fallback>
        <control shapeId="1037" r:id="rId10" name="Label4"/>
      </mc:Fallback>
    </mc:AlternateContent>
    <mc:AlternateContent xmlns:mc="http://schemas.openxmlformats.org/markup-compatibility/2006">
      <mc:Choice Requires="x14">
        <control shapeId="1038" r:id="rId12" name="Label5">
          <controlPr defaultSize="0" autoLine="0" r:id="rId13">
            <anchor>
              <from>
                <xdr:col>6</xdr:col>
                <xdr:colOff>45720</xdr:colOff>
                <xdr:row>0</xdr:row>
                <xdr:rowOff>822960</xdr:rowOff>
              </from>
              <to>
                <xdr:col>6</xdr:col>
                <xdr:colOff>1165860</xdr:colOff>
                <xdr:row>0</xdr:row>
                <xdr:rowOff>1356360</xdr:rowOff>
              </to>
            </anchor>
          </controlPr>
        </control>
      </mc:Choice>
      <mc:Fallback>
        <control shapeId="1038" r:id="rId12" name="Label5"/>
      </mc:Fallback>
    </mc:AlternateContent>
    <mc:AlternateContent xmlns:mc="http://schemas.openxmlformats.org/markup-compatibility/2006">
      <mc:Choice Requires="x14">
        <control shapeId="1039" r:id="rId14" name="Label6">
          <controlPr defaultSize="0" autoLine="0" r:id="rId15">
            <anchor>
              <from>
                <xdr:col>6</xdr:col>
                <xdr:colOff>1295400</xdr:colOff>
                <xdr:row>0</xdr:row>
                <xdr:rowOff>815340</xdr:rowOff>
              </from>
              <to>
                <xdr:col>6</xdr:col>
                <xdr:colOff>2415540</xdr:colOff>
                <xdr:row>0</xdr:row>
                <xdr:rowOff>1356360</xdr:rowOff>
              </to>
            </anchor>
          </controlPr>
        </control>
      </mc:Choice>
      <mc:Fallback>
        <control shapeId="1039" r:id="rId14" name="Label6"/>
      </mc:Fallback>
    </mc:AlternateContent>
    <mc:AlternateContent xmlns:mc="http://schemas.openxmlformats.org/markup-compatibility/2006">
      <mc:Choice Requires="x14">
        <control shapeId="1040" r:id="rId16" name="Label7">
          <controlPr defaultSize="0" autoLine="0" r:id="rId17">
            <anchor>
              <from>
                <xdr:col>1</xdr:col>
                <xdr:colOff>144780</xdr:colOff>
                <xdr:row>0</xdr:row>
                <xdr:rowOff>2217420</xdr:rowOff>
              </from>
              <to>
                <xdr:col>5</xdr:col>
                <xdr:colOff>7620</xdr:colOff>
                <xdr:row>0</xdr:row>
                <xdr:rowOff>2750820</xdr:rowOff>
              </to>
            </anchor>
          </controlPr>
        </control>
      </mc:Choice>
      <mc:Fallback>
        <control shapeId="1040" r:id="rId16" name="Label7"/>
      </mc:Fallback>
    </mc:AlternateContent>
    <mc:AlternateContent xmlns:mc="http://schemas.openxmlformats.org/markup-compatibility/2006">
      <mc:Choice Requires="x14">
        <control shapeId="1041" r:id="rId18" name="Label8">
          <controlPr defaultSize="0" autoLine="0" r:id="rId19">
            <anchor>
              <from>
                <xdr:col>5</xdr:col>
                <xdr:colOff>137160</xdr:colOff>
                <xdr:row>0</xdr:row>
                <xdr:rowOff>2225040</xdr:rowOff>
              </from>
              <to>
                <xdr:col>5</xdr:col>
                <xdr:colOff>1257300</xdr:colOff>
                <xdr:row>0</xdr:row>
                <xdr:rowOff>2735580</xdr:rowOff>
              </to>
            </anchor>
          </controlPr>
        </control>
      </mc:Choice>
      <mc:Fallback>
        <control shapeId="1041" r:id="rId18" name="Label8"/>
      </mc:Fallback>
    </mc:AlternateContent>
    <mc:AlternateContent xmlns:mc="http://schemas.openxmlformats.org/markup-compatibility/2006">
      <mc:Choice Requires="x14">
        <control shapeId="1042" r:id="rId20" name="Label9">
          <controlPr defaultSize="0" autoLine="0" r:id="rId21">
            <anchor>
              <from>
                <xdr:col>5</xdr:col>
                <xdr:colOff>1318260</xdr:colOff>
                <xdr:row>0</xdr:row>
                <xdr:rowOff>2232660</xdr:rowOff>
              </from>
              <to>
                <xdr:col>5</xdr:col>
                <xdr:colOff>2430780</xdr:colOff>
                <xdr:row>0</xdr:row>
                <xdr:rowOff>2727960</xdr:rowOff>
              </to>
            </anchor>
          </controlPr>
        </control>
      </mc:Choice>
      <mc:Fallback>
        <control shapeId="1042" r:id="rId20" name="Label9"/>
      </mc:Fallback>
    </mc:AlternateContent>
    <mc:AlternateContent xmlns:mc="http://schemas.openxmlformats.org/markup-compatibility/2006">
      <mc:Choice Requires="x14">
        <control shapeId="1043" r:id="rId22" name="Label10">
          <controlPr defaultSize="0" autoLine="0" r:id="rId23">
            <anchor>
              <from>
                <xdr:col>5</xdr:col>
                <xdr:colOff>2484120</xdr:colOff>
                <xdr:row>0</xdr:row>
                <xdr:rowOff>2232660</xdr:rowOff>
              </from>
              <to>
                <xdr:col>6</xdr:col>
                <xdr:colOff>0</xdr:colOff>
                <xdr:row>0</xdr:row>
                <xdr:rowOff>2727960</xdr:rowOff>
              </to>
            </anchor>
          </controlPr>
        </control>
      </mc:Choice>
      <mc:Fallback>
        <control shapeId="1043" r:id="rId22" name="Label10"/>
      </mc:Fallback>
    </mc:AlternateContent>
    <mc:AlternateContent xmlns:mc="http://schemas.openxmlformats.org/markup-compatibility/2006">
      <mc:Choice Requires="x14">
        <control shapeId="1044" r:id="rId24" name="Label11">
          <controlPr defaultSize="0" autoLine="0" r:id="rId25">
            <anchor>
              <from>
                <xdr:col>6</xdr:col>
                <xdr:colOff>22860</xdr:colOff>
                <xdr:row>0</xdr:row>
                <xdr:rowOff>2232660</xdr:rowOff>
              </from>
              <to>
                <xdr:col>6</xdr:col>
                <xdr:colOff>1135380</xdr:colOff>
                <xdr:row>0</xdr:row>
                <xdr:rowOff>2727960</xdr:rowOff>
              </to>
            </anchor>
          </controlPr>
        </control>
      </mc:Choice>
      <mc:Fallback>
        <control shapeId="1044" r:id="rId24" name="Label11"/>
      </mc:Fallback>
    </mc:AlternateContent>
    <mc:AlternateContent xmlns:mc="http://schemas.openxmlformats.org/markup-compatibility/2006">
      <mc:Choice Requires="x14">
        <control shapeId="1045" r:id="rId26" name="Label12">
          <controlPr defaultSize="0" autoLine="0" r:id="rId27">
            <anchor>
              <from>
                <xdr:col>6</xdr:col>
                <xdr:colOff>1333500</xdr:colOff>
                <xdr:row>0</xdr:row>
                <xdr:rowOff>2255520</xdr:rowOff>
              </from>
              <to>
                <xdr:col>6</xdr:col>
                <xdr:colOff>2453640</xdr:colOff>
                <xdr:row>0</xdr:row>
                <xdr:rowOff>2758440</xdr:rowOff>
              </to>
            </anchor>
          </controlPr>
        </control>
      </mc:Choice>
      <mc:Fallback>
        <control shapeId="1045" r:id="rId26" name="Label1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15"/>
  <sheetViews>
    <sheetView zoomScale="70" zoomScaleNormal="70" workbookViewId="0">
      <selection activeCell="A8" sqref="A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30" t="s">
        <v>65</v>
      </c>
      <c r="B8" s="30" t="s">
        <v>66</v>
      </c>
      <c r="C8" s="30" t="s">
        <v>67</v>
      </c>
      <c r="D8" s="30" t="s">
        <v>68</v>
      </c>
      <c r="E8" s="30" t="s">
        <v>69</v>
      </c>
      <c r="F8" s="30" t="s">
        <v>70</v>
      </c>
      <c r="G8" s="31" t="s">
        <v>63</v>
      </c>
      <c r="H8" s="31" t="s">
        <v>64</v>
      </c>
      <c r="I8" s="31" t="s">
        <v>14</v>
      </c>
      <c r="J8" s="31" t="s">
        <v>28</v>
      </c>
      <c r="K8" s="31" t="s">
        <v>71</v>
      </c>
      <c r="L8" s="31" t="s">
        <v>72</v>
      </c>
    </row>
    <row r="9" spans="1:12" x14ac:dyDescent="0.3">
      <c r="A9">
        <v>3</v>
      </c>
      <c r="B9" t="s">
        <v>226</v>
      </c>
      <c r="C9" t="s">
        <v>171</v>
      </c>
      <c r="D9" t="s">
        <v>172</v>
      </c>
      <c r="E9" t="s">
        <v>212</v>
      </c>
      <c r="F9" t="s">
        <v>234</v>
      </c>
      <c r="G9" t="s">
        <v>244</v>
      </c>
      <c r="H9" t="s">
        <v>245</v>
      </c>
      <c r="I9" t="s">
        <v>240</v>
      </c>
      <c r="J9" t="s">
        <v>237</v>
      </c>
      <c r="K9" t="s">
        <v>238</v>
      </c>
      <c r="L9" t="s">
        <v>239</v>
      </c>
    </row>
    <row r="10" spans="1:12" x14ac:dyDescent="0.3">
      <c r="A10">
        <v>6</v>
      </c>
      <c r="B10" t="s">
        <v>226</v>
      </c>
      <c r="C10" t="s">
        <v>174</v>
      </c>
      <c r="D10" t="s">
        <v>211</v>
      </c>
      <c r="E10" t="s">
        <v>213</v>
      </c>
      <c r="F10" t="s">
        <v>234</v>
      </c>
      <c r="G10" t="s">
        <v>229</v>
      </c>
      <c r="H10" t="s">
        <v>245</v>
      </c>
      <c r="I10" t="s">
        <v>249</v>
      </c>
      <c r="J10" t="s">
        <v>246</v>
      </c>
      <c r="K10" t="s">
        <v>247</v>
      </c>
      <c r="L10" t="s">
        <v>248</v>
      </c>
    </row>
    <row r="11" spans="1:12" x14ac:dyDescent="0.3">
      <c r="A11">
        <v>7</v>
      </c>
      <c r="B11" t="s">
        <v>226</v>
      </c>
      <c r="C11" t="s">
        <v>174</v>
      </c>
      <c r="D11" t="s">
        <v>208</v>
      </c>
      <c r="E11" t="s">
        <v>214</v>
      </c>
      <c r="F11" t="s">
        <v>234</v>
      </c>
      <c r="G11" t="s">
        <v>229</v>
      </c>
      <c r="H11" t="s">
        <v>245</v>
      </c>
      <c r="I11" t="s">
        <v>254</v>
      </c>
      <c r="J11" t="s">
        <v>252</v>
      </c>
      <c r="K11" t="s">
        <v>253</v>
      </c>
      <c r="L11" t="s">
        <v>29</v>
      </c>
    </row>
    <row r="12" spans="1:12" x14ac:dyDescent="0.3">
      <c r="A12">
        <v>10</v>
      </c>
      <c r="B12" t="s">
        <v>226</v>
      </c>
      <c r="C12" t="s">
        <v>176</v>
      </c>
      <c r="D12" t="s">
        <v>210</v>
      </c>
      <c r="E12" t="s">
        <v>215</v>
      </c>
      <c r="F12" t="s">
        <v>234</v>
      </c>
      <c r="G12" t="s">
        <v>229</v>
      </c>
      <c r="H12" t="s">
        <v>245</v>
      </c>
      <c r="I12" t="s">
        <v>259</v>
      </c>
      <c r="J12" t="s">
        <v>257</v>
      </c>
      <c r="K12" t="s">
        <v>258</v>
      </c>
      <c r="L12" t="s">
        <v>29</v>
      </c>
    </row>
    <row r="13" spans="1:12" x14ac:dyDescent="0.3">
      <c r="A13">
        <v>14</v>
      </c>
      <c r="B13" t="s">
        <v>226</v>
      </c>
      <c r="C13" t="s">
        <v>181</v>
      </c>
      <c r="D13" t="s">
        <v>183</v>
      </c>
      <c r="E13" t="s">
        <v>217</v>
      </c>
      <c r="F13" t="s">
        <v>234</v>
      </c>
      <c r="G13" t="s">
        <v>229</v>
      </c>
      <c r="H13" t="s">
        <v>263</v>
      </c>
      <c r="I13" t="s">
        <v>262</v>
      </c>
      <c r="J13" t="s">
        <v>252</v>
      </c>
      <c r="K13" t="s">
        <v>253</v>
      </c>
      <c r="L13" t="s">
        <v>29</v>
      </c>
    </row>
    <row r="14" spans="1:12" x14ac:dyDescent="0.3">
      <c r="A14">
        <v>23</v>
      </c>
      <c r="B14" t="s">
        <v>226</v>
      </c>
      <c r="C14" t="s">
        <v>189</v>
      </c>
      <c r="D14" t="s">
        <v>189</v>
      </c>
      <c r="E14" t="s">
        <v>221</v>
      </c>
      <c r="F14" t="s">
        <v>234</v>
      </c>
      <c r="G14" t="s">
        <v>229</v>
      </c>
      <c r="H14" t="s">
        <v>245</v>
      </c>
      <c r="I14" t="s">
        <v>266</v>
      </c>
      <c r="J14" t="s">
        <v>264</v>
      </c>
      <c r="K14" t="s">
        <v>265</v>
      </c>
      <c r="L14" t="s">
        <v>29</v>
      </c>
    </row>
    <row r="15" spans="1:12" x14ac:dyDescent="0.3">
      <c r="A15">
        <v>11</v>
      </c>
      <c r="B15" t="s">
        <v>226</v>
      </c>
      <c r="C15" t="s">
        <v>176</v>
      </c>
      <c r="D15" t="s">
        <v>179</v>
      </c>
      <c r="E15" t="s">
        <v>216</v>
      </c>
      <c r="F15" t="s">
        <v>269</v>
      </c>
      <c r="G15" t="s">
        <v>229</v>
      </c>
      <c r="H15" t="s">
        <v>245</v>
      </c>
      <c r="I15" t="s">
        <v>278</v>
      </c>
      <c r="J15" t="s">
        <v>271</v>
      </c>
      <c r="K15" t="s">
        <v>272</v>
      </c>
      <c r="L15" t="s">
        <v>276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6750-8BF1-44DE-A2C6-CE0337E244BE}">
  <sheetPr codeName="Planilha13">
    <tabColor theme="0"/>
    <pageSetUpPr autoPageBreaks="0"/>
  </sheetPr>
  <dimension ref="A2:ER120"/>
  <sheetViews>
    <sheetView showGridLines="0" topLeftCell="BO1" zoomScale="30" zoomScaleNormal="70" workbookViewId="0">
      <selection activeCell="BS77" sqref="BS77"/>
    </sheetView>
  </sheetViews>
  <sheetFormatPr defaultRowHeight="14.4" x14ac:dyDescent="0.3"/>
  <cols>
    <col min="1" max="1" width="15.5546875" customWidth="1"/>
    <col min="2" max="2" width="11.6640625" customWidth="1"/>
  </cols>
  <sheetData>
    <row r="2" spans="1:148" x14ac:dyDescent="0.3">
      <c r="A2" t="s">
        <v>76</v>
      </c>
    </row>
    <row r="3" spans="1:148" x14ac:dyDescent="0.3">
      <c r="A3" s="50" t="s">
        <v>74</v>
      </c>
      <c r="B3" s="49" t="s">
        <v>75</v>
      </c>
    </row>
    <row r="5" spans="1:148" ht="15" thickBot="1" x14ac:dyDescent="0.35"/>
    <row r="6" spans="1:148" ht="61.2" x14ac:dyDescent="1.1000000000000001">
      <c r="J6" s="259" t="s">
        <v>78</v>
      </c>
      <c r="K6" s="260"/>
      <c r="L6" s="260"/>
      <c r="M6" s="260"/>
      <c r="N6" s="260"/>
      <c r="O6" s="260"/>
      <c r="P6" s="260"/>
      <c r="Q6" s="260"/>
      <c r="R6" s="260"/>
      <c r="S6" s="260"/>
      <c r="T6" s="260"/>
      <c r="U6" s="260"/>
      <c r="V6" s="260"/>
      <c r="W6" s="260"/>
      <c r="X6" s="260"/>
      <c r="Y6" s="260"/>
      <c r="Z6" s="260"/>
      <c r="AA6" s="260"/>
      <c r="AB6" s="260"/>
      <c r="AC6" s="260"/>
      <c r="AD6" s="260"/>
      <c r="AE6" s="260"/>
      <c r="AF6" s="260"/>
      <c r="AG6" s="260"/>
      <c r="AH6" s="260"/>
      <c r="AI6" s="260"/>
      <c r="AJ6" s="260"/>
      <c r="AK6" s="260"/>
      <c r="AL6" s="260"/>
      <c r="AM6" s="260"/>
      <c r="AN6" s="260"/>
      <c r="AO6" s="260"/>
      <c r="AP6" s="260"/>
      <c r="AQ6" s="260"/>
      <c r="AR6" s="260"/>
      <c r="AS6" s="260"/>
      <c r="AT6" s="260"/>
      <c r="AU6" s="260"/>
      <c r="AV6" s="260"/>
      <c r="AW6" s="260"/>
      <c r="AX6" s="260"/>
      <c r="AY6" s="260"/>
      <c r="AZ6" s="260"/>
      <c r="BA6" s="260"/>
      <c r="BB6" s="260"/>
      <c r="BC6" s="261"/>
      <c r="BH6" s="259" t="s">
        <v>79</v>
      </c>
      <c r="BI6" s="260"/>
      <c r="BJ6" s="260"/>
      <c r="BK6" s="260"/>
      <c r="BL6" s="260"/>
      <c r="BM6" s="260"/>
      <c r="BN6" s="260"/>
      <c r="BO6" s="260"/>
      <c r="BP6" s="260"/>
      <c r="BQ6" s="260"/>
      <c r="BR6" s="260"/>
      <c r="BS6" s="260"/>
      <c r="BT6" s="260"/>
      <c r="BU6" s="260"/>
      <c r="BV6" s="260"/>
      <c r="BW6" s="260"/>
      <c r="BX6" s="260"/>
      <c r="BY6" s="260"/>
      <c r="BZ6" s="260"/>
      <c r="CA6" s="260"/>
      <c r="CB6" s="260"/>
      <c r="CC6" s="260"/>
      <c r="CD6" s="260"/>
      <c r="CE6" s="260"/>
      <c r="CF6" s="260"/>
      <c r="CG6" s="260"/>
      <c r="CH6" s="260"/>
      <c r="CI6" s="260"/>
      <c r="CJ6" s="260"/>
      <c r="CK6" s="260"/>
      <c r="CL6" s="260"/>
      <c r="CM6" s="260"/>
      <c r="CN6" s="260"/>
      <c r="CO6" s="260"/>
      <c r="CP6" s="260"/>
      <c r="CQ6" s="260"/>
      <c r="CR6" s="260"/>
      <c r="CS6" s="260"/>
      <c r="CT6" s="260"/>
      <c r="CU6" s="260"/>
      <c r="CV6" s="260"/>
      <c r="CW6" s="260"/>
      <c r="CX6" s="260"/>
      <c r="CY6" s="260"/>
      <c r="CZ6" s="260"/>
      <c r="DA6" s="261"/>
      <c r="DC6" s="262" t="s">
        <v>80</v>
      </c>
      <c r="DD6" s="263"/>
      <c r="DE6" s="263"/>
      <c r="DF6" s="263"/>
      <c r="DG6" s="263"/>
      <c r="DH6" s="263"/>
      <c r="DI6" s="263"/>
      <c r="DJ6" s="263"/>
      <c r="DK6" s="263"/>
      <c r="DL6" s="263"/>
      <c r="DM6" s="263"/>
      <c r="DN6" s="263"/>
      <c r="DO6" s="263"/>
      <c r="DP6" s="263"/>
      <c r="DQ6" s="263"/>
      <c r="DR6" s="263"/>
      <c r="DS6" s="263"/>
      <c r="DT6" s="263"/>
      <c r="DU6" s="263"/>
      <c r="DV6" s="263"/>
      <c r="DW6" s="263"/>
      <c r="DX6" s="263"/>
      <c r="DY6" s="263"/>
      <c r="DZ6" s="263"/>
      <c r="EA6" s="263"/>
      <c r="EB6" s="263"/>
      <c r="EC6" s="263"/>
      <c r="ED6" s="263"/>
      <c r="EE6" s="263"/>
      <c r="EF6" s="263"/>
      <c r="EG6" s="263"/>
      <c r="EH6" s="263"/>
      <c r="EI6" s="263"/>
      <c r="EJ6" s="263"/>
      <c r="EK6" s="263"/>
      <c r="EL6" s="263"/>
      <c r="EM6" s="263"/>
      <c r="EN6" s="263"/>
      <c r="EO6" s="263"/>
      <c r="EP6" s="263"/>
      <c r="EQ6" s="263"/>
      <c r="ER6" s="264"/>
    </row>
    <row r="7" spans="1:148" x14ac:dyDescent="0.3">
      <c r="J7" s="54"/>
      <c r="BC7" s="55"/>
      <c r="BH7" s="54"/>
      <c r="DA7" s="55"/>
      <c r="DC7" s="10"/>
      <c r="ER7" s="11"/>
    </row>
    <row r="8" spans="1:148" x14ac:dyDescent="0.3">
      <c r="J8" s="54"/>
      <c r="BC8" s="55"/>
      <c r="BH8" s="54"/>
      <c r="DA8" s="55"/>
      <c r="DC8" s="10"/>
      <c r="ER8" s="11"/>
    </row>
    <row r="9" spans="1:148" x14ac:dyDescent="0.3">
      <c r="J9" s="54"/>
      <c r="BC9" s="55"/>
      <c r="BH9" s="54"/>
      <c r="DA9" s="55"/>
      <c r="DC9" s="10"/>
      <c r="ER9" s="11"/>
    </row>
    <row r="10" spans="1:148" x14ac:dyDescent="0.3">
      <c r="J10" s="54"/>
      <c r="BC10" s="55"/>
      <c r="BH10" s="54"/>
      <c r="DA10" s="55"/>
      <c r="DC10" s="10"/>
      <c r="ER10" s="11"/>
    </row>
    <row r="11" spans="1:148" x14ac:dyDescent="0.3">
      <c r="J11" s="54"/>
      <c r="BC11" s="55"/>
      <c r="BH11" s="54"/>
      <c r="DA11" s="55"/>
      <c r="DC11" s="10"/>
      <c r="ER11" s="11"/>
    </row>
    <row r="12" spans="1:148" x14ac:dyDescent="0.3">
      <c r="J12" s="54"/>
      <c r="BC12" s="55"/>
      <c r="BH12" s="54"/>
      <c r="DA12" s="55"/>
      <c r="DC12" s="10"/>
      <c r="ER12" s="11"/>
    </row>
    <row r="13" spans="1:148" x14ac:dyDescent="0.3">
      <c r="J13" s="54"/>
      <c r="BC13" s="55"/>
      <c r="BH13" s="54"/>
      <c r="DA13" s="55"/>
      <c r="DC13" s="10"/>
      <c r="ER13" s="11"/>
    </row>
    <row r="14" spans="1:148" x14ac:dyDescent="0.3">
      <c r="J14" s="54"/>
      <c r="BC14" s="55"/>
      <c r="BH14" s="54"/>
      <c r="DA14" s="55"/>
      <c r="DC14" s="10"/>
      <c r="ER14" s="11"/>
    </row>
    <row r="15" spans="1:148" x14ac:dyDescent="0.3">
      <c r="J15" s="54"/>
      <c r="BC15" s="55"/>
      <c r="BH15" s="54"/>
      <c r="DA15" s="55"/>
      <c r="DC15" s="10"/>
      <c r="ER15" s="11"/>
    </row>
    <row r="16" spans="1:148" x14ac:dyDescent="0.3">
      <c r="J16" s="54"/>
      <c r="BC16" s="55"/>
      <c r="BH16" s="54"/>
      <c r="DA16" s="55"/>
      <c r="DC16" s="10"/>
      <c r="ER16" s="11"/>
    </row>
    <row r="17" spans="10:148" x14ac:dyDescent="0.3">
      <c r="J17" s="54"/>
      <c r="BC17" s="55"/>
      <c r="BH17" s="54"/>
      <c r="DA17" s="55"/>
      <c r="DC17" s="10"/>
      <c r="ER17" s="11"/>
    </row>
    <row r="18" spans="10:148" x14ac:dyDescent="0.3">
      <c r="J18" s="54"/>
      <c r="BC18" s="55"/>
      <c r="BH18" s="54"/>
      <c r="DA18" s="55"/>
      <c r="DC18" s="10"/>
      <c r="ER18" s="11"/>
    </row>
    <row r="19" spans="10:148" x14ac:dyDescent="0.3">
      <c r="J19" s="54"/>
      <c r="BC19" s="55"/>
      <c r="BH19" s="54"/>
      <c r="DA19" s="55"/>
      <c r="DC19" s="10"/>
      <c r="ER19" s="11"/>
    </row>
    <row r="20" spans="10:148" x14ac:dyDescent="0.3">
      <c r="J20" s="54"/>
      <c r="BC20" s="55"/>
      <c r="BH20" s="54"/>
      <c r="DA20" s="55"/>
      <c r="DC20" s="10"/>
      <c r="ER20" s="11"/>
    </row>
    <row r="21" spans="10:148" x14ac:dyDescent="0.3">
      <c r="J21" s="54"/>
      <c r="BC21" s="55"/>
      <c r="BH21" s="54"/>
      <c r="DA21" s="55"/>
      <c r="DC21" s="10"/>
      <c r="ER21" s="11"/>
    </row>
    <row r="22" spans="10:148" x14ac:dyDescent="0.3">
      <c r="J22" s="54"/>
      <c r="BC22" s="55"/>
      <c r="BH22" s="54"/>
      <c r="DA22" s="55"/>
      <c r="DC22" s="10"/>
      <c r="ER22" s="11"/>
    </row>
    <row r="23" spans="10:148" x14ac:dyDescent="0.3">
      <c r="J23" s="54"/>
      <c r="BC23" s="55"/>
      <c r="BH23" s="54"/>
      <c r="DA23" s="55"/>
      <c r="DC23" s="10"/>
      <c r="ER23" s="11"/>
    </row>
    <row r="24" spans="10:148" x14ac:dyDescent="0.3">
      <c r="J24" s="54"/>
      <c r="BC24" s="55"/>
      <c r="BH24" s="54"/>
      <c r="DA24" s="55"/>
      <c r="DC24" s="10"/>
      <c r="ER24" s="11"/>
    </row>
    <row r="25" spans="10:148" x14ac:dyDescent="0.3">
      <c r="J25" s="54"/>
      <c r="BC25" s="55"/>
      <c r="BH25" s="54"/>
      <c r="DA25" s="55"/>
      <c r="DC25" s="10"/>
      <c r="ER25" s="11"/>
    </row>
    <row r="26" spans="10:148" x14ac:dyDescent="0.3">
      <c r="J26" s="54"/>
      <c r="BC26" s="55"/>
      <c r="BH26" s="54"/>
      <c r="DA26" s="55"/>
      <c r="DC26" s="10"/>
      <c r="ER26" s="11"/>
    </row>
    <row r="27" spans="10:148" x14ac:dyDescent="0.3">
      <c r="J27" s="54"/>
      <c r="BC27" s="55"/>
      <c r="BH27" s="54"/>
      <c r="DA27" s="55"/>
      <c r="DC27" s="10"/>
      <c r="ER27" s="11"/>
    </row>
    <row r="28" spans="10:148" x14ac:dyDescent="0.3">
      <c r="J28" s="54"/>
      <c r="BC28" s="55"/>
      <c r="BH28" s="54"/>
      <c r="DA28" s="55"/>
      <c r="DC28" s="10"/>
      <c r="ER28" s="11"/>
    </row>
    <row r="29" spans="10:148" x14ac:dyDescent="0.3">
      <c r="J29" s="54"/>
      <c r="BC29" s="55"/>
      <c r="BH29" s="54"/>
      <c r="DA29" s="55"/>
      <c r="DC29" s="10"/>
      <c r="ER29" s="11"/>
    </row>
    <row r="30" spans="10:148" x14ac:dyDescent="0.3">
      <c r="J30" s="54"/>
      <c r="BC30" s="55"/>
      <c r="BH30" s="54"/>
      <c r="DA30" s="55"/>
      <c r="DC30" s="10"/>
      <c r="ER30" s="11"/>
    </row>
    <row r="31" spans="10:148" x14ac:dyDescent="0.3">
      <c r="J31" s="54"/>
      <c r="BC31" s="55"/>
      <c r="BH31" s="54"/>
      <c r="DA31" s="55"/>
      <c r="DC31" s="10"/>
      <c r="ER31" s="11"/>
    </row>
    <row r="32" spans="10:148" x14ac:dyDescent="0.3">
      <c r="J32" s="54"/>
      <c r="BC32" s="55"/>
      <c r="BH32" s="54"/>
      <c r="DA32" s="55"/>
      <c r="DC32" s="10"/>
      <c r="ER32" s="11"/>
    </row>
    <row r="33" spans="10:148" x14ac:dyDescent="0.3">
      <c r="J33" s="54"/>
      <c r="BC33" s="55"/>
      <c r="BH33" s="54"/>
      <c r="DA33" s="55"/>
      <c r="DC33" s="10"/>
      <c r="ER33" s="11"/>
    </row>
    <row r="34" spans="10:148" x14ac:dyDescent="0.3">
      <c r="J34" s="54"/>
      <c r="BC34" s="55"/>
      <c r="BH34" s="54"/>
      <c r="DA34" s="55"/>
      <c r="DC34" s="10"/>
      <c r="ER34" s="11"/>
    </row>
    <row r="35" spans="10:148" x14ac:dyDescent="0.3">
      <c r="J35" s="54"/>
      <c r="BC35" s="55"/>
      <c r="BH35" s="54"/>
      <c r="DA35" s="55"/>
      <c r="DC35" s="10"/>
      <c r="ER35" s="11"/>
    </row>
    <row r="36" spans="10:148" x14ac:dyDescent="0.3">
      <c r="J36" s="54"/>
      <c r="BC36" s="55"/>
      <c r="BH36" s="54"/>
      <c r="DA36" s="55"/>
      <c r="DC36" s="10"/>
      <c r="ER36" s="11"/>
    </row>
    <row r="37" spans="10:148" x14ac:dyDescent="0.3">
      <c r="J37" s="54"/>
      <c r="BC37" s="55"/>
      <c r="BH37" s="54"/>
      <c r="DA37" s="55"/>
      <c r="DC37" s="10"/>
      <c r="ER37" s="11"/>
    </row>
    <row r="38" spans="10:148" x14ac:dyDescent="0.3">
      <c r="J38" s="54"/>
      <c r="BC38" s="55"/>
      <c r="BH38" s="54"/>
      <c r="DA38" s="55"/>
      <c r="DC38" s="10"/>
      <c r="ER38" s="11"/>
    </row>
    <row r="39" spans="10:148" x14ac:dyDescent="0.3">
      <c r="J39" s="54"/>
      <c r="BC39" s="55"/>
      <c r="BH39" s="54"/>
      <c r="DA39" s="55"/>
      <c r="DC39" s="10"/>
      <c r="ER39" s="11"/>
    </row>
    <row r="40" spans="10:148" x14ac:dyDescent="0.3">
      <c r="J40" s="54"/>
      <c r="BC40" s="55"/>
      <c r="BH40" s="54"/>
      <c r="DA40" s="55"/>
      <c r="DC40" s="10"/>
      <c r="ER40" s="11"/>
    </row>
    <row r="41" spans="10:148" x14ac:dyDescent="0.3">
      <c r="J41" s="54"/>
      <c r="BC41" s="55"/>
      <c r="BH41" s="54"/>
      <c r="DA41" s="55"/>
      <c r="DC41" s="10"/>
      <c r="ER41" s="11"/>
    </row>
    <row r="42" spans="10:148" x14ac:dyDescent="0.3">
      <c r="J42" s="54"/>
      <c r="BC42" s="55"/>
      <c r="BH42" s="54"/>
      <c r="DA42" s="55"/>
      <c r="DC42" s="10"/>
      <c r="ER42" s="11"/>
    </row>
    <row r="43" spans="10:148" x14ac:dyDescent="0.3">
      <c r="J43" s="54"/>
      <c r="BC43" s="55"/>
      <c r="BH43" s="54"/>
      <c r="DA43" s="55"/>
      <c r="DC43" s="10"/>
      <c r="ER43" s="11"/>
    </row>
    <row r="44" spans="10:148" ht="15" thickBot="1" x14ac:dyDescent="0.35">
      <c r="J44" s="56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7"/>
      <c r="AZ44" s="57"/>
      <c r="BA44" s="57"/>
      <c r="BB44" s="57"/>
      <c r="BC44" s="58"/>
      <c r="BH44" s="56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7"/>
      <c r="CC44" s="57"/>
      <c r="CD44" s="57"/>
      <c r="CE44" s="57"/>
      <c r="CF44" s="57"/>
      <c r="CG44" s="57"/>
      <c r="CH44" s="57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8"/>
      <c r="DC44" s="18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20"/>
    </row>
    <row r="66" ht="13.95" customHeight="1" x14ac:dyDescent="0.3"/>
    <row r="120" spans="144:144" x14ac:dyDescent="0.3">
      <c r="EN120" t="s">
        <v>81</v>
      </c>
    </row>
  </sheetData>
  <mergeCells count="3">
    <mergeCell ref="J6:BC6"/>
    <mergeCell ref="BH6:DA6"/>
    <mergeCell ref="DC6:ER6"/>
  </mergeCells>
  <hyperlinks>
    <hyperlink ref="B3" r:id="rId1" display="https://oggi.publicloud.com.br/views/login.html?v=PubliWeb-Oficial.23.0424.1.2.master" xr:uid="{40387F43-4F71-476C-914C-C1FF85FBBD2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66" t="s">
        <v>29</v>
      </c>
      <c r="B1" s="266"/>
      <c r="C1" s="266"/>
      <c r="D1" s="268" t="s">
        <v>111</v>
      </c>
      <c r="E1" s="268"/>
      <c r="F1" s="268"/>
      <c r="G1" s="268"/>
      <c r="H1" s="268"/>
      <c r="I1" s="268"/>
      <c r="J1" s="65" t="s">
        <v>29</v>
      </c>
      <c r="K1" s="65" t="s">
        <v>29</v>
      </c>
      <c r="L1" s="65" t="s">
        <v>29</v>
      </c>
      <c r="M1" s="65" t="s">
        <v>29</v>
      </c>
      <c r="N1" s="65" t="s">
        <v>29</v>
      </c>
      <c r="O1" s="66" t="s">
        <v>29</v>
      </c>
    </row>
    <row r="2" spans="1:15" x14ac:dyDescent="0.3">
      <c r="A2" s="267"/>
      <c r="B2" s="267"/>
      <c r="C2" s="267"/>
      <c r="D2" s="266" t="s">
        <v>112</v>
      </c>
      <c r="E2" s="266"/>
      <c r="F2" s="266"/>
      <c r="G2" s="266"/>
      <c r="H2" s="266"/>
      <c r="I2" s="266"/>
      <c r="J2" s="65"/>
      <c r="K2" s="65"/>
      <c r="L2" s="65"/>
      <c r="M2" s="65"/>
      <c r="N2" s="65"/>
      <c r="O2" s="269" t="s">
        <v>113</v>
      </c>
    </row>
    <row r="3" spans="1:15" x14ac:dyDescent="0.3">
      <c r="A3" s="267"/>
      <c r="B3" s="267"/>
      <c r="C3" s="267"/>
      <c r="D3" s="266" t="s">
        <v>114</v>
      </c>
      <c r="E3" s="266"/>
      <c r="F3" s="266"/>
      <c r="G3" s="266"/>
      <c r="H3" s="266"/>
      <c r="I3" s="266"/>
      <c r="J3" s="65"/>
      <c r="K3" s="65"/>
      <c r="L3" s="65"/>
      <c r="M3" s="65"/>
      <c r="N3" s="65"/>
      <c r="O3" s="270"/>
    </row>
    <row r="4" spans="1:15" x14ac:dyDescent="0.3">
      <c r="A4" s="267"/>
      <c r="B4" s="267"/>
      <c r="C4" s="267"/>
      <c r="D4" s="266" t="s">
        <v>115</v>
      </c>
      <c r="E4" s="266"/>
      <c r="F4" s="266"/>
      <c r="G4" s="266"/>
      <c r="H4" s="266"/>
      <c r="I4" s="266"/>
      <c r="J4" s="65"/>
      <c r="K4" s="65"/>
      <c r="L4" s="65"/>
      <c r="M4" s="65"/>
      <c r="N4" s="65"/>
      <c r="O4" s="270"/>
    </row>
    <row r="5" spans="1:15" x14ac:dyDescent="0.3">
      <c r="A5" s="267"/>
      <c r="B5" s="267"/>
      <c r="C5" s="267"/>
      <c r="D5" s="266" t="s">
        <v>116</v>
      </c>
      <c r="E5" s="266"/>
      <c r="F5" s="266"/>
      <c r="G5" s="266"/>
      <c r="H5" s="266"/>
      <c r="I5" s="266"/>
      <c r="J5" s="65"/>
      <c r="K5" s="65"/>
      <c r="L5" s="65"/>
      <c r="M5" s="65"/>
      <c r="N5" s="65"/>
      <c r="O5" s="270"/>
    </row>
    <row r="6" spans="1:15" x14ac:dyDescent="0.3">
      <c r="A6" s="267"/>
      <c r="B6" s="267"/>
      <c r="C6" s="267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270"/>
    </row>
    <row r="7" spans="1:15" x14ac:dyDescent="0.3">
      <c r="A7" s="267"/>
      <c r="B7" s="267"/>
      <c r="C7" s="267"/>
      <c r="D7" s="266" t="s">
        <v>117</v>
      </c>
      <c r="E7" s="266"/>
      <c r="F7" s="266"/>
      <c r="G7" s="266"/>
      <c r="H7" s="266"/>
      <c r="I7" s="266"/>
      <c r="J7" s="65"/>
      <c r="K7" s="65"/>
      <c r="L7" s="65"/>
      <c r="M7" s="65"/>
      <c r="N7" s="65"/>
      <c r="O7" s="67">
        <v>45264.482613275461</v>
      </c>
    </row>
    <row r="8" spans="1:15" x14ac:dyDescent="0.3">
      <c r="A8" s="265" t="s">
        <v>118</v>
      </c>
      <c r="B8" s="265"/>
      <c r="C8" s="265"/>
      <c r="D8" s="265"/>
      <c r="E8" s="265"/>
      <c r="F8" s="265"/>
      <c r="G8" s="265"/>
      <c r="H8" s="265"/>
      <c r="I8" s="265"/>
      <c r="J8" s="265"/>
      <c r="K8" s="265"/>
      <c r="L8" s="265"/>
      <c r="M8" s="265"/>
      <c r="N8" s="265"/>
      <c r="O8" s="265"/>
    </row>
    <row r="9" spans="1:15" ht="27.6" x14ac:dyDescent="0.3">
      <c r="A9" s="68" t="s">
        <v>119</v>
      </c>
      <c r="B9" s="68" t="s">
        <v>120</v>
      </c>
      <c r="C9" s="68" t="s">
        <v>121</v>
      </c>
      <c r="D9" s="68" t="s">
        <v>69</v>
      </c>
      <c r="E9" s="68" t="s">
        <v>122</v>
      </c>
      <c r="F9" s="68" t="s">
        <v>123</v>
      </c>
      <c r="G9" s="68" t="s">
        <v>51</v>
      </c>
      <c r="H9" s="68" t="s">
        <v>124</v>
      </c>
      <c r="I9" s="68" t="s">
        <v>125</v>
      </c>
      <c r="J9" s="68" t="s">
        <v>123</v>
      </c>
      <c r="K9" s="68" t="s">
        <v>126</v>
      </c>
      <c r="L9" s="68" t="s">
        <v>127</v>
      </c>
      <c r="M9" s="68" t="s">
        <v>128</v>
      </c>
      <c r="N9" s="68" t="s">
        <v>129</v>
      </c>
      <c r="O9" s="69" t="s">
        <v>130</v>
      </c>
    </row>
    <row r="10" spans="1:15" x14ac:dyDescent="0.3">
      <c r="A10" s="70" t="s">
        <v>66</v>
      </c>
      <c r="B10" s="71">
        <v>1</v>
      </c>
      <c r="C10" s="70" t="s">
        <v>140</v>
      </c>
      <c r="D10" s="70" t="s">
        <v>90</v>
      </c>
      <c r="E10" s="70">
        <v>1</v>
      </c>
      <c r="F10" s="72">
        <v>20000</v>
      </c>
      <c r="G10" s="72">
        <v>20000</v>
      </c>
      <c r="H10" s="70" t="s">
        <v>134</v>
      </c>
      <c r="I10" s="72">
        <v>9900</v>
      </c>
      <c r="J10" s="72">
        <v>9900</v>
      </c>
      <c r="K10" s="72" t="s">
        <v>135</v>
      </c>
      <c r="L10" s="73" t="s">
        <v>136</v>
      </c>
      <c r="M10" s="73" t="s">
        <v>136</v>
      </c>
      <c r="N10" s="72">
        <v>0</v>
      </c>
      <c r="O10" s="74" t="s">
        <v>29</v>
      </c>
    </row>
    <row r="11" spans="1:15" x14ac:dyDescent="0.3">
      <c r="A11" s="75" t="s">
        <v>66</v>
      </c>
      <c r="B11" s="76">
        <v>2</v>
      </c>
      <c r="C11" s="75" t="s">
        <v>141</v>
      </c>
      <c r="D11" s="75" t="s">
        <v>103</v>
      </c>
      <c r="E11" s="75">
        <v>1</v>
      </c>
      <c r="F11" s="77">
        <v>11500</v>
      </c>
      <c r="G11" s="77">
        <v>11500</v>
      </c>
      <c r="H11" s="75" t="s">
        <v>134</v>
      </c>
      <c r="I11" s="77">
        <v>7400</v>
      </c>
      <c r="J11" s="77">
        <v>7400</v>
      </c>
      <c r="K11" s="77" t="s">
        <v>135</v>
      </c>
      <c r="L11" s="78" t="s">
        <v>136</v>
      </c>
      <c r="M11" s="78" t="s">
        <v>136</v>
      </c>
      <c r="N11" s="77">
        <v>0</v>
      </c>
      <c r="O11" s="79" t="s">
        <v>29</v>
      </c>
    </row>
    <row r="12" spans="1:15" x14ac:dyDescent="0.3">
      <c r="A12" s="70" t="s">
        <v>137</v>
      </c>
      <c r="B12" s="71">
        <v>3</v>
      </c>
      <c r="C12" s="70" t="s">
        <v>142</v>
      </c>
      <c r="D12" s="70" t="s">
        <v>104</v>
      </c>
      <c r="E12" s="70">
        <v>1</v>
      </c>
      <c r="F12" s="72">
        <v>1000</v>
      </c>
      <c r="G12" s="72">
        <v>1000</v>
      </c>
      <c r="H12" s="70" t="s">
        <v>134</v>
      </c>
      <c r="I12" s="72">
        <v>900</v>
      </c>
      <c r="J12" s="72">
        <v>900</v>
      </c>
      <c r="K12" s="72" t="s">
        <v>135</v>
      </c>
      <c r="L12" s="73" t="s">
        <v>143</v>
      </c>
      <c r="M12" s="73" t="s">
        <v>136</v>
      </c>
      <c r="N12" s="72">
        <v>0</v>
      </c>
      <c r="O12" s="74" t="s">
        <v>105</v>
      </c>
    </row>
    <row r="13" spans="1:15" x14ac:dyDescent="0.3">
      <c r="A13" s="75" t="s">
        <v>137</v>
      </c>
      <c r="B13" s="76">
        <v>4</v>
      </c>
      <c r="C13" s="75" t="s">
        <v>144</v>
      </c>
      <c r="D13" s="75" t="s">
        <v>106</v>
      </c>
      <c r="E13" s="75">
        <v>1</v>
      </c>
      <c r="F13" s="77">
        <v>2000</v>
      </c>
      <c r="G13" s="77">
        <v>2000</v>
      </c>
      <c r="H13" s="75" t="s">
        <v>134</v>
      </c>
      <c r="I13" s="77">
        <v>500</v>
      </c>
      <c r="J13" s="77">
        <v>500</v>
      </c>
      <c r="K13" s="77" t="s">
        <v>135</v>
      </c>
      <c r="L13" s="78" t="s">
        <v>143</v>
      </c>
      <c r="M13" s="78" t="s">
        <v>136</v>
      </c>
      <c r="N13" s="77">
        <v>0</v>
      </c>
      <c r="O13" s="79" t="s">
        <v>107</v>
      </c>
    </row>
    <row r="14" spans="1:15" x14ac:dyDescent="0.3">
      <c r="A14" s="70" t="s">
        <v>137</v>
      </c>
      <c r="B14" s="71">
        <v>5</v>
      </c>
      <c r="C14" s="70" t="s">
        <v>145</v>
      </c>
      <c r="D14" s="70" t="s">
        <v>85</v>
      </c>
      <c r="E14" s="70">
        <v>1</v>
      </c>
      <c r="F14" s="72">
        <v>4000</v>
      </c>
      <c r="G14" s="72">
        <v>4000</v>
      </c>
      <c r="H14" s="70" t="s">
        <v>134</v>
      </c>
      <c r="I14" s="72">
        <v>2000</v>
      </c>
      <c r="J14" s="72">
        <v>2000</v>
      </c>
      <c r="K14" s="72" t="s">
        <v>135</v>
      </c>
      <c r="L14" s="73" t="s">
        <v>143</v>
      </c>
      <c r="M14" s="73" t="s">
        <v>136</v>
      </c>
      <c r="N14" s="72">
        <v>0</v>
      </c>
      <c r="O14" s="74" t="s">
        <v>87</v>
      </c>
    </row>
    <row r="15" spans="1:15" x14ac:dyDescent="0.3">
      <c r="A15" s="75" t="s">
        <v>139</v>
      </c>
      <c r="B15" s="76">
        <v>6</v>
      </c>
      <c r="C15" s="75" t="s">
        <v>146</v>
      </c>
      <c r="D15" s="75" t="s">
        <v>138</v>
      </c>
      <c r="E15" s="75">
        <v>1</v>
      </c>
      <c r="F15" s="77">
        <v>0</v>
      </c>
      <c r="G15" s="77">
        <v>0</v>
      </c>
      <c r="H15" s="75" t="s">
        <v>134</v>
      </c>
      <c r="I15" s="77">
        <v>1000</v>
      </c>
      <c r="J15" s="77">
        <v>1000</v>
      </c>
      <c r="K15" s="77" t="s">
        <v>135</v>
      </c>
      <c r="L15" s="78" t="s">
        <v>143</v>
      </c>
      <c r="M15" s="78" t="s">
        <v>136</v>
      </c>
      <c r="N15" s="77">
        <v>0</v>
      </c>
      <c r="O15" s="79" t="s">
        <v>29</v>
      </c>
    </row>
    <row r="16" spans="1:15" x14ac:dyDescent="0.3">
      <c r="A16" s="70" t="s">
        <v>137</v>
      </c>
      <c r="B16" s="71">
        <v>7</v>
      </c>
      <c r="C16" s="70" t="s">
        <v>147</v>
      </c>
      <c r="D16" s="70" t="s">
        <v>86</v>
      </c>
      <c r="E16" s="70">
        <v>1</v>
      </c>
      <c r="F16" s="72">
        <v>2000</v>
      </c>
      <c r="G16" s="72">
        <v>2000</v>
      </c>
      <c r="H16" s="70" t="s">
        <v>134</v>
      </c>
      <c r="I16" s="72">
        <v>1000</v>
      </c>
      <c r="J16" s="72">
        <v>1000</v>
      </c>
      <c r="K16" s="72" t="s">
        <v>135</v>
      </c>
      <c r="L16" s="73" t="s">
        <v>143</v>
      </c>
      <c r="M16" s="73" t="s">
        <v>136</v>
      </c>
      <c r="N16" s="72">
        <v>0</v>
      </c>
      <c r="O16" s="74" t="s">
        <v>88</v>
      </c>
    </row>
    <row r="17" spans="1:15" x14ac:dyDescent="0.3">
      <c r="A17" s="75" t="s">
        <v>139</v>
      </c>
      <c r="B17" s="76">
        <v>14</v>
      </c>
      <c r="C17" s="75" t="s">
        <v>148</v>
      </c>
      <c r="D17" s="75" t="s">
        <v>110</v>
      </c>
      <c r="E17" s="75">
        <v>1</v>
      </c>
      <c r="F17" s="77">
        <v>2500</v>
      </c>
      <c r="G17" s="77">
        <v>2500</v>
      </c>
      <c r="H17" s="75" t="s">
        <v>134</v>
      </c>
      <c r="I17" s="77">
        <v>2000</v>
      </c>
      <c r="J17" s="77">
        <v>2000</v>
      </c>
      <c r="K17" s="77" t="s">
        <v>149</v>
      </c>
      <c r="L17" s="78" t="s">
        <v>150</v>
      </c>
      <c r="M17" s="78" t="s">
        <v>136</v>
      </c>
      <c r="N17" s="77">
        <v>0</v>
      </c>
      <c r="O17" s="79" t="s">
        <v>29</v>
      </c>
    </row>
    <row r="18" spans="1:15" x14ac:dyDescent="0.3">
      <c r="A18" s="70" t="s">
        <v>66</v>
      </c>
      <c r="B18" s="71">
        <v>8</v>
      </c>
      <c r="C18" s="70" t="s">
        <v>151</v>
      </c>
      <c r="D18" s="70" t="s">
        <v>108</v>
      </c>
      <c r="E18" s="70">
        <v>1</v>
      </c>
      <c r="F18" s="72">
        <v>8500</v>
      </c>
      <c r="G18" s="72">
        <v>8500</v>
      </c>
      <c r="H18" s="70" t="s">
        <v>134</v>
      </c>
      <c r="I18" s="72">
        <v>2500</v>
      </c>
      <c r="J18" s="72">
        <v>2500</v>
      </c>
      <c r="K18" s="72" t="s">
        <v>135</v>
      </c>
      <c r="L18" s="73" t="s">
        <v>136</v>
      </c>
      <c r="M18" s="73" t="s">
        <v>136</v>
      </c>
      <c r="N18" s="72">
        <v>0</v>
      </c>
      <c r="O18" s="74" t="s">
        <v>29</v>
      </c>
    </row>
    <row r="19" spans="1:15" ht="72" x14ac:dyDescent="0.3">
      <c r="A19" s="75" t="s">
        <v>137</v>
      </c>
      <c r="B19" s="76">
        <v>9</v>
      </c>
      <c r="C19" s="75" t="s">
        <v>152</v>
      </c>
      <c r="D19" s="75" t="s">
        <v>91</v>
      </c>
      <c r="E19" s="75">
        <v>2</v>
      </c>
      <c r="F19" s="77">
        <v>2000</v>
      </c>
      <c r="G19" s="77">
        <v>4000</v>
      </c>
      <c r="H19" s="75" t="s">
        <v>134</v>
      </c>
      <c r="I19" s="77">
        <v>1000</v>
      </c>
      <c r="J19" s="77">
        <v>500</v>
      </c>
      <c r="K19" s="77" t="s">
        <v>135</v>
      </c>
      <c r="L19" s="78" t="s">
        <v>143</v>
      </c>
      <c r="M19" s="78" t="s">
        <v>136</v>
      </c>
      <c r="N19" s="77">
        <v>0</v>
      </c>
      <c r="O19" s="80" t="s">
        <v>92</v>
      </c>
    </row>
    <row r="20" spans="1:15" ht="28.8" x14ac:dyDescent="0.3">
      <c r="A20" s="70" t="s">
        <v>137</v>
      </c>
      <c r="B20" s="71">
        <v>10</v>
      </c>
      <c r="C20" s="70" t="s">
        <v>153</v>
      </c>
      <c r="D20" s="70" t="s">
        <v>93</v>
      </c>
      <c r="E20" s="70">
        <v>3</v>
      </c>
      <c r="F20" s="72">
        <v>1500</v>
      </c>
      <c r="G20" s="72">
        <v>4500</v>
      </c>
      <c r="H20" s="70" t="s">
        <v>134</v>
      </c>
      <c r="I20" s="72">
        <v>1500</v>
      </c>
      <c r="J20" s="72">
        <v>500</v>
      </c>
      <c r="K20" s="72" t="s">
        <v>135</v>
      </c>
      <c r="L20" s="73" t="s">
        <v>143</v>
      </c>
      <c r="M20" s="73" t="s">
        <v>136</v>
      </c>
      <c r="N20" s="72">
        <v>0</v>
      </c>
      <c r="O20" s="81" t="s">
        <v>94</v>
      </c>
    </row>
    <row r="21" spans="1:15" x14ac:dyDescent="0.3">
      <c r="A21" s="75" t="s">
        <v>66</v>
      </c>
      <c r="B21" s="76">
        <v>11</v>
      </c>
      <c r="C21" s="75" t="s">
        <v>154</v>
      </c>
      <c r="D21" s="75" t="s">
        <v>95</v>
      </c>
      <c r="E21" s="75">
        <v>1</v>
      </c>
      <c r="F21" s="77">
        <v>7000</v>
      </c>
      <c r="G21" s="77">
        <v>7000</v>
      </c>
      <c r="H21" s="75" t="s">
        <v>134</v>
      </c>
      <c r="I21" s="77">
        <v>300</v>
      </c>
      <c r="J21" s="77">
        <v>300</v>
      </c>
      <c r="K21" s="77" t="s">
        <v>135</v>
      </c>
      <c r="L21" s="78" t="s">
        <v>136</v>
      </c>
      <c r="M21" s="78" t="s">
        <v>136</v>
      </c>
      <c r="N21" s="77">
        <v>0</v>
      </c>
      <c r="O21" s="79" t="s">
        <v>29</v>
      </c>
    </row>
    <row r="22" spans="1:15" x14ac:dyDescent="0.3">
      <c r="A22" s="70" t="s">
        <v>66</v>
      </c>
      <c r="B22" s="71">
        <v>12</v>
      </c>
      <c r="C22" s="70" t="s">
        <v>155</v>
      </c>
      <c r="D22" s="70" t="s">
        <v>96</v>
      </c>
      <c r="E22" s="70">
        <v>1</v>
      </c>
      <c r="F22" s="72">
        <v>7000</v>
      </c>
      <c r="G22" s="72">
        <v>7000</v>
      </c>
      <c r="H22" s="70" t="s">
        <v>134</v>
      </c>
      <c r="I22" s="72">
        <v>300</v>
      </c>
      <c r="J22" s="72">
        <v>300</v>
      </c>
      <c r="K22" s="72" t="s">
        <v>135</v>
      </c>
      <c r="L22" s="73" t="s">
        <v>136</v>
      </c>
      <c r="M22" s="73" t="s">
        <v>136</v>
      </c>
      <c r="N22" s="72">
        <v>0</v>
      </c>
      <c r="O22" s="74" t="s">
        <v>29</v>
      </c>
    </row>
    <row r="23" spans="1:15" x14ac:dyDescent="0.3">
      <c r="A23" s="75" t="s">
        <v>137</v>
      </c>
      <c r="B23" s="76">
        <v>13</v>
      </c>
      <c r="C23" s="75" t="s">
        <v>156</v>
      </c>
      <c r="D23" s="75" t="s">
        <v>109</v>
      </c>
      <c r="E23" s="75">
        <v>1</v>
      </c>
      <c r="F23" s="77">
        <v>5000</v>
      </c>
      <c r="G23" s="77">
        <v>5000</v>
      </c>
      <c r="H23" s="75" t="s">
        <v>134</v>
      </c>
      <c r="I23" s="77">
        <v>200</v>
      </c>
      <c r="J23" s="77">
        <v>200</v>
      </c>
      <c r="K23" s="77" t="s">
        <v>135</v>
      </c>
      <c r="L23" s="78" t="s">
        <v>143</v>
      </c>
      <c r="M23" s="78" t="s">
        <v>136</v>
      </c>
      <c r="N23" s="77">
        <v>0</v>
      </c>
      <c r="O23" s="79" t="s">
        <v>29</v>
      </c>
    </row>
    <row r="24" spans="1:15" x14ac:dyDescent="0.3">
      <c r="A24" s="70" t="s">
        <v>137</v>
      </c>
      <c r="B24" s="71">
        <v>15</v>
      </c>
      <c r="C24" s="70" t="s">
        <v>157</v>
      </c>
      <c r="D24" s="70" t="s">
        <v>110</v>
      </c>
      <c r="E24" s="70">
        <v>1</v>
      </c>
      <c r="F24" s="72">
        <v>2000</v>
      </c>
      <c r="G24" s="72">
        <v>2000</v>
      </c>
      <c r="H24" s="70" t="s">
        <v>134</v>
      </c>
      <c r="I24" s="72">
        <v>100</v>
      </c>
      <c r="J24" s="72">
        <v>100</v>
      </c>
      <c r="K24" s="72" t="s">
        <v>135</v>
      </c>
      <c r="L24" s="73" t="s">
        <v>143</v>
      </c>
      <c r="M24" s="73" t="s">
        <v>136</v>
      </c>
      <c r="N24" s="72">
        <v>0</v>
      </c>
      <c r="O24" s="74" t="s">
        <v>29</v>
      </c>
    </row>
    <row r="25" spans="1:15" x14ac:dyDescent="0.3">
      <c r="A25" s="75"/>
      <c r="B25" s="76"/>
      <c r="C25" s="75"/>
      <c r="D25" s="75"/>
      <c r="E25" s="75"/>
      <c r="F25" s="77"/>
      <c r="G25" s="77"/>
      <c r="H25" s="75"/>
      <c r="I25" s="77"/>
      <c r="J25" s="77"/>
      <c r="K25" s="77"/>
      <c r="L25" s="78"/>
      <c r="M25" s="78"/>
      <c r="N25" s="77"/>
      <c r="O25" s="79"/>
    </row>
    <row r="26" spans="1:15" x14ac:dyDescent="0.3">
      <c r="A26" s="70" t="s">
        <v>131</v>
      </c>
      <c r="B26" s="71"/>
      <c r="C26" s="70"/>
      <c r="D26" s="70"/>
      <c r="E26" s="70"/>
      <c r="F26" s="72"/>
      <c r="G26" s="72"/>
      <c r="H26" s="70"/>
      <c r="I26" s="72"/>
      <c r="J26" s="72"/>
      <c r="K26" s="72"/>
      <c r="L26" s="73"/>
      <c r="M26" s="73"/>
      <c r="N26" s="72"/>
      <c r="O26" s="74"/>
    </row>
    <row r="27" spans="1:15" x14ac:dyDescent="0.3">
      <c r="A27" s="75" t="s">
        <v>132</v>
      </c>
      <c r="B27" s="76"/>
      <c r="C27" s="75"/>
      <c r="D27" s="75"/>
      <c r="E27" s="75"/>
      <c r="F27" s="77"/>
      <c r="G27" s="77"/>
      <c r="H27" s="75"/>
      <c r="I27" s="77"/>
      <c r="J27" s="77"/>
      <c r="K27" s="77"/>
      <c r="L27" s="78"/>
      <c r="M27" s="78"/>
      <c r="N27" s="77"/>
      <c r="O27" s="79"/>
    </row>
    <row r="28" spans="1:15" x14ac:dyDescent="0.3">
      <c r="A28" s="82" t="s">
        <v>133</v>
      </c>
      <c r="B28" s="83"/>
      <c r="C28" s="82"/>
      <c r="D28" s="82"/>
      <c r="E28" s="82"/>
      <c r="F28" s="84"/>
      <c r="G28" s="84"/>
      <c r="H28" s="82"/>
      <c r="I28" s="84"/>
      <c r="J28" s="84"/>
      <c r="K28" s="84"/>
      <c r="L28" s="85"/>
      <c r="M28" s="85"/>
      <c r="N28" s="84"/>
      <c r="O28" s="86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topLeftCell="A14" workbookViewId="0">
      <selection activeCell="F54" sqref="F54"/>
    </sheetView>
  </sheetViews>
  <sheetFormatPr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554687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304" t="s">
        <v>3</v>
      </c>
      <c r="C2" s="305"/>
      <c r="D2" s="305"/>
      <c r="E2" s="305"/>
      <c r="F2" s="305"/>
      <c r="G2" s="305"/>
      <c r="H2" s="305"/>
      <c r="I2" s="305"/>
      <c r="J2" s="305"/>
      <c r="K2" s="305"/>
      <c r="L2" s="306"/>
    </row>
    <row r="3" spans="2:12" ht="47.4" customHeight="1" thickBot="1" x14ac:dyDescent="0.35">
      <c r="B3" s="307" t="s">
        <v>30</v>
      </c>
      <c r="C3" s="308"/>
      <c r="D3" s="308"/>
      <c r="E3" s="308"/>
      <c r="F3" s="308"/>
      <c r="G3" s="308"/>
      <c r="H3" s="308"/>
      <c r="I3" s="308"/>
      <c r="J3" s="308"/>
      <c r="K3" s="308"/>
      <c r="L3" s="309"/>
    </row>
    <row r="4" spans="2:12" ht="7.2" customHeight="1" thickBot="1" x14ac:dyDescent="0.35"/>
    <row r="5" spans="2:12" x14ac:dyDescent="0.3">
      <c r="B5" s="7"/>
      <c r="C5" s="8"/>
      <c r="D5" s="8"/>
      <c r="E5" s="8"/>
      <c r="F5" s="8"/>
      <c r="G5" s="8"/>
      <c r="H5" s="8"/>
      <c r="I5" s="8"/>
      <c r="J5" s="8"/>
      <c r="K5" s="8"/>
      <c r="L5" s="9"/>
    </row>
    <row r="6" spans="2:12" x14ac:dyDescent="0.3">
      <c r="B6" s="10"/>
      <c r="C6" s="276" t="s">
        <v>31</v>
      </c>
      <c r="D6" s="276"/>
      <c r="E6" s="276"/>
      <c r="F6" s="276"/>
      <c r="G6" s="276"/>
      <c r="H6" s="276"/>
      <c r="I6" s="276"/>
      <c r="J6" s="276"/>
      <c r="K6" s="276"/>
      <c r="L6" s="11"/>
    </row>
    <row r="7" spans="2:12" ht="6" customHeight="1" x14ac:dyDescent="0.3">
      <c r="B7" s="10"/>
      <c r="L7" s="11"/>
    </row>
    <row r="8" spans="2:12" x14ac:dyDescent="0.3">
      <c r="B8" s="10"/>
      <c r="C8" s="12" t="s">
        <v>32</v>
      </c>
      <c r="D8" s="310" t="s">
        <v>269</v>
      </c>
      <c r="E8" s="311"/>
      <c r="F8" s="311"/>
      <c r="G8" s="311"/>
      <c r="H8" s="311"/>
      <c r="I8" s="311"/>
      <c r="J8" s="311"/>
      <c r="K8" s="312"/>
      <c r="L8" s="11"/>
    </row>
    <row r="9" spans="2:12" x14ac:dyDescent="0.3">
      <c r="B9" s="10"/>
      <c r="C9" s="13" t="s">
        <v>33</v>
      </c>
      <c r="D9" s="297" t="s">
        <v>159</v>
      </c>
      <c r="E9" s="298"/>
      <c r="F9" s="298"/>
      <c r="G9" s="298"/>
      <c r="H9" s="298"/>
      <c r="I9" s="298"/>
      <c r="J9" s="298"/>
      <c r="K9" s="299"/>
      <c r="L9" s="11"/>
    </row>
    <row r="10" spans="2:12" x14ac:dyDescent="0.3">
      <c r="B10" s="10"/>
      <c r="C10" s="13" t="s">
        <v>34</v>
      </c>
      <c r="D10" s="297" t="s">
        <v>29</v>
      </c>
      <c r="E10" s="298"/>
      <c r="F10" s="298"/>
      <c r="G10" s="298"/>
      <c r="H10" s="298"/>
      <c r="I10" s="298"/>
      <c r="J10" s="298"/>
      <c r="K10" s="299"/>
      <c r="L10" s="11"/>
    </row>
    <row r="11" spans="2:12" x14ac:dyDescent="0.3">
      <c r="B11" s="10"/>
      <c r="C11" s="13" t="s">
        <v>35</v>
      </c>
      <c r="D11" s="297" t="s">
        <v>235</v>
      </c>
      <c r="E11" s="298"/>
      <c r="F11" s="298"/>
      <c r="G11" s="298"/>
      <c r="H11" s="298"/>
      <c r="I11" s="298"/>
      <c r="J11" s="298"/>
      <c r="K11" s="299"/>
      <c r="L11" s="11"/>
    </row>
    <row r="12" spans="2:12" x14ac:dyDescent="0.3">
      <c r="B12" s="10"/>
      <c r="C12" s="16" t="s">
        <v>36</v>
      </c>
      <c r="D12" s="294" t="s">
        <v>236</v>
      </c>
      <c r="E12" s="295"/>
      <c r="F12" s="295"/>
      <c r="G12" s="295"/>
      <c r="H12" s="296"/>
      <c r="I12" s="17" t="s">
        <v>37</v>
      </c>
      <c r="J12" s="294" t="s">
        <v>178</v>
      </c>
      <c r="K12" s="296"/>
      <c r="L12" s="11"/>
    </row>
    <row r="13" spans="2:12" ht="6" customHeight="1" thickBot="1" x14ac:dyDescent="0.35">
      <c r="B13" s="18"/>
      <c r="C13" s="19"/>
      <c r="D13" s="19"/>
      <c r="E13" s="19"/>
      <c r="F13" s="19"/>
      <c r="G13" s="19"/>
      <c r="H13" s="19"/>
      <c r="I13" s="19"/>
      <c r="J13" s="19"/>
      <c r="K13" s="19"/>
      <c r="L13" s="20"/>
    </row>
    <row r="14" spans="2:12" ht="7.2" customHeight="1" thickBot="1" x14ac:dyDescent="0.35"/>
    <row r="15" spans="2:12" ht="7.95" customHeight="1" x14ac:dyDescent="0.3">
      <c r="B15" s="7"/>
      <c r="C15" s="8"/>
      <c r="D15" s="8"/>
      <c r="E15" s="8"/>
      <c r="F15" s="8"/>
      <c r="G15" s="8"/>
      <c r="H15" s="8"/>
      <c r="I15" s="8"/>
      <c r="J15" s="8"/>
      <c r="K15" s="8"/>
      <c r="L15" s="9"/>
    </row>
    <row r="16" spans="2:12" x14ac:dyDescent="0.3">
      <c r="B16" s="10"/>
      <c r="C16" s="276" t="s">
        <v>38</v>
      </c>
      <c r="D16" s="276"/>
      <c r="E16" s="276"/>
      <c r="F16" s="276"/>
      <c r="G16" s="276"/>
      <c r="H16" s="276"/>
      <c r="I16" s="276"/>
      <c r="J16" s="276"/>
      <c r="K16" s="276"/>
      <c r="L16" s="11"/>
    </row>
    <row r="17" spans="2:12" ht="9" customHeight="1" x14ac:dyDescent="0.3">
      <c r="B17" s="10"/>
      <c r="L17" s="11"/>
    </row>
    <row r="18" spans="2:12" x14ac:dyDescent="0.3">
      <c r="B18" s="10"/>
      <c r="C18" s="12"/>
      <c r="D18" s="300" t="s">
        <v>270</v>
      </c>
      <c r="E18" s="300"/>
      <c r="F18" s="300"/>
      <c r="G18" s="291"/>
      <c r="H18" s="300" t="s">
        <v>39</v>
      </c>
      <c r="I18" s="300"/>
      <c r="J18" s="300"/>
      <c r="K18" s="291"/>
      <c r="L18" s="11"/>
    </row>
    <row r="19" spans="2:12" x14ac:dyDescent="0.3">
      <c r="B19" s="10"/>
      <c r="C19" s="21" t="s">
        <v>40</v>
      </c>
      <c r="D19" s="301" t="s">
        <v>272</v>
      </c>
      <c r="E19" s="302"/>
      <c r="F19" s="302"/>
      <c r="G19" s="302"/>
      <c r="H19" s="302"/>
      <c r="I19" s="302"/>
      <c r="J19" s="302"/>
      <c r="K19" s="303"/>
      <c r="L19" s="11"/>
    </row>
    <row r="20" spans="2:12" x14ac:dyDescent="0.3">
      <c r="B20" s="10"/>
      <c r="C20" s="13" t="s">
        <v>41</v>
      </c>
      <c r="D20" s="297"/>
      <c r="E20" s="298"/>
      <c r="F20" s="298"/>
      <c r="G20" s="298"/>
      <c r="H20" s="298"/>
      <c r="I20" s="298"/>
      <c r="J20" s="298"/>
      <c r="K20" s="299"/>
      <c r="L20" s="11"/>
    </row>
    <row r="21" spans="2:12" x14ac:dyDescent="0.3">
      <c r="B21" s="10"/>
      <c r="C21" s="13" t="s">
        <v>42</v>
      </c>
      <c r="D21" s="297" t="s">
        <v>273</v>
      </c>
      <c r="E21" s="299"/>
      <c r="F21" s="13" t="s">
        <v>82</v>
      </c>
      <c r="G21" s="22" t="s">
        <v>274</v>
      </c>
      <c r="H21" s="13" t="s">
        <v>43</v>
      </c>
      <c r="I21" s="14" t="s">
        <v>275</v>
      </c>
      <c r="J21" s="13" t="s">
        <v>44</v>
      </c>
      <c r="K21" s="15" t="s">
        <v>29</v>
      </c>
      <c r="L21" s="11"/>
    </row>
    <row r="22" spans="2:12" x14ac:dyDescent="0.3">
      <c r="B22" s="10"/>
      <c r="C22" s="13" t="s">
        <v>45</v>
      </c>
      <c r="D22" s="297" t="s">
        <v>271</v>
      </c>
      <c r="E22" s="298"/>
      <c r="F22" s="298"/>
      <c r="G22" s="299"/>
      <c r="H22" s="13" t="s">
        <v>46</v>
      </c>
      <c r="I22" s="297"/>
      <c r="J22" s="298"/>
      <c r="K22" s="299"/>
      <c r="L22" s="11"/>
    </row>
    <row r="23" spans="2:12" x14ac:dyDescent="0.3">
      <c r="B23" s="10"/>
      <c r="C23" s="16" t="s">
        <v>47</v>
      </c>
      <c r="D23" s="294" t="s">
        <v>276</v>
      </c>
      <c r="E23" s="295"/>
      <c r="F23" s="295"/>
      <c r="G23" s="296"/>
      <c r="H23" s="16" t="s">
        <v>48</v>
      </c>
      <c r="I23" s="294" t="s">
        <v>29</v>
      </c>
      <c r="J23" s="295"/>
      <c r="K23" s="296"/>
      <c r="L23" s="11"/>
    </row>
    <row r="24" spans="2:12" ht="6.6" customHeight="1" thickBot="1" x14ac:dyDescent="0.35"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20"/>
    </row>
    <row r="25" spans="2:12" ht="9.6" customHeight="1" thickBot="1" x14ac:dyDescent="0.35"/>
    <row r="26" spans="2:12" ht="7.95" customHeight="1" x14ac:dyDescent="0.3">
      <c r="B26" s="7"/>
      <c r="C26" s="8"/>
      <c r="D26" s="8"/>
      <c r="E26" s="8"/>
      <c r="F26" s="8"/>
      <c r="G26" s="8"/>
      <c r="H26" s="8"/>
      <c r="I26" s="8"/>
      <c r="J26" s="8"/>
      <c r="K26" s="8"/>
      <c r="L26" s="9"/>
    </row>
    <row r="27" spans="2:12" x14ac:dyDescent="0.3">
      <c r="B27" s="10"/>
      <c r="C27" s="276" t="s">
        <v>38</v>
      </c>
      <c r="D27" s="276"/>
      <c r="E27" s="276"/>
      <c r="F27" s="276"/>
      <c r="G27" s="276"/>
      <c r="H27" s="276"/>
      <c r="I27" s="276"/>
      <c r="J27" s="276"/>
      <c r="K27" s="276"/>
      <c r="L27" s="11"/>
    </row>
    <row r="28" spans="2:12" x14ac:dyDescent="0.3">
      <c r="B28" s="10"/>
      <c r="L28" s="11"/>
    </row>
    <row r="29" spans="2:12" x14ac:dyDescent="0.3">
      <c r="B29" s="10"/>
      <c r="C29" s="12" t="s">
        <v>49</v>
      </c>
      <c r="D29" s="290" t="s">
        <v>50</v>
      </c>
      <c r="E29" s="291"/>
      <c r="F29" s="290" t="s">
        <v>51</v>
      </c>
      <c r="G29" s="291"/>
      <c r="H29" s="292" t="s">
        <v>52</v>
      </c>
      <c r="I29" s="292"/>
      <c r="J29" s="292"/>
      <c r="K29" s="293"/>
      <c r="L29" s="11"/>
    </row>
    <row r="30" spans="2:12" x14ac:dyDescent="0.3">
      <c r="B30" s="10"/>
      <c r="C30" s="23" t="s">
        <v>53</v>
      </c>
      <c r="D30" s="277" t="s">
        <v>277</v>
      </c>
      <c r="E30" s="278"/>
      <c r="F30" s="279" t="s">
        <v>278</v>
      </c>
      <c r="G30" s="280"/>
      <c r="H30" s="24" t="s">
        <v>54</v>
      </c>
      <c r="I30" s="290" t="s">
        <v>241</v>
      </c>
      <c r="J30" s="291"/>
      <c r="K30" s="12" t="s">
        <v>55</v>
      </c>
      <c r="L30" s="11"/>
    </row>
    <row r="31" spans="2:12" x14ac:dyDescent="0.3">
      <c r="B31" s="10"/>
      <c r="C31" s="23" t="s">
        <v>56</v>
      </c>
      <c r="D31" s="277" t="s">
        <v>29</v>
      </c>
      <c r="E31" s="278"/>
      <c r="F31" s="279" t="s">
        <v>29</v>
      </c>
      <c r="G31" s="280"/>
      <c r="H31" s="23" t="s">
        <v>54</v>
      </c>
      <c r="I31" s="281" t="s">
        <v>57</v>
      </c>
      <c r="J31" s="282"/>
      <c r="K31" s="13" t="s">
        <v>55</v>
      </c>
      <c r="L31" s="11"/>
    </row>
    <row r="32" spans="2:12" x14ac:dyDescent="0.3">
      <c r="B32" s="10"/>
      <c r="C32" s="23" t="s">
        <v>58</v>
      </c>
      <c r="D32" s="277" t="s">
        <v>29</v>
      </c>
      <c r="E32" s="278"/>
      <c r="F32" s="279" t="s">
        <v>29</v>
      </c>
      <c r="G32" s="280"/>
      <c r="H32" s="23" t="s">
        <v>54</v>
      </c>
      <c r="I32" s="281" t="s">
        <v>57</v>
      </c>
      <c r="J32" s="282"/>
      <c r="K32" s="13" t="s">
        <v>55</v>
      </c>
      <c r="L32" s="11"/>
    </row>
    <row r="33" spans="2:12" x14ac:dyDescent="0.3">
      <c r="B33" s="10"/>
      <c r="C33" s="25" t="s">
        <v>59</v>
      </c>
      <c r="D33" s="277" t="s">
        <v>29</v>
      </c>
      <c r="E33" s="278"/>
      <c r="F33" s="283" t="s">
        <v>29</v>
      </c>
      <c r="G33" s="284"/>
      <c r="H33" s="23" t="s">
        <v>54</v>
      </c>
      <c r="I33" s="281" t="s">
        <v>57</v>
      </c>
      <c r="J33" s="282"/>
      <c r="K33" s="13" t="s">
        <v>55</v>
      </c>
      <c r="L33" s="11"/>
    </row>
    <row r="34" spans="2:12" x14ac:dyDescent="0.3">
      <c r="B34" s="10"/>
      <c r="C34" s="285" t="s">
        <v>60</v>
      </c>
      <c r="D34" s="286"/>
      <c r="E34" s="287"/>
      <c r="F34" s="288" t="s">
        <v>278</v>
      </c>
      <c r="G34" s="289"/>
      <c r="H34" s="26"/>
      <c r="I34" s="27"/>
      <c r="J34" s="28"/>
      <c r="K34" s="26"/>
      <c r="L34" s="11"/>
    </row>
    <row r="35" spans="2:12" ht="15" thickBot="1" x14ac:dyDescent="0.35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20"/>
    </row>
    <row r="36" spans="2:12" ht="15" thickBot="1" x14ac:dyDescent="0.35"/>
    <row r="37" spans="2:12" ht="6" customHeight="1" x14ac:dyDescent="0.3">
      <c r="B37" s="7"/>
      <c r="C37" s="8"/>
      <c r="D37" s="8"/>
      <c r="E37" s="8"/>
      <c r="F37" s="8"/>
      <c r="G37" s="8"/>
      <c r="H37" s="8"/>
      <c r="I37" s="8"/>
      <c r="J37" s="8"/>
      <c r="K37" s="8"/>
      <c r="L37" s="9"/>
    </row>
    <row r="38" spans="2:12" x14ac:dyDescent="0.3">
      <c r="B38" s="10"/>
      <c r="C38" s="276" t="s">
        <v>61</v>
      </c>
      <c r="D38" s="276"/>
      <c r="E38" s="276"/>
      <c r="F38" s="276"/>
      <c r="G38" s="276"/>
      <c r="H38" s="276"/>
      <c r="I38" s="276"/>
      <c r="J38" s="276"/>
      <c r="K38" s="276"/>
      <c r="L38" s="11"/>
    </row>
    <row r="39" spans="2:12" x14ac:dyDescent="0.3">
      <c r="B39" s="10"/>
      <c r="C39" s="274" t="s">
        <v>279</v>
      </c>
      <c r="D39" s="274"/>
      <c r="E39" s="274"/>
      <c r="F39" s="274"/>
      <c r="G39" s="274"/>
      <c r="H39" s="274"/>
      <c r="I39" s="274"/>
      <c r="J39" s="274"/>
      <c r="K39" s="274"/>
      <c r="L39" s="11"/>
    </row>
    <row r="40" spans="2:12" x14ac:dyDescent="0.3">
      <c r="B40" s="10"/>
      <c r="C40" s="274"/>
      <c r="D40" s="274"/>
      <c r="E40" s="274"/>
      <c r="F40" s="274"/>
      <c r="G40" s="274"/>
      <c r="H40" s="274"/>
      <c r="I40" s="274"/>
      <c r="J40" s="274"/>
      <c r="K40" s="274"/>
      <c r="L40" s="11"/>
    </row>
    <row r="41" spans="2:12" x14ac:dyDescent="0.3">
      <c r="B41" s="10"/>
      <c r="C41" s="274"/>
      <c r="D41" s="274"/>
      <c r="E41" s="274"/>
      <c r="F41" s="274"/>
      <c r="G41" s="274"/>
      <c r="H41" s="274"/>
      <c r="I41" s="274"/>
      <c r="J41" s="274"/>
      <c r="K41" s="274"/>
      <c r="L41" s="11"/>
    </row>
    <row r="42" spans="2:12" x14ac:dyDescent="0.3">
      <c r="B42" s="10"/>
      <c r="C42" s="274"/>
      <c r="D42" s="274"/>
      <c r="E42" s="274"/>
      <c r="F42" s="274"/>
      <c r="G42" s="274"/>
      <c r="H42" s="274"/>
      <c r="I42" s="274"/>
      <c r="J42" s="274"/>
      <c r="K42" s="274"/>
      <c r="L42" s="11"/>
    </row>
    <row r="43" spans="2:12" x14ac:dyDescent="0.3">
      <c r="B43" s="10"/>
      <c r="C43" s="274"/>
      <c r="D43" s="274"/>
      <c r="E43" s="274"/>
      <c r="F43" s="274"/>
      <c r="G43" s="274"/>
      <c r="H43" s="274"/>
      <c r="I43" s="274"/>
      <c r="J43" s="274"/>
      <c r="K43" s="274"/>
      <c r="L43" s="11"/>
    </row>
    <row r="44" spans="2:12" x14ac:dyDescent="0.3">
      <c r="B44" s="10"/>
      <c r="C44" s="274"/>
      <c r="D44" s="274"/>
      <c r="E44" s="274"/>
      <c r="F44" s="274"/>
      <c r="G44" s="274"/>
      <c r="H44" s="274"/>
      <c r="I44" s="274"/>
      <c r="J44" s="274"/>
      <c r="K44" s="274"/>
      <c r="L44" s="11"/>
    </row>
    <row r="45" spans="2:12" x14ac:dyDescent="0.3">
      <c r="B45" s="10"/>
      <c r="C45" s="275"/>
      <c r="D45" s="275"/>
      <c r="E45" s="275"/>
      <c r="F45" s="275"/>
      <c r="G45" s="275"/>
      <c r="H45" s="275"/>
      <c r="I45" s="275"/>
      <c r="J45" s="275"/>
      <c r="K45" s="275"/>
      <c r="L45" s="11"/>
    </row>
    <row r="46" spans="2:12" ht="8.4" customHeight="1" thickBot="1" x14ac:dyDescent="0.35">
      <c r="B46" s="18"/>
      <c r="C46" s="19"/>
      <c r="D46" s="19"/>
      <c r="E46" s="19"/>
      <c r="F46" s="19"/>
      <c r="G46" s="19"/>
      <c r="H46" s="19"/>
      <c r="I46" s="19"/>
      <c r="J46" s="19"/>
      <c r="K46" s="19"/>
      <c r="L46" s="20"/>
    </row>
    <row r="47" spans="2:12" ht="9" customHeight="1" thickBot="1" x14ac:dyDescent="0.35"/>
    <row r="48" spans="2:12" x14ac:dyDescent="0.3">
      <c r="B48" s="271" t="s">
        <v>62</v>
      </c>
      <c r="C48" s="272"/>
      <c r="D48" s="8"/>
      <c r="E48" s="8"/>
      <c r="F48" s="8"/>
      <c r="G48" s="8"/>
      <c r="H48" s="8"/>
      <c r="I48" s="8"/>
      <c r="J48" s="8"/>
      <c r="K48" s="8"/>
      <c r="L48" s="9"/>
    </row>
    <row r="49" spans="2:12" x14ac:dyDescent="0.3">
      <c r="B49" s="10"/>
      <c r="L49" s="11"/>
    </row>
    <row r="50" spans="2:12" x14ac:dyDescent="0.3">
      <c r="B50" s="10"/>
      <c r="C50" s="29"/>
      <c r="L50" s="11"/>
    </row>
    <row r="51" spans="2:12" x14ac:dyDescent="0.3">
      <c r="B51" s="10"/>
      <c r="C51" s="273" t="s">
        <v>63</v>
      </c>
      <c r="D51" s="273"/>
      <c r="E51" s="273"/>
      <c r="F51" s="273"/>
      <c r="H51" s="273" t="s">
        <v>64</v>
      </c>
      <c r="I51" s="273"/>
      <c r="J51" s="273"/>
      <c r="K51" s="273"/>
      <c r="L51" s="11"/>
    </row>
    <row r="52" spans="2:12" ht="15" thickBot="1" x14ac:dyDescent="0.35"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20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Principal</vt:lpstr>
      <vt:lpstr>Solicitações de Pagamento</vt:lpstr>
      <vt:lpstr>Help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2023-12-01T16:55:00Z</cp:lastPrinted>
  <dcterms:created xsi:type="dcterms:W3CDTF">2023-09-21T21:02:20Z</dcterms:created>
  <dcterms:modified xsi:type="dcterms:W3CDTF">2026-02-23T23:49:02Z</dcterms:modified>
</cp:coreProperties>
</file>