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5 maio\"/>
    </mc:Choice>
  </mc:AlternateContent>
  <xr:revisionPtr revIDLastSave="0" documentId="13_ncr:1_{FC66281F-38D8-4600-9445-A6B76F932D0B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77" r:id="rId1"/>
    <sheet name="VISITA 10.03" sheetId="63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'VISITA 10.03'!$A$14:$AA$14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77" l="1"/>
  <c r="D30" i="77"/>
  <c r="E30" i="77" s="1"/>
  <c r="E22" i="77"/>
  <c r="E23" i="77"/>
  <c r="E29" i="77" l="1"/>
  <c r="E28" i="77"/>
  <c r="D29" i="77"/>
  <c r="F29" i="77"/>
  <c r="D22" i="77"/>
  <c r="D23" i="77" s="1"/>
  <c r="D28" i="77" s="1"/>
  <c r="C22" i="77"/>
  <c r="BB45" i="63"/>
  <c r="BB44" i="63"/>
  <c r="BB43" i="63"/>
  <c r="T38" i="63"/>
  <c r="BC37" i="63"/>
  <c r="BC39" i="63"/>
  <c r="BB24" i="63"/>
  <c r="BB25" i="63"/>
  <c r="BB28" i="63"/>
  <c r="BB29" i="63"/>
  <c r="BB33" i="63"/>
  <c r="BB36" i="63"/>
  <c r="BB17" i="63"/>
  <c r="E3" i="77"/>
  <c r="AD32" i="63"/>
  <c r="Q16" i="63"/>
  <c r="K17" i="63"/>
  <c r="K18" i="63" s="1"/>
  <c r="L17" i="63"/>
  <c r="L18" i="63" s="1"/>
  <c r="Q17" i="63"/>
  <c r="R17" i="63"/>
  <c r="Q19" i="63"/>
  <c r="K20" i="63"/>
  <c r="Q20" i="63"/>
  <c r="V20" i="63" s="1"/>
  <c r="R20" i="63"/>
  <c r="K21" i="63"/>
  <c r="AD21" i="63"/>
  <c r="V21" i="63"/>
  <c r="Q23" i="63"/>
  <c r="K24" i="63"/>
  <c r="K26" i="63" s="1"/>
  <c r="Q24" i="63"/>
  <c r="R24" i="63"/>
  <c r="V24" i="63"/>
  <c r="K25" i="63"/>
  <c r="Q25" i="63"/>
  <c r="R25" i="63"/>
  <c r="Q27" i="63"/>
  <c r="K28" i="63"/>
  <c r="K30" i="63" s="1"/>
  <c r="Q28" i="63"/>
  <c r="R28" i="63"/>
  <c r="K29" i="63"/>
  <c r="L29" i="63" s="1"/>
  <c r="M29" i="63" s="1"/>
  <c r="N29" i="63" s="1"/>
  <c r="Q29" i="63"/>
  <c r="V29" i="63" s="1"/>
  <c r="R29" i="63"/>
  <c r="T29" i="63" s="1"/>
  <c r="AD29" i="63" s="1"/>
  <c r="Q31" i="63"/>
  <c r="K32" i="63"/>
  <c r="R32" i="63"/>
  <c r="V32" i="63"/>
  <c r="K33" i="63"/>
  <c r="Q33" i="63"/>
  <c r="R33" i="63"/>
  <c r="V33" i="63"/>
  <c r="Q35" i="63"/>
  <c r="K36" i="63"/>
  <c r="K38" i="63" s="1"/>
  <c r="Q36" i="63"/>
  <c r="R36" i="63"/>
  <c r="F22" i="77" l="1"/>
  <c r="C23" i="77"/>
  <c r="F23" i="77" s="1"/>
  <c r="T24" i="63"/>
  <c r="U24" i="63" s="1"/>
  <c r="T22" i="63"/>
  <c r="AD20" i="63"/>
  <c r="K34" i="63"/>
  <c r="AD24" i="63"/>
  <c r="U20" i="63"/>
  <c r="Z20" i="63" s="1"/>
  <c r="K39" i="63"/>
  <c r="K22" i="63"/>
  <c r="T33" i="63"/>
  <c r="M17" i="63"/>
  <c r="U21" i="63"/>
  <c r="T17" i="63"/>
  <c r="V17" i="63"/>
  <c r="L20" i="63"/>
  <c r="L21" i="63"/>
  <c r="L24" i="63"/>
  <c r="M24" i="63"/>
  <c r="L25" i="63"/>
  <c r="L36" i="63"/>
  <c r="T25" i="63"/>
  <c r="V25" i="63"/>
  <c r="L28" i="63"/>
  <c r="L30" i="63" s="1"/>
  <c r="M28" i="63"/>
  <c r="M30" i="63" s="1"/>
  <c r="T28" i="63"/>
  <c r="AD28" i="63" s="1"/>
  <c r="V28" i="63"/>
  <c r="U29" i="63"/>
  <c r="L32" i="63"/>
  <c r="U32" i="63"/>
  <c r="L33" i="63"/>
  <c r="T36" i="63"/>
  <c r="V36" i="63"/>
  <c r="F28" i="77" l="1"/>
  <c r="F30" i="77"/>
  <c r="L26" i="63"/>
  <c r="AD25" i="63"/>
  <c r="T26" i="63"/>
  <c r="U33" i="63"/>
  <c r="T34" i="63"/>
  <c r="AA32" i="63" s="1"/>
  <c r="N17" i="63"/>
  <c r="N18" i="63" s="1"/>
  <c r="M18" i="63"/>
  <c r="T18" i="63"/>
  <c r="AA17" i="63" s="1"/>
  <c r="AD17" i="63"/>
  <c r="T30" i="63"/>
  <c r="U36" i="63"/>
  <c r="M33" i="63"/>
  <c r="L34" i="63"/>
  <c r="U22" i="63"/>
  <c r="W20" i="63"/>
  <c r="X20" i="63" s="1"/>
  <c r="BB20" i="63" s="1"/>
  <c r="L22" i="63"/>
  <c r="W24" i="63"/>
  <c r="X24" i="63" s="1"/>
  <c r="Y24" i="63" s="1"/>
  <c r="Z24" i="63"/>
  <c r="U17" i="63"/>
  <c r="U18" i="63" s="1"/>
  <c r="M20" i="63"/>
  <c r="M36" i="63"/>
  <c r="U25" i="63"/>
  <c r="M21" i="63"/>
  <c r="W21" i="63"/>
  <c r="X21" i="63" s="1"/>
  <c r="BB21" i="63" s="1"/>
  <c r="Z21" i="63"/>
  <c r="N24" i="63"/>
  <c r="M25" i="63"/>
  <c r="M26" i="63" s="1"/>
  <c r="N28" i="63"/>
  <c r="N30" i="63" s="1"/>
  <c r="U28" i="63"/>
  <c r="U30" i="63" s="1"/>
  <c r="Z29" i="63"/>
  <c r="W29" i="63"/>
  <c r="X29" i="63" s="1"/>
  <c r="Y29" i="63" s="1"/>
  <c r="M32" i="63"/>
  <c r="N32" i="63" s="1"/>
  <c r="Z32" i="63"/>
  <c r="W32" i="63"/>
  <c r="X32" i="63" s="1"/>
  <c r="BB32" i="63" s="1"/>
  <c r="Z36" i="63" l="1"/>
  <c r="W36" i="63"/>
  <c r="X36" i="63" s="1"/>
  <c r="Y36" i="63" s="1"/>
  <c r="U26" i="63"/>
  <c r="Z25" i="63"/>
  <c r="U34" i="63"/>
  <c r="W33" i="63"/>
  <c r="X33" i="63" s="1"/>
  <c r="Z33" i="63"/>
  <c r="AA29" i="63"/>
  <c r="AA28" i="63"/>
  <c r="M34" i="63"/>
  <c r="N33" i="63"/>
  <c r="N34" i="63" s="1"/>
  <c r="X22" i="63"/>
  <c r="M22" i="63"/>
  <c r="N20" i="63"/>
  <c r="Y20" i="63"/>
  <c r="W25" i="63"/>
  <c r="X25" i="63" s="1"/>
  <c r="X26" i="63" s="1"/>
  <c r="Z17" i="63"/>
  <c r="W17" i="63"/>
  <c r="X17" i="63" s="1"/>
  <c r="X18" i="63" s="1"/>
  <c r="N36" i="63"/>
  <c r="N25" i="63"/>
  <c r="N26" i="63" s="1"/>
  <c r="N21" i="63"/>
  <c r="Y21" i="63"/>
  <c r="Z28" i="63"/>
  <c r="W28" i="63"/>
  <c r="X28" i="63" s="1"/>
  <c r="X30" i="63" s="1"/>
  <c r="Y32" i="63"/>
  <c r="AA24" i="63"/>
  <c r="AA25" i="63"/>
  <c r="Y33" i="63" l="1"/>
  <c r="X34" i="63"/>
  <c r="Y34" i="63" s="1"/>
  <c r="Y22" i="63"/>
  <c r="N22" i="63"/>
  <c r="Y25" i="63"/>
  <c r="Y26" i="63"/>
  <c r="Y17" i="63"/>
  <c r="Y18" i="63"/>
  <c r="Y28" i="63"/>
  <c r="Y30" i="63"/>
  <c r="R37" i="63" l="1"/>
  <c r="Q37" i="63"/>
  <c r="L37" i="63" l="1"/>
  <c r="AD37" i="63"/>
  <c r="V37" i="63"/>
  <c r="Q15" i="63"/>
  <c r="T39" i="63" l="1"/>
  <c r="AA36" i="63"/>
  <c r="L38" i="63"/>
  <c r="L39" i="63"/>
  <c r="M37" i="63"/>
  <c r="U37" i="63"/>
  <c r="Z12" i="63"/>
  <c r="M38" i="63" l="1"/>
  <c r="M39" i="63"/>
  <c r="U38" i="63"/>
  <c r="U39" i="63"/>
  <c r="N37" i="63"/>
  <c r="AA37" i="63"/>
  <c r="W37" i="63"/>
  <c r="X37" i="63" s="1"/>
  <c r="BB37" i="63" s="1"/>
  <c r="BB39" i="63" s="1"/>
  <c r="Z37" i="63"/>
  <c r="N38" i="63" l="1"/>
  <c r="N39" i="63"/>
  <c r="X38" i="63"/>
  <c r="Y38" i="63" s="1"/>
  <c r="X39" i="63"/>
  <c r="Y37" i="63"/>
  <c r="Y39" i="63" s="1"/>
  <c r="Z39" i="63" l="1"/>
  <c r="AA39" i="63" s="1"/>
</calcChain>
</file>

<file path=xl/sharedStrings.xml><?xml version="1.0" encoding="utf-8"?>
<sst xmlns="http://schemas.openxmlformats.org/spreadsheetml/2006/main" count="896" uniqueCount="363">
  <si>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</si>
  <si>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</si>
  <si>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</si>
  <si>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</si>
  <si>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</si>
  <si>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</si>
  <si>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</si>
  <si>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</si>
  <si>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</si>
  <si>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</si>
  <si>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</si>
  <si>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</si>
  <si>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</si>
  <si>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</si>
  <si>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</si>
  <si>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</si>
  <si>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</si>
  <si>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</si>
  <si>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</si>
  <si>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</si>
  <si>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</si>
  <si>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</si>
  <si>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</si>
  <si>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</si>
  <si>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</si>
  <si>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</si>
  <si>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</si>
  <si>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</si>
  <si>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</si>
  <si>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</si>
  <si>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</si>
  <si>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</si>
  <si>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</si>
  <si>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</si>
  <si>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</si>
  <si>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</si>
  <si>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</si>
  <si>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</si>
  <si>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</si>
  <si>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</si>
  <si>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</si>
  <si>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</si>
  <si>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</si>
  <si>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</si>
  <si>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</si>
  <si>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</si>
  <si>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</si>
  <si>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</si>
  <si>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</si>
  <si>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</si>
  <si>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</si>
  <si>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</si>
  <si>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</si>
  <si>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</si>
  <si>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</si>
  <si>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</si>
  <si>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</si>
  <si>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</si>
  <si>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</si>
  <si>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</si>
  <si>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</si>
  <si>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</si>
  <si>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</si>
  <si>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</si>
  <si>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</si>
  <si>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</si>
  <si>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</si>
  <si>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</si>
  <si>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</si>
  <si>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</si>
  <si>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</si>
  <si>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</si>
  <si>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</si>
  <si>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</si>
  <si>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</si>
  <si>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</si>
  <si>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</si>
  <si>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</si>
  <si>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</si>
  <si>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</si>
  <si>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</si>
  <si>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</si>
  <si>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</si>
  <si>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</si>
  <si>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</si>
  <si>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</si>
  <si>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</si>
  <si>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</si>
  <si>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</si>
  <si>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</si>
  <si>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</si>
  <si>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</si>
  <si>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</si>
  <si>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</si>
  <si>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</si>
  <si>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</si>
  <si>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</si>
  <si>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</si>
  <si>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</si>
  <si>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</si>
  <si>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</si>
  <si>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</si>
  <si>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</si>
  <si>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</si>
  <si>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</si>
  <si>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</si>
  <si>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</si>
  <si>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</si>
  <si>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</si>
  <si>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</si>
  <si>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</si>
  <si>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</si>
  <si>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</si>
  <si>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</si>
  <si>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</si>
  <si>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</si>
  <si>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</si>
  <si>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</si>
  <si>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</si>
  <si>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</si>
  <si>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</si>
  <si>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</si>
  <si>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</si>
  <si>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</si>
  <si>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</si>
  <si>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</si>
  <si>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</si>
  <si>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</si>
  <si>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</si>
  <si>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</si>
  <si>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</si>
  <si>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</si>
  <si>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</si>
  <si>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</si>
  <si>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</si>
  <si>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</si>
  <si>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</si>
  <si>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</si>
  <si>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</si>
  <si>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</si>
  <si>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</si>
  <si>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</si>
  <si>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</si>
  <si>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</si>
  <si>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</si>
  <si>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</si>
  <si>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</si>
  <si>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1.1.1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</si>
  <si>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</si>
  <si>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</si>
  <si>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</si>
  <si>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</si>
  <si>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</si>
  <si>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</si>
  <si>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</si>
  <si>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</si>
  <si>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</si>
  <si>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</si>
  <si>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</si>
  <si>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EVENTO: VISITA A FÁBRICA </t>
  </si>
  <si>
    <t xml:space="preserve">LOGISTICA OPERACIONAL  </t>
  </si>
  <si>
    <t xml:space="preserve">TRANSFER VAN COM RESTAURANTE </t>
  </si>
  <si>
    <t>1.2</t>
  </si>
  <si>
    <t xml:space="preserve">A&amp;B </t>
  </si>
  <si>
    <t>1.3</t>
  </si>
  <si>
    <t>EQUIPE TERCERIZADA</t>
  </si>
  <si>
    <t>1.3.1</t>
  </si>
  <si>
    <t>1.3.2</t>
  </si>
  <si>
    <t>RECEPCIONISTA</t>
  </si>
  <si>
    <t xml:space="preserve">OUTROS </t>
  </si>
  <si>
    <t xml:space="preserve">INTERNOS </t>
  </si>
  <si>
    <t>INTERNO</t>
  </si>
  <si>
    <t xml:space="preserve">PLANEJAMENTO </t>
  </si>
  <si>
    <t>1.5</t>
  </si>
  <si>
    <t>1.5.1</t>
  </si>
  <si>
    <t xml:space="preserve">LAVAGEM DE JALECOS </t>
  </si>
  <si>
    <t>1.6</t>
  </si>
  <si>
    <t>1.6.1</t>
  </si>
  <si>
    <t xml:space="preserve">CUSTOS OPERACIONAIS </t>
  </si>
  <si>
    <t xml:space="preserve">ALIMENTAÇÃO EQUIPE </t>
  </si>
  <si>
    <t>1.6.2</t>
  </si>
  <si>
    <t>FAT.OGGI</t>
  </si>
  <si>
    <t>SUBTOTAL SUBGRUPO</t>
  </si>
  <si>
    <t xml:space="preserve">Subtotal LOGISTICA OPERACIONAL  </t>
  </si>
  <si>
    <t xml:space="preserve">Subtotal A&amp;B </t>
  </si>
  <si>
    <t>Subtotal EQUIPE TERCERIZADA</t>
  </si>
  <si>
    <t xml:space="preserve">Subtotal INTERNOS </t>
  </si>
  <si>
    <t xml:space="preserve">Subtotal OUTROS </t>
  </si>
  <si>
    <t xml:space="preserve">Subtotal CUSTOS OPERACIONAIS </t>
  </si>
  <si>
    <t>SUBTOTAL PLANILHA</t>
  </si>
  <si>
    <t xml:space="preserve">TOTAL </t>
  </si>
  <si>
    <t>Marg. Lucro</t>
  </si>
  <si>
    <t>Lucro</t>
  </si>
  <si>
    <t xml:space="preserve">PRODUTOR: GIOVANNI FERREIRA </t>
  </si>
  <si>
    <t>1.4</t>
  </si>
  <si>
    <t>1.4.1</t>
  </si>
  <si>
    <t>1.4.2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</si>
  <si>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</si>
  <si>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</si>
  <si>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</si>
  <si>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</si>
  <si>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</si>
  <si>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</si>
  <si>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</si>
  <si>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</si>
  <si>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</si>
  <si>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PLANEJAMENTO OPERACIONAL </t>
  </si>
  <si>
    <t xml:space="preserve">ATENDIMENTO E PRODUÇÃO  </t>
  </si>
  <si>
    <t xml:space="preserve">LAVEGEM DE JALECOS  </t>
  </si>
  <si>
    <t xml:space="preserve">ADAPTAÇÃO ARTE CONVITE  </t>
  </si>
  <si>
    <t xml:space="preserve">CUSTOS TRANSPORTE DA EQUIPE, DESPESAS DE VIAGEM  </t>
  </si>
  <si>
    <t xml:space="preserve">LOCAL: FÁBRICA LENOVO INDAIATUBA </t>
  </si>
  <si>
    <t>1.2.1</t>
  </si>
  <si>
    <t>1.2.2</t>
  </si>
  <si>
    <t>GERENCIAMENTO - VISITA até 15 PESSOAS</t>
  </si>
  <si>
    <t xml:space="preserve">VISITA A FÁBRICA </t>
  </si>
  <si>
    <t>ATENDIMENTO: GIOVANNI FERREIRA</t>
  </si>
  <si>
    <t>GIOVANNI</t>
  </si>
  <si>
    <t>1.5.2</t>
  </si>
  <si>
    <t>13/11/2025</t>
  </si>
  <si>
    <t xml:space="preserve"> </t>
  </si>
  <si>
    <t>301.222.808-06</t>
  </si>
  <si>
    <t xml:space="preserve">MARCELO BAYEUX DA SILVA </t>
  </si>
  <si>
    <t>R$ 1.178,24</t>
  </si>
  <si>
    <t xml:space="preserve">PETERSON </t>
  </si>
  <si>
    <t>362.257.668-55</t>
  </si>
  <si>
    <t>GIOVANNI FERREIRA</t>
  </si>
  <si>
    <t>R$ 650,00</t>
  </si>
  <si>
    <t>42.046.123/0001-03</t>
  </si>
  <si>
    <t>JAQUELINE BRUN</t>
  </si>
  <si>
    <t>(11) 3856-9393</t>
  </si>
  <si>
    <t>R$ 280,00</t>
  </si>
  <si>
    <t>PETERSON</t>
  </si>
  <si>
    <t>23.217.587/0001-90</t>
  </si>
  <si>
    <t>EDUARDO ARTHUR MOLINA TRANSPORTES</t>
  </si>
  <si>
    <t>(11) 2681-7850 / (11) 2681-7850</t>
  </si>
  <si>
    <t>R$ 1.100,00</t>
  </si>
  <si>
    <t>231.993.678-52</t>
  </si>
  <si>
    <t xml:space="preserve">CLAUDIA MACEDO NEVES </t>
  </si>
  <si>
    <t>R$ 111,15</t>
  </si>
  <si>
    <t xml:space="preserve">GIOVANNI </t>
  </si>
  <si>
    <t xml:space="preserve">MARCELO BAYERUX DA SILVA </t>
  </si>
  <si>
    <t>R$ 600,00</t>
  </si>
  <si>
    <t>22.843.980/0001-27</t>
  </si>
  <si>
    <t>ALERE ALIMENTACAO E SERVICOS LTDA</t>
  </si>
  <si>
    <t>(11) 4118-1919</t>
  </si>
  <si>
    <t>R$ 817,50</t>
  </si>
  <si>
    <t>14/11/2025</t>
  </si>
  <si>
    <t>48.492.064/0001-83</t>
  </si>
  <si>
    <t>KAMYLLE SANTOS CALDEIRA 13409993665</t>
  </si>
  <si>
    <t>(38) 9200-4933</t>
  </si>
  <si>
    <t>R$ 450,00</t>
  </si>
  <si>
    <t>19/11/2025</t>
  </si>
  <si>
    <t xml:space="preserve">CLESSIO </t>
  </si>
  <si>
    <t>R$ 60,00</t>
  </si>
  <si>
    <t>R$ 175,95</t>
  </si>
  <si>
    <t>02/02/2026</t>
  </si>
  <si>
    <t>R$ 1.250,00</t>
  </si>
  <si>
    <t>PATRICK</t>
  </si>
  <si>
    <t>52.836.608/0001-54</t>
  </si>
  <si>
    <t>LAVANDERIA TEMPOS MODERNOS LTDA</t>
  </si>
  <si>
    <t>(11) 3673-4389</t>
  </si>
  <si>
    <t>R$ 862,00</t>
  </si>
  <si>
    <t xml:space="preserve">PATRICK </t>
  </si>
  <si>
    <t xml:space="preserve">GIOVANNI FERREIRA </t>
  </si>
  <si>
    <t>R$ 2.044,00</t>
  </si>
  <si>
    <t>R$ 500,00</t>
  </si>
  <si>
    <t>INTERPRETE DE LIBRAS</t>
  </si>
  <si>
    <t>05/02/2026</t>
  </si>
  <si>
    <t xml:space="preserve">MARCELO BAYEUX </t>
  </si>
  <si>
    <t>R$ 1.701,28</t>
  </si>
  <si>
    <t xml:space="preserve">GIOVANNI FERRERIA </t>
  </si>
  <si>
    <t>R$ 1.000,00</t>
  </si>
  <si>
    <t>29.924.621/0001-43</t>
  </si>
  <si>
    <t>VILMA SANTOS SILVA SENA 19741699875</t>
  </si>
  <si>
    <t>(15) 8184-0480</t>
  </si>
  <si>
    <t>09/02/2026</t>
  </si>
  <si>
    <t>R$ 696,04</t>
  </si>
  <si>
    <t>R$ 664,00</t>
  </si>
  <si>
    <t xml:space="preserve">giovanni </t>
  </si>
  <si>
    <t xml:space="preserve">peterson </t>
  </si>
  <si>
    <t xml:space="preserve">GARRAFAS STANLEY </t>
  </si>
  <si>
    <t xml:space="preserve">GARRAFA STANLEY </t>
  </si>
  <si>
    <t>GERENCIAMENTO</t>
  </si>
  <si>
    <t>ALMOÇO - INDAIATUBA</t>
  </si>
  <si>
    <t>23/02/2026</t>
  </si>
  <si>
    <t>74.557.471/0001-31</t>
  </si>
  <si>
    <t>NEW HORIZON COMERCIAL LTDA</t>
  </si>
  <si>
    <t>(11) 3186-9197 / (33) 2624-13</t>
  </si>
  <si>
    <t>R$ 507,96</t>
  </si>
  <si>
    <t xml:space="preserve">ALMOÇO RESTAURANTE GRAND CRU + BEBIDAS + VINHO </t>
  </si>
  <si>
    <t>27/02/2026</t>
  </si>
  <si>
    <t>54.831.518/0001-04</t>
  </si>
  <si>
    <t>THERMOCUP INOVACOES LTDA</t>
  </si>
  <si>
    <t>(11) 8971-5657</t>
  </si>
  <si>
    <t>R$ 3.290,30</t>
  </si>
  <si>
    <t>03/03/2026</t>
  </si>
  <si>
    <t>08.750.285/0001-90</t>
  </si>
  <si>
    <t>SK COPIADORA E IMPRESSAO DIGITAL LTDA</t>
  </si>
  <si>
    <t>(11) 2905-7107 / (11) 3255-5572</t>
  </si>
  <si>
    <t>R$ 132,00</t>
  </si>
  <si>
    <t>04/03/2026</t>
  </si>
  <si>
    <t>R$ 190,00</t>
  </si>
  <si>
    <t xml:space="preserve">RESTAURANTE GRAND CRU </t>
  </si>
  <si>
    <t>16/03/2026</t>
  </si>
  <si>
    <t>R$ 868,62</t>
  </si>
  <si>
    <t>_x000D_
ALERE ALIMENTACAO E SERVICOS LTDA</t>
  </si>
  <si>
    <t>_x000D_
22.843.980/0001-27</t>
  </si>
  <si>
    <t>_x000D_
EDUARDO ARTHUR MOLINA TRANSPORTES</t>
  </si>
  <si>
    <t>_x000D_
23.217.587/0001-90</t>
  </si>
  <si>
    <t>( X ) Pessoa Física</t>
  </si>
  <si>
    <t>MRCELO BAYEUX DA SILVA</t>
  </si>
  <si>
    <t>R$ 3.520,00</t>
  </si>
  <si>
    <t>_x000D_
MRCELO BAYEUX DA SILVA</t>
  </si>
  <si>
    <t>_x000D_
301.222.808-06</t>
  </si>
  <si>
    <t>R$ 750,00</t>
  </si>
  <si>
    <t xml:space="preserve">_x000D_
MARCELO BAYEUX </t>
  </si>
  <si>
    <t>20/03/2026</t>
  </si>
  <si>
    <t>R$ 250,00</t>
  </si>
  <si>
    <t>_x000D_
LAVANDERIA TEMPOS MODERNOS LTDA</t>
  </si>
  <si>
    <t>_x000D_
52.836.608/0001-54</t>
  </si>
  <si>
    <t>_x000D_
KAMYLLE SANTOS CALDEIRA 13409993665</t>
  </si>
  <si>
    <t>_x000D_
48.492.064/0001-83</t>
  </si>
  <si>
    <t>475.442.138-89</t>
  </si>
  <si>
    <t>Gabriel Vitor de Araujo Silva</t>
  </si>
  <si>
    <t>R$ 0,00</t>
  </si>
  <si>
    <t>_x000D_
Gabriel Vitor de Araujo Silva</t>
  </si>
  <si>
    <t>_x000D_
475.442.138-89</t>
  </si>
  <si>
    <t>ALMOÇO RESTAURANTE CAIPIRÃO</t>
  </si>
  <si>
    <t>DATA DO EVENTO: 07/05/2026</t>
  </si>
  <si>
    <t>CÓDIGO DO JOB: LE_243_VISITA A FÁBRICA</t>
  </si>
  <si>
    <t>NOME PLANILHA: LE_243_VISITA A FÁBRICA</t>
  </si>
  <si>
    <t>07/05/2026</t>
  </si>
  <si>
    <t>LE_243_VISITA A FÁBRICA_07.05.xlsm</t>
  </si>
  <si>
    <t>221.554.688-30</t>
  </si>
  <si>
    <t xml:space="preserve">CLESSIO ADALBERTO </t>
  </si>
  <si>
    <t>( X ) Depósito</t>
  </si>
  <si>
    <t xml:space="preserve">_x000D_
KAMYLLE SANTOS CALDEIRA 13409993665_x000D_
SK COPIADORA E IMPRESSAO DIGITAL LTDA_x000D_
CLESSIO _x000D_
CLESSIO ADALBERTO </t>
  </si>
  <si>
    <t>_x000D_
48.492.064/0001-83_x000D_
08.750.285/0001-90_x000D_
_x000D_
221.554.688-30</t>
  </si>
  <si>
    <t>SANTANDER</t>
  </si>
  <si>
    <t>0122</t>
  </si>
  <si>
    <t>01024345-8</t>
  </si>
  <si>
    <t>11/05/26</t>
  </si>
  <si>
    <t xml:space="preserve">VALOR REFERENTE A PRODUÇÃO </t>
  </si>
  <si>
    <t xml:space="preserve">_x000D_
GIOVANNI FERREIRA _x000D_
GIOVANNI FERREIRA </t>
  </si>
  <si>
    <t>_x000D_
362.257.668-55_x000D_
362.257.668-55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</si>
  <si>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</si>
  <si>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</si>
  <si>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</si>
  <si>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</si>
  <si>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</si>
  <si>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</si>
  <si>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</si>
  <si>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IMPOSTO</t>
  </si>
  <si>
    <t>CUSTO TOTAL</t>
  </si>
  <si>
    <t>PENDENTE</t>
  </si>
  <si>
    <t>EFETUADO</t>
  </si>
  <si>
    <t xml:space="preserve">MOLINA </t>
  </si>
  <si>
    <t>MARCELO BAYUX</t>
  </si>
  <si>
    <t>ALERE</t>
  </si>
  <si>
    <t xml:space="preserve">RENATA MENDES </t>
  </si>
  <si>
    <t>NOTA DE DÉBITO 261</t>
  </si>
  <si>
    <t>NOTA FISCAL 2930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</si>
</sst>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&quot;R$&quot;* #,##0.00_-;\-&quot;R$&quot;* #,##0.00_-;_-&quot;R$&quot;* &quot;-&quot;??_-;_-@_-"/>
    <numFmt numFmtId="167" formatCode="_(&quot;R$&quot;* #,##0.00_);_(&quot;R$&quot;* \(#,##0.00\);_(&quot;R$&quot;* &quot;-&quot;??_);_(@_)"/>
    <numFmt numFmtId="168" formatCode="0.000000000%"/>
    <numFmt numFmtId="169" formatCode="&quot;R$&quot;\ #,##0.00"/>
    <numFmt numFmtId="170" formatCode="_-[$R$-416]\ * #,##0.00_-;\-[$R$-416]\ * #,##0.00_-;_-[$R$-416]\ * &quot;-&quot;??_-;_-@_-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Gadugi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b/>
      <sz val="18"/>
      <color theme="0"/>
      <name val="Trebuchet MS"/>
      <family val="2"/>
    </font>
    <font>
      <sz val="12"/>
      <color theme="1"/>
      <name val="Trebuchet MS"/>
      <family val="2"/>
    </font>
    <font>
      <b/>
      <sz val="12"/>
      <color theme="0"/>
      <name val="Trebuchet MS"/>
      <family val="2"/>
    </font>
    <font>
      <b/>
      <sz val="12"/>
      <name val="Trebuchet MS"/>
      <family val="2"/>
    </font>
    <font>
      <b/>
      <sz val="12"/>
      <color theme="1"/>
      <name val="Trebuchet MS"/>
      <family val="2"/>
    </font>
    <font>
      <sz val="20"/>
      <color theme="1"/>
      <name val="Calibri"/>
      <family val="2"/>
      <scheme val="minor"/>
    </font>
    <font>
      <b/>
      <sz val="20"/>
      <color rgb="FFFF0000"/>
      <name val="Trebuchet MS"/>
      <family val="2"/>
    </font>
    <font>
      <b/>
      <sz val="20"/>
      <color theme="1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rgb="FF00B050"/>
      <name val="Trebuchet MS"/>
      <family val="2"/>
    </font>
    <font>
      <b/>
      <sz val="20"/>
      <color theme="0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0" fontId="10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0">
    <xf numFmtId="0" fontId="0" fillId="0" borderId="0" xfId="0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7" fillId="4" borderId="40" xfId="0" applyFont="1" applyFill="1" applyBorder="1"/>
    <xf numFmtId="0" fontId="7" fillId="4" borderId="41" xfId="0" applyFont="1" applyFill="1" applyBorder="1"/>
    <xf numFmtId="0" fontId="10" fillId="0" borderId="0" xfId="8"/>
    <xf numFmtId="0" fontId="2" fillId="0" borderId="0" xfId="0" applyFont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2" fillId="9" borderId="64" xfId="0" applyFont="1" applyFill="1" applyBorder="1" applyAlignment="1">
      <alignment vertical="center"/>
    </xf>
    <xf numFmtId="0" fontId="14" fillId="9" borderId="64" xfId="0" applyFont="1" applyFill="1" applyBorder="1" applyAlignment="1">
      <alignment horizontal="center" vertical="center"/>
    </xf>
    <xf numFmtId="22" fontId="12" fillId="9" borderId="64" xfId="0" applyNumberFormat="1" applyFont="1" applyFill="1" applyBorder="1" applyAlignment="1">
      <alignment horizontal="center" vertical="center"/>
    </xf>
    <xf numFmtId="0" fontId="16" fillId="9" borderId="65" xfId="0" applyFont="1" applyFill="1" applyBorder="1" applyAlignment="1">
      <alignment horizontal="center" vertical="center" wrapText="1"/>
    </xf>
    <xf numFmtId="0" fontId="16" fillId="9" borderId="66" xfId="0" applyFont="1" applyFill="1" applyBorder="1" applyAlignment="1">
      <alignment horizontal="center" vertical="center" wrapText="1"/>
    </xf>
    <xf numFmtId="0" fontId="0" fillId="10" borderId="67" xfId="0" applyFill="1" applyBorder="1" applyAlignment="1">
      <alignment vertical="center"/>
    </xf>
    <xf numFmtId="0" fontId="0" fillId="10" borderId="67" xfId="0" applyFill="1" applyBorder="1" applyAlignment="1">
      <alignment horizontal="right" vertical="center"/>
    </xf>
    <xf numFmtId="4" fontId="0" fillId="10" borderId="67" xfId="0" applyNumberFormat="1" applyFill="1" applyBorder="1" applyAlignment="1">
      <alignment horizontal="right" vertical="center"/>
    </xf>
    <xf numFmtId="9" fontId="0" fillId="10" borderId="67" xfId="0" applyNumberFormat="1" applyFill="1" applyBorder="1" applyAlignment="1">
      <alignment horizontal="right" vertical="center"/>
    </xf>
    <xf numFmtId="0" fontId="0" fillId="10" borderId="68" xfId="0" applyFill="1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7" xfId="0" applyBorder="1" applyAlignment="1">
      <alignment horizontal="right" vertical="center"/>
    </xf>
    <xf numFmtId="4" fontId="0" fillId="0" borderId="67" xfId="0" applyNumberFormat="1" applyBorder="1" applyAlignment="1">
      <alignment horizontal="right" vertical="center"/>
    </xf>
    <xf numFmtId="9" fontId="0" fillId="0" borderId="67" xfId="0" applyNumberFormat="1" applyBorder="1" applyAlignment="1">
      <alignment horizontal="right" vertical="center"/>
    </xf>
    <xf numFmtId="0" fontId="0" fillId="0" borderId="68" xfId="0" applyBorder="1" applyAlignment="1">
      <alignment vertical="center"/>
    </xf>
    <xf numFmtId="0" fontId="0" fillId="0" borderId="68" xfId="0" applyBorder="1" applyAlignment="1">
      <alignment vertical="center" wrapText="1"/>
    </xf>
    <xf numFmtId="0" fontId="0" fillId="10" borderId="68" xfId="0" applyFill="1" applyBorder="1" applyAlignment="1">
      <alignment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0" fontId="17" fillId="0" borderId="0" xfId="0" applyFont="1"/>
    <xf numFmtId="49" fontId="18" fillId="0" borderId="0" xfId="2" applyNumberFormat="1" applyFont="1" applyAlignment="1">
      <alignment horizontal="left" vertical="center" wrapText="1"/>
    </xf>
    <xf numFmtId="0" fontId="18" fillId="0" borderId="0" xfId="2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2" applyNumberFormat="1" applyFont="1" applyAlignment="1">
      <alignment horizontal="left" vertical="center"/>
    </xf>
    <xf numFmtId="164" fontId="18" fillId="0" borderId="25" xfId="2" applyNumberFormat="1" applyFont="1" applyBorder="1" applyAlignment="1" applyProtection="1">
      <alignment horizontal="left" vertical="center"/>
      <protection locked="0"/>
    </xf>
    <xf numFmtId="164" fontId="18" fillId="0" borderId="27" xfId="2" applyNumberFormat="1" applyFont="1" applyBorder="1" applyAlignment="1" applyProtection="1">
      <alignment horizontal="left" vertical="center"/>
      <protection locked="0"/>
    </xf>
    <xf numFmtId="164" fontId="18" fillId="0" borderId="36" xfId="2" applyNumberFormat="1" applyFont="1" applyBorder="1" applyAlignment="1" applyProtection="1">
      <alignment horizontal="left" vertical="center"/>
      <protection locked="0"/>
    </xf>
    <xf numFmtId="164" fontId="18" fillId="0" borderId="37" xfId="2" applyNumberFormat="1" applyFont="1" applyBorder="1" applyAlignment="1" applyProtection="1">
      <alignment horizontal="left" vertical="center"/>
      <protection locked="0"/>
    </xf>
    <xf numFmtId="0" fontId="18" fillId="0" borderId="30" xfId="2" applyFont="1" applyBorder="1" applyAlignment="1" applyProtection="1">
      <alignment horizontal="left" vertical="center"/>
      <protection locked="0"/>
    </xf>
    <xf numFmtId="14" fontId="18" fillId="0" borderId="37" xfId="2" applyNumberFormat="1" applyFont="1" applyBorder="1" applyAlignment="1" applyProtection="1">
      <alignment horizontal="left" vertical="center"/>
      <protection locked="0"/>
    </xf>
    <xf numFmtId="164" fontId="18" fillId="0" borderId="61" xfId="2" applyNumberFormat="1" applyFont="1" applyBorder="1" applyAlignment="1" applyProtection="1">
      <alignment horizontal="left" vertical="center"/>
      <protection locked="0"/>
    </xf>
    <xf numFmtId="0" fontId="18" fillId="0" borderId="34" xfId="2" applyFont="1" applyBorder="1" applyAlignment="1" applyProtection="1">
      <alignment horizontal="left" vertical="center"/>
      <protection locked="0"/>
    </xf>
    <xf numFmtId="49" fontId="17" fillId="0" borderId="0" xfId="0" applyNumberFormat="1" applyFont="1"/>
    <xf numFmtId="0" fontId="17" fillId="0" borderId="0" xfId="1" applyNumberFormat="1" applyFont="1"/>
    <xf numFmtId="165" fontId="20" fillId="6" borderId="52" xfId="4" applyFont="1" applyFill="1" applyBorder="1" applyAlignment="1">
      <alignment horizontal="center" vertical="center" wrapText="1"/>
    </xf>
    <xf numFmtId="168" fontId="21" fillId="0" borderId="5" xfId="1" applyNumberFormat="1" applyFont="1" applyBorder="1"/>
    <xf numFmtId="0" fontId="22" fillId="5" borderId="0" xfId="0" applyFont="1" applyFill="1"/>
    <xf numFmtId="49" fontId="22" fillId="5" borderId="0" xfId="0" applyNumberFormat="1" applyFont="1" applyFill="1"/>
    <xf numFmtId="0" fontId="23" fillId="0" borderId="0" xfId="0" applyFont="1"/>
    <xf numFmtId="0" fontId="24" fillId="0" borderId="7" xfId="0" applyFont="1" applyBorder="1" applyAlignment="1">
      <alignment horizontal="left" vertical="center"/>
    </xf>
    <xf numFmtId="49" fontId="24" fillId="0" borderId="8" xfId="0" applyNumberFormat="1" applyFont="1" applyBorder="1" applyAlignment="1">
      <alignment horizontal="left" vertical="center"/>
    </xf>
    <xf numFmtId="0" fontId="24" fillId="0" borderId="9" xfId="0" applyFont="1" applyBorder="1" applyAlignment="1">
      <alignment horizontal="left" vertical="center"/>
    </xf>
    <xf numFmtId="0" fontId="24" fillId="0" borderId="7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 wrapText="1"/>
    </xf>
    <xf numFmtId="0" fontId="18" fillId="6" borderId="43" xfId="3" applyFont="1" applyFill="1" applyBorder="1" applyAlignment="1">
      <alignment horizontal="left" vertical="center"/>
    </xf>
    <xf numFmtId="0" fontId="18" fillId="6" borderId="42" xfId="3" applyFont="1" applyFill="1" applyBorder="1" applyAlignment="1">
      <alignment horizontal="center" vertical="center"/>
    </xf>
    <xf numFmtId="0" fontId="22" fillId="6" borderId="42" xfId="3" applyFont="1" applyFill="1" applyBorder="1" applyAlignment="1">
      <alignment horizontal="center" vertical="center"/>
    </xf>
    <xf numFmtId="166" fontId="22" fillId="6" borderId="42" xfId="3" applyNumberFormat="1" applyFont="1" applyFill="1" applyBorder="1" applyAlignment="1">
      <alignment horizontal="center" vertical="center" wrapText="1"/>
    </xf>
    <xf numFmtId="0" fontId="22" fillId="6" borderId="42" xfId="3" applyFont="1" applyFill="1" applyBorder="1" applyAlignment="1">
      <alignment horizontal="center" vertical="center" wrapText="1"/>
    </xf>
    <xf numFmtId="9" fontId="22" fillId="6" borderId="42" xfId="1" applyFont="1" applyFill="1" applyBorder="1" applyAlignment="1">
      <alignment horizontal="center" vertical="center" wrapText="1"/>
    </xf>
    <xf numFmtId="10" fontId="22" fillId="6" borderId="42" xfId="1" applyNumberFormat="1" applyFont="1" applyFill="1" applyBorder="1" applyAlignment="1">
      <alignment horizontal="center" vertical="center" wrapText="1"/>
    </xf>
    <xf numFmtId="0" fontId="22" fillId="6" borderId="44" xfId="3" applyFont="1" applyFill="1" applyBorder="1" applyAlignment="1">
      <alignment horizontal="center" vertical="center" wrapText="1"/>
    </xf>
    <xf numFmtId="37" fontId="20" fillId="6" borderId="45" xfId="3" applyNumberFormat="1" applyFont="1" applyFill="1" applyBorder="1" applyAlignment="1">
      <alignment horizontal="center" vertical="center"/>
    </xf>
    <xf numFmtId="37" fontId="20" fillId="6" borderId="46" xfId="3" applyNumberFormat="1" applyFont="1" applyFill="1" applyBorder="1" applyAlignment="1">
      <alignment horizontal="center" vertical="center"/>
    </xf>
    <xf numFmtId="40" fontId="20" fillId="6" borderId="46" xfId="4" applyNumberFormat="1" applyFont="1" applyFill="1" applyBorder="1" applyAlignment="1">
      <alignment horizontal="center" vertical="center"/>
    </xf>
    <xf numFmtId="165" fontId="20" fillId="6" borderId="47" xfId="4" applyFont="1" applyFill="1" applyBorder="1" applyAlignment="1">
      <alignment horizontal="right" vertical="center"/>
    </xf>
    <xf numFmtId="40" fontId="20" fillId="6" borderId="48" xfId="4" applyNumberFormat="1" applyFont="1" applyFill="1" applyBorder="1" applyAlignment="1">
      <alignment horizontal="center" vertical="center" wrapText="1"/>
    </xf>
    <xf numFmtId="10" fontId="20" fillId="6" borderId="46" xfId="5" applyNumberFormat="1" applyFont="1" applyFill="1" applyBorder="1" applyAlignment="1">
      <alignment horizontal="center" vertical="center" wrapText="1"/>
    </xf>
    <xf numFmtId="165" fontId="20" fillId="6" borderId="49" xfId="4" applyFont="1" applyFill="1" applyBorder="1" applyAlignment="1">
      <alignment horizontal="center" vertical="center" wrapText="1"/>
    </xf>
    <xf numFmtId="165" fontId="20" fillId="6" borderId="50" xfId="4" applyFont="1" applyFill="1" applyBorder="1" applyAlignment="1">
      <alignment horizontal="center" vertical="center" wrapText="1"/>
    </xf>
    <xf numFmtId="10" fontId="20" fillId="6" borderId="10" xfId="5" applyNumberFormat="1" applyFont="1" applyFill="1" applyBorder="1" applyAlignment="1">
      <alignment horizontal="center" vertical="center" wrapText="1"/>
    </xf>
    <xf numFmtId="10" fontId="20" fillId="6" borderId="11" xfId="5" applyNumberFormat="1" applyFont="1" applyFill="1" applyBorder="1" applyAlignment="1">
      <alignment horizontal="center" vertical="center" wrapText="1"/>
    </xf>
    <xf numFmtId="49" fontId="24" fillId="0" borderId="8" xfId="0" applyNumberFormat="1" applyFont="1" applyBorder="1" applyAlignment="1">
      <alignment horizontal="left" vertical="center" wrapText="1"/>
    </xf>
    <xf numFmtId="0" fontId="24" fillId="0" borderId="9" xfId="0" applyFont="1" applyBorder="1" applyAlignment="1">
      <alignment horizontal="left" vertical="center" wrapText="1"/>
    </xf>
    <xf numFmtId="0" fontId="22" fillId="13" borderId="79" xfId="0" applyFont="1" applyFill="1" applyBorder="1" applyAlignment="1">
      <alignment horizontal="center" vertical="center"/>
    </xf>
    <xf numFmtId="0" fontId="22" fillId="13" borderId="42" xfId="0" applyFont="1" applyFill="1" applyBorder="1" applyAlignment="1">
      <alignment horizontal="center" vertical="center"/>
    </xf>
    <xf numFmtId="0" fontId="22" fillId="13" borderId="18" xfId="0" applyFont="1" applyFill="1" applyBorder="1" applyAlignment="1">
      <alignment horizontal="center" vertical="center"/>
    </xf>
    <xf numFmtId="0" fontId="21" fillId="13" borderId="15" xfId="0" applyFont="1" applyFill="1" applyBorder="1" applyAlignment="1">
      <alignment horizontal="center" vertical="center"/>
    </xf>
    <xf numFmtId="0" fontId="21" fillId="13" borderId="73" xfId="0" applyFont="1" applyFill="1" applyBorder="1" applyAlignment="1">
      <alignment horizontal="center" vertical="center"/>
    </xf>
    <xf numFmtId="0" fontId="24" fillId="18" borderId="62" xfId="0" applyFont="1" applyFill="1" applyBorder="1" applyAlignment="1">
      <alignment horizontal="left" vertical="center" wrapText="1"/>
    </xf>
    <xf numFmtId="0" fontId="24" fillId="18" borderId="74" xfId="0" applyFont="1" applyFill="1" applyBorder="1" applyAlignment="1">
      <alignment horizontal="left" vertical="center" wrapText="1"/>
    </xf>
    <xf numFmtId="0" fontId="24" fillId="0" borderId="74" xfId="0" applyFont="1" applyBorder="1" applyAlignment="1">
      <alignment vertical="center"/>
    </xf>
    <xf numFmtId="44" fontId="24" fillId="0" borderId="74" xfId="9" applyFont="1" applyBorder="1" applyAlignment="1">
      <alignment vertical="center"/>
    </xf>
    <xf numFmtId="44" fontId="24" fillId="0" borderId="63" xfId="9" applyFont="1" applyBorder="1" applyAlignment="1">
      <alignment vertical="center"/>
    </xf>
    <xf numFmtId="1" fontId="24" fillId="14" borderId="77" xfId="0" applyNumberFormat="1" applyFont="1" applyFill="1" applyBorder="1" applyAlignment="1">
      <alignment vertical="center"/>
    </xf>
    <xf numFmtId="1" fontId="24" fillId="14" borderId="73" xfId="0" applyNumberFormat="1" applyFont="1" applyFill="1" applyBorder="1" applyAlignment="1">
      <alignment vertical="center"/>
    </xf>
    <xf numFmtId="44" fontId="24" fillId="14" borderId="73" xfId="9" applyFont="1" applyFill="1" applyBorder="1" applyAlignment="1">
      <alignment vertical="center"/>
    </xf>
    <xf numFmtId="44" fontId="24" fillId="16" borderId="73" xfId="9" applyFont="1" applyFill="1" applyBorder="1" applyAlignment="1">
      <alignment vertical="center"/>
    </xf>
    <xf numFmtId="9" fontId="24" fillId="15" borderId="73" xfId="1" applyFont="1" applyFill="1" applyBorder="1" applyAlignment="1">
      <alignment vertical="center"/>
    </xf>
    <xf numFmtId="44" fontId="24" fillId="15" borderId="73" xfId="9" applyFont="1" applyFill="1" applyBorder="1" applyAlignment="1">
      <alignment vertical="center"/>
    </xf>
    <xf numFmtId="44" fontId="24" fillId="15" borderId="78" xfId="9" applyFont="1" applyFill="1" applyBorder="1" applyAlignment="1">
      <alignment vertical="center"/>
    </xf>
    <xf numFmtId="10" fontId="24" fillId="16" borderId="15" xfId="0" applyNumberFormat="1" applyFont="1" applyFill="1" applyBorder="1" applyAlignment="1">
      <alignment horizontal="center" vertical="center"/>
    </xf>
    <xf numFmtId="10" fontId="24" fillId="16" borderId="73" xfId="0" applyNumberFormat="1" applyFont="1" applyFill="1" applyBorder="1" applyAlignment="1">
      <alignment horizontal="center" vertical="center"/>
    </xf>
    <xf numFmtId="8" fontId="24" fillId="14" borderId="12" xfId="0" applyNumberFormat="1" applyFont="1" applyFill="1" applyBorder="1"/>
    <xf numFmtId="44" fontId="24" fillId="14" borderId="14" xfId="0" applyNumberFormat="1" applyFont="1" applyFill="1" applyBorder="1"/>
    <xf numFmtId="14" fontId="24" fillId="14" borderId="15" xfId="0" applyNumberFormat="1" applyFont="1" applyFill="1" applyBorder="1"/>
    <xf numFmtId="0" fontId="24" fillId="14" borderId="12" xfId="0" applyFont="1" applyFill="1" applyBorder="1" applyAlignment="1">
      <alignment wrapText="1"/>
    </xf>
    <xf numFmtId="0" fontId="24" fillId="14" borderId="15" xfId="0" applyFont="1" applyFill="1" applyBorder="1" applyAlignment="1">
      <alignment wrapText="1"/>
    </xf>
    <xf numFmtId="0" fontId="24" fillId="0" borderId="71" xfId="0" applyFont="1" applyBorder="1" applyAlignment="1">
      <alignment horizontal="left" vertical="center" wrapText="1"/>
    </xf>
    <xf numFmtId="0" fontId="24" fillId="0" borderId="75" xfId="0" applyFont="1" applyBorder="1" applyAlignment="1">
      <alignment horizontal="left" vertical="center" wrapText="1"/>
    </xf>
    <xf numFmtId="169" fontId="25" fillId="12" borderId="0" xfId="9" applyNumberFormat="1" applyFont="1" applyFill="1" applyBorder="1" applyAlignment="1">
      <alignment horizontal="right"/>
    </xf>
    <xf numFmtId="169" fontId="25" fillId="12" borderId="23" xfId="9" applyNumberFormat="1" applyFont="1" applyFill="1" applyBorder="1" applyAlignment="1">
      <alignment horizontal="right"/>
    </xf>
    <xf numFmtId="44" fontId="25" fillId="12" borderId="74" xfId="9" applyFont="1" applyFill="1" applyBorder="1" applyAlignment="1">
      <alignment horizontal="right"/>
    </xf>
    <xf numFmtId="44" fontId="22" fillId="16" borderId="74" xfId="9" applyFont="1" applyFill="1" applyBorder="1" applyAlignment="1">
      <alignment vertical="center"/>
    </xf>
    <xf numFmtId="9" fontId="24" fillId="15" borderId="74" xfId="1" applyFont="1" applyFill="1" applyBorder="1" applyAlignment="1">
      <alignment vertical="center"/>
    </xf>
    <xf numFmtId="44" fontId="24" fillId="15" borderId="74" xfId="9" applyFont="1" applyFill="1" applyBorder="1" applyAlignment="1">
      <alignment vertical="center"/>
    </xf>
    <xf numFmtId="44" fontId="22" fillId="15" borderId="74" xfId="9" applyFont="1" applyFill="1" applyBorder="1" applyAlignment="1">
      <alignment vertical="center"/>
    </xf>
    <xf numFmtId="44" fontId="22" fillId="15" borderId="63" xfId="9" applyFont="1" applyFill="1" applyBorder="1" applyAlignment="1">
      <alignment vertical="center"/>
    </xf>
    <xf numFmtId="10" fontId="24" fillId="16" borderId="0" xfId="0" applyNumberFormat="1" applyFont="1" applyFill="1" applyAlignment="1">
      <alignment horizontal="center" vertical="center"/>
    </xf>
    <xf numFmtId="1" fontId="24" fillId="14" borderId="87" xfId="0" applyNumberFormat="1" applyFont="1" applyFill="1" applyBorder="1" applyAlignment="1">
      <alignment vertical="center"/>
    </xf>
    <xf numFmtId="44" fontId="24" fillId="14" borderId="87" xfId="9" applyFont="1" applyFill="1" applyBorder="1" applyAlignment="1">
      <alignment vertical="center"/>
    </xf>
    <xf numFmtId="44" fontId="24" fillId="16" borderId="87" xfId="9" applyFont="1" applyFill="1" applyBorder="1" applyAlignment="1">
      <alignment vertical="center"/>
    </xf>
    <xf numFmtId="9" fontId="24" fillId="15" borderId="87" xfId="1" applyFont="1" applyFill="1" applyBorder="1" applyAlignment="1">
      <alignment vertical="center"/>
    </xf>
    <xf numFmtId="44" fontId="24" fillId="15" borderId="87" xfId="9" applyFont="1" applyFill="1" applyBorder="1" applyAlignment="1">
      <alignment vertical="center"/>
    </xf>
    <xf numFmtId="0" fontId="24" fillId="18" borderId="73" xfId="0" applyFont="1" applyFill="1" applyBorder="1" applyAlignment="1">
      <alignment horizontal="left" vertical="center" wrapText="1"/>
    </xf>
    <xf numFmtId="0" fontId="24" fillId="0" borderId="73" xfId="0" applyFont="1" applyBorder="1" applyAlignment="1">
      <alignment vertical="center"/>
    </xf>
    <xf numFmtId="44" fontId="24" fillId="0" borderId="73" xfId="9" applyFont="1" applyBorder="1" applyAlignment="1">
      <alignment vertical="center"/>
    </xf>
    <xf numFmtId="1" fontId="24" fillId="14" borderId="12" xfId="0" applyNumberFormat="1" applyFont="1" applyFill="1" applyBorder="1" applyAlignment="1">
      <alignment vertical="center"/>
    </xf>
    <xf numFmtId="44" fontId="24" fillId="14" borderId="12" xfId="9" applyFont="1" applyFill="1" applyBorder="1" applyAlignment="1">
      <alignment vertical="center"/>
    </xf>
    <xf numFmtId="44" fontId="24" fillId="16" borderId="12" xfId="9" applyFont="1" applyFill="1" applyBorder="1" applyAlignment="1">
      <alignment vertical="center"/>
    </xf>
    <xf numFmtId="9" fontId="24" fillId="15" borderId="12" xfId="1" applyFont="1" applyFill="1" applyBorder="1" applyAlignment="1">
      <alignment vertical="center"/>
    </xf>
    <xf numFmtId="44" fontId="24" fillId="15" borderId="12" xfId="9" applyFont="1" applyFill="1" applyBorder="1" applyAlignment="1">
      <alignment vertical="center"/>
    </xf>
    <xf numFmtId="0" fontId="24" fillId="0" borderId="83" xfId="0" applyFont="1" applyBorder="1" applyAlignment="1">
      <alignment horizontal="left" vertical="center" wrapText="1"/>
    </xf>
    <xf numFmtId="0" fontId="24" fillId="0" borderId="84" xfId="0" applyFont="1" applyBorder="1" applyAlignment="1">
      <alignment horizontal="left" vertical="center" wrapText="1"/>
    </xf>
    <xf numFmtId="44" fontId="25" fillId="12" borderId="85" xfId="9" applyFont="1" applyFill="1" applyBorder="1" applyAlignment="1">
      <alignment horizontal="right"/>
    </xf>
    <xf numFmtId="44" fontId="22" fillId="16" borderId="85" xfId="9" applyFont="1" applyFill="1" applyBorder="1" applyAlignment="1">
      <alignment vertical="center"/>
    </xf>
    <xf numFmtId="9" fontId="24" fillId="15" borderId="85" xfId="1" applyFont="1" applyFill="1" applyBorder="1" applyAlignment="1">
      <alignment vertical="center"/>
    </xf>
    <xf numFmtId="44" fontId="24" fillId="15" borderId="85" xfId="9" applyFont="1" applyFill="1" applyBorder="1" applyAlignment="1">
      <alignment vertical="center"/>
    </xf>
    <xf numFmtId="44" fontId="22" fillId="15" borderId="85" xfId="9" applyFont="1" applyFill="1" applyBorder="1" applyAlignment="1">
      <alignment vertical="center"/>
    </xf>
    <xf numFmtId="44" fontId="22" fillId="15" borderId="86" xfId="9" applyFont="1" applyFill="1" applyBorder="1" applyAlignment="1">
      <alignment vertical="center"/>
    </xf>
    <xf numFmtId="0" fontId="24" fillId="18" borderId="77" xfId="0" applyFont="1" applyFill="1" applyBorder="1" applyAlignment="1">
      <alignment horizontal="left" vertical="center" wrapText="1"/>
    </xf>
    <xf numFmtId="0" fontId="24" fillId="0" borderId="73" xfId="0" applyFont="1" applyBorder="1" applyAlignment="1">
      <alignment horizontal="left" vertical="center" wrapText="1"/>
    </xf>
    <xf numFmtId="44" fontId="24" fillId="0" borderId="78" xfId="9" applyFont="1" applyBorder="1" applyAlignment="1">
      <alignment vertical="center"/>
    </xf>
    <xf numFmtId="0" fontId="24" fillId="0" borderId="74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2" fillId="13" borderId="81" xfId="0" applyFont="1" applyFill="1" applyBorder="1" applyAlignment="1">
      <alignment horizontal="center" vertical="center"/>
    </xf>
    <xf numFmtId="0" fontId="17" fillId="0" borderId="73" xfId="0" applyFont="1" applyBorder="1"/>
    <xf numFmtId="0" fontId="24" fillId="0" borderId="88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85" xfId="0" applyFont="1" applyBorder="1" applyAlignment="1">
      <alignment horizontal="center" vertical="center"/>
    </xf>
    <xf numFmtId="44" fontId="24" fillId="0" borderId="85" xfId="9" applyFont="1" applyBorder="1" applyAlignment="1">
      <alignment vertical="center"/>
    </xf>
    <xf numFmtId="1" fontId="24" fillId="14" borderId="89" xfId="0" applyNumberFormat="1" applyFont="1" applyFill="1" applyBorder="1" applyAlignment="1">
      <alignment vertical="center"/>
    </xf>
    <xf numFmtId="44" fontId="24" fillId="14" borderId="89" xfId="9" applyFont="1" applyFill="1" applyBorder="1" applyAlignment="1">
      <alignment vertical="center"/>
    </xf>
    <xf numFmtId="44" fontId="24" fillId="16" borderId="89" xfId="9" applyFont="1" applyFill="1" applyBorder="1" applyAlignment="1">
      <alignment vertical="center"/>
    </xf>
    <xf numFmtId="9" fontId="24" fillId="15" borderId="89" xfId="1" applyFont="1" applyFill="1" applyBorder="1" applyAlignment="1">
      <alignment vertical="center"/>
    </xf>
    <xf numFmtId="44" fontId="24" fillId="15" borderId="89" xfId="9" applyFont="1" applyFill="1" applyBorder="1" applyAlignment="1">
      <alignment vertical="center"/>
    </xf>
    <xf numFmtId="10" fontId="24" fillId="16" borderId="38" xfId="0" applyNumberFormat="1" applyFont="1" applyFill="1" applyBorder="1" applyAlignment="1">
      <alignment horizontal="center" vertical="center"/>
    </xf>
    <xf numFmtId="10" fontId="24" fillId="16" borderId="74" xfId="0" applyNumberFormat="1" applyFont="1" applyFill="1" applyBorder="1" applyAlignment="1">
      <alignment horizontal="center" vertical="center"/>
    </xf>
    <xf numFmtId="169" fontId="25" fillId="12" borderId="0" xfId="0" applyNumberFormat="1" applyFont="1" applyFill="1" applyAlignment="1">
      <alignment horizontal="right"/>
    </xf>
    <xf numFmtId="169" fontId="25" fillId="12" borderId="23" xfId="0" applyNumberFormat="1" applyFont="1" applyFill="1" applyBorder="1" applyAlignment="1">
      <alignment horizontal="right"/>
    </xf>
    <xf numFmtId="44" fontId="25" fillId="12" borderId="0" xfId="0" applyNumberFormat="1" applyFont="1" applyFill="1" applyAlignment="1">
      <alignment horizontal="right"/>
    </xf>
    <xf numFmtId="44" fontId="22" fillId="16" borderId="0" xfId="0" applyNumberFormat="1" applyFont="1" applyFill="1"/>
    <xf numFmtId="0" fontId="17" fillId="15" borderId="0" xfId="0" applyFont="1" applyFill="1"/>
    <xf numFmtId="44" fontId="22" fillId="15" borderId="0" xfId="0" applyNumberFormat="1" applyFont="1" applyFill="1"/>
    <xf numFmtId="44" fontId="22" fillId="15" borderId="0" xfId="9" applyFont="1" applyFill="1" applyBorder="1"/>
    <xf numFmtId="44" fontId="25" fillId="17" borderId="16" xfId="9" applyFont="1" applyFill="1" applyBorder="1" applyAlignment="1">
      <alignment horizontal="center"/>
    </xf>
    <xf numFmtId="44" fontId="25" fillId="17" borderId="81" xfId="9" applyFont="1" applyFill="1" applyBorder="1" applyAlignment="1">
      <alignment horizontal="center"/>
    </xf>
    <xf numFmtId="49" fontId="24" fillId="0" borderId="72" xfId="0" applyNumberFormat="1" applyFont="1" applyBorder="1" applyAlignment="1">
      <alignment horizontal="left" vertical="center" wrapText="1"/>
    </xf>
    <xf numFmtId="0" fontId="25" fillId="17" borderId="6" xfId="0" applyFont="1" applyFill="1" applyBorder="1"/>
    <xf numFmtId="0" fontId="25" fillId="17" borderId="51" xfId="0" applyFont="1" applyFill="1" applyBorder="1"/>
    <xf numFmtId="44" fontId="25" fillId="17" borderId="51" xfId="0" applyNumberFormat="1" applyFont="1" applyFill="1" applyBorder="1"/>
    <xf numFmtId="44" fontId="25" fillId="17" borderId="80" xfId="0" applyNumberFormat="1" applyFont="1" applyFill="1" applyBorder="1"/>
    <xf numFmtId="9" fontId="25" fillId="17" borderId="19" xfId="1" applyFont="1" applyFill="1" applyBorder="1"/>
    <xf numFmtId="44" fontId="25" fillId="17" borderId="82" xfId="9" applyFont="1" applyFill="1" applyBorder="1"/>
    <xf numFmtId="0" fontId="26" fillId="0" borderId="0" xfId="0" applyFont="1"/>
    <xf numFmtId="0" fontId="26" fillId="0" borderId="0" xfId="0" applyFont="1" applyAlignment="1">
      <alignment horizontal="center"/>
    </xf>
    <xf numFmtId="16" fontId="26" fillId="19" borderId="16" xfId="0" applyNumberFormat="1" applyFont="1" applyFill="1" applyBorder="1"/>
    <xf numFmtId="16" fontId="26" fillId="19" borderId="17" xfId="0" applyNumberFormat="1" applyFont="1" applyFill="1" applyBorder="1"/>
    <xf numFmtId="16" fontId="26" fillId="20" borderId="19" xfId="0" applyNumberFormat="1" applyFont="1" applyFill="1" applyBorder="1"/>
    <xf numFmtId="16" fontId="26" fillId="20" borderId="20" xfId="0" applyNumberFormat="1" applyFont="1" applyFill="1" applyBorder="1"/>
    <xf numFmtId="0" fontId="26" fillId="21" borderId="22" xfId="0" applyFont="1" applyFill="1" applyBorder="1" applyAlignment="1">
      <alignment horizontal="right"/>
    </xf>
    <xf numFmtId="0" fontId="26" fillId="21" borderId="0" xfId="0" applyFont="1" applyFill="1" applyAlignment="1">
      <alignment horizontal="right"/>
    </xf>
    <xf numFmtId="0" fontId="27" fillId="22" borderId="19" xfId="0" applyFont="1" applyFill="1" applyBorder="1"/>
    <xf numFmtId="0" fontId="27" fillId="22" borderId="20" xfId="0" applyFont="1" applyFill="1" applyBorder="1"/>
    <xf numFmtId="164" fontId="28" fillId="0" borderId="25" xfId="2" applyNumberFormat="1" applyFont="1" applyBorder="1" applyAlignment="1" applyProtection="1">
      <alignment horizontal="left" vertical="center"/>
      <protection locked="0"/>
    </xf>
    <xf numFmtId="164" fontId="28" fillId="0" borderId="27" xfId="2" applyNumberFormat="1" applyFont="1" applyBorder="1" applyAlignment="1" applyProtection="1">
      <alignment horizontal="left" vertical="center"/>
      <protection locked="0"/>
    </xf>
    <xf numFmtId="164" fontId="28" fillId="0" borderId="0" xfId="2" applyNumberFormat="1" applyFont="1" applyAlignment="1" applyProtection="1">
      <alignment horizontal="left" vertical="center"/>
      <protection locked="0"/>
    </xf>
    <xf numFmtId="164" fontId="28" fillId="0" borderId="36" xfId="2" applyNumberFormat="1" applyFont="1" applyBorder="1" applyAlignment="1" applyProtection="1">
      <alignment horizontal="left" vertical="center"/>
      <protection locked="0"/>
    </xf>
    <xf numFmtId="164" fontId="28" fillId="0" borderId="37" xfId="2" applyNumberFormat="1" applyFont="1" applyBorder="1" applyAlignment="1" applyProtection="1">
      <alignment horizontal="left" vertical="center"/>
      <protection locked="0"/>
    </xf>
    <xf numFmtId="0" fontId="28" fillId="0" borderId="30" xfId="2" applyFont="1" applyBorder="1" applyAlignment="1" applyProtection="1">
      <alignment horizontal="left" vertical="center"/>
      <protection locked="0"/>
    </xf>
    <xf numFmtId="0" fontId="28" fillId="0" borderId="0" xfId="2" applyFont="1" applyAlignment="1" applyProtection="1">
      <alignment horizontal="left" vertical="center"/>
      <protection locked="0"/>
    </xf>
    <xf numFmtId="14" fontId="28" fillId="0" borderId="37" xfId="2" applyNumberFormat="1" applyFont="1" applyBorder="1" applyAlignment="1" applyProtection="1">
      <alignment horizontal="left" vertical="center"/>
      <protection locked="0"/>
    </xf>
    <xf numFmtId="14" fontId="28" fillId="0" borderId="0" xfId="2" applyNumberFormat="1" applyFont="1" applyAlignment="1" applyProtection="1">
      <alignment horizontal="left" vertical="center"/>
      <protection locked="0"/>
    </xf>
    <xf numFmtId="164" fontId="28" fillId="0" borderId="61" xfId="2" applyNumberFormat="1" applyFont="1" applyBorder="1" applyAlignment="1" applyProtection="1">
      <alignment horizontal="left" vertical="center"/>
      <protection locked="0"/>
    </xf>
    <xf numFmtId="0" fontId="28" fillId="0" borderId="34" xfId="2" applyFont="1" applyBorder="1" applyAlignment="1" applyProtection="1">
      <alignment horizontal="left" vertical="center"/>
      <protection locked="0"/>
    </xf>
    <xf numFmtId="0" fontId="29" fillId="23" borderId="73" xfId="0" applyFont="1" applyFill="1" applyBorder="1" applyAlignment="1">
      <alignment horizontal="center"/>
    </xf>
    <xf numFmtId="164" fontId="28" fillId="0" borderId="73" xfId="2" applyNumberFormat="1" applyFont="1" applyBorder="1" applyAlignment="1" applyProtection="1">
      <alignment horizontal="left" vertical="center"/>
      <protection locked="0"/>
    </xf>
    <xf numFmtId="44" fontId="29" fillId="0" borderId="73" xfId="0" applyNumberFormat="1" applyFont="1" applyBorder="1"/>
    <xf numFmtId="9" fontId="29" fillId="0" borderId="73" xfId="1" applyFont="1" applyBorder="1" applyAlignment="1">
      <alignment horizontal="center"/>
    </xf>
    <xf numFmtId="44" fontId="29" fillId="23" borderId="73" xfId="0" applyNumberFormat="1" applyFont="1" applyFill="1" applyBorder="1" applyAlignment="1">
      <alignment horizontal="center"/>
    </xf>
    <xf numFmtId="0" fontId="29" fillId="0" borderId="10" xfId="0" applyFont="1" applyBorder="1"/>
    <xf numFmtId="169" fontId="29" fillId="0" borderId="97" xfId="0" applyNumberFormat="1" applyFont="1" applyBorder="1" applyAlignment="1">
      <alignment horizontal="center"/>
    </xf>
    <xf numFmtId="44" fontId="29" fillId="0" borderId="97" xfId="0" applyNumberFormat="1" applyFont="1" applyBorder="1"/>
    <xf numFmtId="169" fontId="29" fillId="0" borderId="97" xfId="0" applyNumberFormat="1" applyFont="1" applyBorder="1"/>
    <xf numFmtId="9" fontId="29" fillId="0" borderId="11" xfId="1" applyFont="1" applyBorder="1" applyAlignment="1">
      <alignment horizontal="center"/>
    </xf>
    <xf numFmtId="0" fontId="29" fillId="0" borderId="0" xfId="0" applyFont="1"/>
    <xf numFmtId="169" fontId="29" fillId="23" borderId="98" xfId="0" applyNumberFormat="1" applyFont="1" applyFill="1" applyBorder="1" applyAlignment="1">
      <alignment horizontal="center"/>
    </xf>
    <xf numFmtId="44" fontId="29" fillId="23" borderId="73" xfId="0" applyNumberFormat="1" applyFont="1" applyFill="1" applyBorder="1"/>
    <xf numFmtId="169" fontId="29" fillId="23" borderId="73" xfId="0" applyNumberFormat="1" applyFont="1" applyFill="1" applyBorder="1"/>
    <xf numFmtId="9" fontId="29" fillId="0" borderId="99" xfId="1" applyFont="1" applyBorder="1" applyAlignment="1">
      <alignment horizontal="center"/>
    </xf>
    <xf numFmtId="0" fontId="30" fillId="0" borderId="0" xfId="0" applyFont="1"/>
    <xf numFmtId="0" fontId="31" fillId="0" borderId="0" xfId="0" applyFont="1" applyAlignment="1">
      <alignment horizontal="left"/>
    </xf>
    <xf numFmtId="44" fontId="30" fillId="0" borderId="0" xfId="0" applyNumberFormat="1" applyFont="1"/>
    <xf numFmtId="0" fontId="32" fillId="0" borderId="0" xfId="0" applyFont="1" applyAlignment="1">
      <alignment horizontal="left"/>
    </xf>
    <xf numFmtId="9" fontId="33" fillId="0" borderId="0" xfId="1" applyFont="1"/>
    <xf numFmtId="0" fontId="33" fillId="0" borderId="0" xfId="0" applyFont="1"/>
    <xf numFmtId="170" fontId="31" fillId="6" borderId="62" xfId="4" applyNumberFormat="1" applyFont="1" applyFill="1" applyBorder="1" applyAlignment="1">
      <alignment horizontal="center" vertical="center" wrapText="1"/>
    </xf>
    <xf numFmtId="170" fontId="34" fillId="6" borderId="63" xfId="4" applyNumberFormat="1" applyFont="1" applyFill="1" applyBorder="1" applyAlignment="1">
      <alignment horizontal="center" vertical="center" wrapText="1"/>
    </xf>
    <xf numFmtId="44" fontId="36" fillId="0" borderId="73" xfId="0" applyNumberFormat="1" applyFont="1" applyBorder="1"/>
    <xf numFmtId="44" fontId="37" fillId="0" borderId="73" xfId="9" applyFont="1" applyBorder="1"/>
    <xf numFmtId="44" fontId="37" fillId="0" borderId="73" xfId="0" applyNumberFormat="1" applyFont="1" applyBorder="1"/>
    <xf numFmtId="0" fontId="21" fillId="0" borderId="0" xfId="0" applyFont="1"/>
    <xf numFmtId="44" fontId="26" fillId="0" borderId="81" xfId="0" applyNumberFormat="1" applyFont="1" applyBorder="1" applyAlignment="1">
      <alignment horizontal="center" vertical="center"/>
    </xf>
    <xf numFmtId="0" fontId="26" fillId="0" borderId="82" xfId="0" applyFont="1" applyBorder="1" applyAlignment="1">
      <alignment horizontal="center" vertical="center"/>
    </xf>
    <xf numFmtId="0" fontId="29" fillId="23" borderId="6" xfId="0" applyFont="1" applyFill="1" applyBorder="1" applyAlignment="1">
      <alignment horizontal="center"/>
    </xf>
    <xf numFmtId="0" fontId="29" fillId="23" borderId="51" xfId="0" applyFont="1" applyFill="1" applyBorder="1" applyAlignment="1">
      <alignment horizontal="center"/>
    </xf>
    <xf numFmtId="0" fontId="29" fillId="23" borderId="80" xfId="0" applyFont="1" applyFill="1" applyBorder="1" applyAlignment="1">
      <alignment horizontal="center"/>
    </xf>
    <xf numFmtId="0" fontId="35" fillId="11" borderId="43" xfId="0" applyFont="1" applyFill="1" applyBorder="1" applyAlignment="1">
      <alignment horizontal="center"/>
    </xf>
    <xf numFmtId="0" fontId="35" fillId="11" borderId="42" xfId="0" applyFont="1" applyFill="1" applyBorder="1" applyAlignment="1">
      <alignment horizontal="center"/>
    </xf>
    <xf numFmtId="0" fontId="35" fillId="12" borderId="100" xfId="0" applyFont="1" applyFill="1" applyBorder="1" applyAlignment="1">
      <alignment horizontal="left"/>
    </xf>
    <xf numFmtId="0" fontId="35" fillId="12" borderId="101" xfId="0" applyFont="1" applyFill="1" applyBorder="1" applyAlignment="1">
      <alignment horizontal="left"/>
    </xf>
    <xf numFmtId="0" fontId="25" fillId="12" borderId="76" xfId="0" applyFont="1" applyFill="1" applyBorder="1" applyAlignment="1">
      <alignment horizontal="left"/>
    </xf>
    <xf numFmtId="0" fontId="25" fillId="12" borderId="13" xfId="0" applyFont="1" applyFill="1" applyBorder="1" applyAlignment="1">
      <alignment horizontal="left"/>
    </xf>
    <xf numFmtId="0" fontId="18" fillId="0" borderId="0" xfId="2" applyFont="1" applyAlignment="1">
      <alignment horizontal="left" vertical="center" wrapText="1"/>
    </xf>
    <xf numFmtId="0" fontId="18" fillId="0" borderId="0" xfId="2" applyFont="1" applyAlignment="1">
      <alignment horizontal="left" vertical="top"/>
    </xf>
    <xf numFmtId="0" fontId="20" fillId="2" borderId="3" xfId="3" applyFont="1" applyFill="1" applyBorder="1" applyAlignment="1">
      <alignment horizontal="center" vertical="center"/>
    </xf>
    <xf numFmtId="0" fontId="20" fillId="2" borderId="4" xfId="3" applyFont="1" applyFill="1" applyBorder="1" applyAlignment="1">
      <alignment horizontal="center" vertical="center"/>
    </xf>
    <xf numFmtId="0" fontId="20" fillId="2" borderId="5" xfId="3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left"/>
    </xf>
    <xf numFmtId="0" fontId="25" fillId="12" borderId="20" xfId="0" applyFont="1" applyFill="1" applyBorder="1" applyAlignment="1">
      <alignment horizontal="left"/>
    </xf>
    <xf numFmtId="0" fontId="25" fillId="12" borderId="90" xfId="0" applyFont="1" applyFill="1" applyBorder="1" applyAlignment="1">
      <alignment horizontal="left"/>
    </xf>
    <xf numFmtId="0" fontId="25" fillId="12" borderId="91" xfId="0" applyFont="1" applyFill="1" applyBorder="1" applyAlignment="1">
      <alignment horizontal="left"/>
    </xf>
    <xf numFmtId="0" fontId="25" fillId="12" borderId="92" xfId="0" applyFont="1" applyFill="1" applyBorder="1" applyAlignment="1">
      <alignment horizontal="left"/>
    </xf>
    <xf numFmtId="0" fontId="25" fillId="12" borderId="93" xfId="0" applyFont="1" applyFill="1" applyBorder="1" applyAlignment="1">
      <alignment horizontal="left"/>
    </xf>
    <xf numFmtId="1" fontId="25" fillId="12" borderId="94" xfId="0" applyNumberFormat="1" applyFont="1" applyFill="1" applyBorder="1" applyAlignment="1">
      <alignment horizontal="left"/>
    </xf>
    <xf numFmtId="1" fontId="25" fillId="12" borderId="95" xfId="0" applyNumberFormat="1" applyFont="1" applyFill="1" applyBorder="1" applyAlignment="1">
      <alignment horizontal="left"/>
    </xf>
    <xf numFmtId="1" fontId="25" fillId="12" borderId="96" xfId="0" applyNumberFormat="1" applyFont="1" applyFill="1" applyBorder="1" applyAlignment="1">
      <alignment horizontal="left"/>
    </xf>
    <xf numFmtId="0" fontId="25" fillId="12" borderId="94" xfId="0" applyFont="1" applyFill="1" applyBorder="1" applyAlignment="1">
      <alignment horizontal="left"/>
    </xf>
    <xf numFmtId="0" fontId="25" fillId="12" borderId="95" xfId="0" applyFont="1" applyFill="1" applyBorder="1" applyAlignment="1">
      <alignment horizontal="left"/>
    </xf>
    <xf numFmtId="0" fontId="20" fillId="3" borderId="6" xfId="0" applyFont="1" applyFill="1" applyBorder="1" applyAlignment="1">
      <alignment horizontal="center" vertical="center" wrapText="1"/>
    </xf>
    <xf numFmtId="0" fontId="20" fillId="3" borderId="51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0" fontId="25" fillId="11" borderId="16" xfId="0" applyFont="1" applyFill="1" applyBorder="1" applyAlignment="1">
      <alignment horizontal="center"/>
    </xf>
    <xf numFmtId="0" fontId="25" fillId="11" borderId="17" xfId="0" applyFont="1" applyFill="1" applyBorder="1" applyAlignment="1">
      <alignment horizontal="center"/>
    </xf>
    <xf numFmtId="0" fontId="25" fillId="11" borderId="18" xfId="0" applyFont="1" applyFill="1" applyBorder="1" applyAlignment="1">
      <alignment horizontal="center"/>
    </xf>
    <xf numFmtId="0" fontId="25" fillId="11" borderId="43" xfId="0" applyFont="1" applyFill="1" applyBorder="1" applyAlignment="1">
      <alignment horizontal="center"/>
    </xf>
    <xf numFmtId="0" fontId="25" fillId="11" borderId="42" xfId="0" applyFont="1" applyFill="1" applyBorder="1" applyAlignment="1">
      <alignment horizontal="center"/>
    </xf>
    <xf numFmtId="0" fontId="25" fillId="11" borderId="44" xfId="0" applyFont="1" applyFill="1" applyBorder="1" applyAlignment="1">
      <alignment horizontal="center"/>
    </xf>
    <xf numFmtId="0" fontId="11" fillId="8" borderId="53" xfId="0" applyFont="1" applyFill="1" applyBorder="1" applyAlignment="1">
      <alignment horizontal="center"/>
    </xf>
    <xf numFmtId="0" fontId="11" fillId="8" borderId="54" xfId="0" applyFont="1" applyFill="1" applyBorder="1" applyAlignment="1">
      <alignment horizontal="center"/>
    </xf>
    <xf numFmtId="0" fontId="11" fillId="8" borderId="55" xfId="0" applyFont="1" applyFill="1" applyBorder="1" applyAlignment="1">
      <alignment horizontal="center"/>
    </xf>
    <xf numFmtId="0" fontId="11" fillId="8" borderId="16" xfId="0" applyFont="1" applyFill="1" applyBorder="1" applyAlignment="1">
      <alignment horizontal="center"/>
    </xf>
    <xf numFmtId="0" fontId="11" fillId="8" borderId="17" xfId="0" applyFont="1" applyFill="1" applyBorder="1" applyAlignment="1">
      <alignment horizontal="center"/>
    </xf>
    <xf numFmtId="0" fontId="11" fillId="8" borderId="18" xfId="0" applyFont="1" applyFill="1" applyBorder="1" applyAlignment="1">
      <alignment horizontal="center"/>
    </xf>
    <xf numFmtId="0" fontId="12" fillId="9" borderId="64" xfId="0" applyFont="1" applyFill="1" applyBorder="1" applyAlignment="1">
      <alignment horizontal="left" vertical="center"/>
    </xf>
    <xf numFmtId="0" fontId="12" fillId="9" borderId="64" xfId="0" applyFont="1" applyFill="1" applyBorder="1" applyAlignment="1">
      <alignment vertical="center"/>
    </xf>
    <xf numFmtId="0" fontId="12" fillId="9" borderId="0" xfId="0" applyFont="1" applyFill="1" applyAlignment="1">
      <alignment vertical="center"/>
    </xf>
    <xf numFmtId="0" fontId="13" fillId="9" borderId="64" xfId="0" applyFont="1" applyFill="1" applyBorder="1" applyAlignment="1">
      <alignment horizontal="left" vertical="top"/>
    </xf>
    <xf numFmtId="0" fontId="15" fillId="9" borderId="64" xfId="0" applyFont="1" applyFill="1" applyBorder="1" applyAlignment="1">
      <alignment horizontal="center" vertical="center" wrapText="1"/>
    </xf>
    <xf numFmtId="0" fontId="15" fillId="9" borderId="0" xfId="0" applyFont="1" applyFill="1" applyAlignment="1">
      <alignment horizontal="center" vertical="center" wrapText="1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169" fontId="26" fillId="0" borderId="0" xfId="0" applyNumberFormat="1" applyFont="1"/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png"/><Relationship Id="rId39" Type="http://schemas.openxmlformats.org/officeDocument/2006/relationships/image" Target="../media/image65.png"/><Relationship Id="rId21" Type="http://schemas.openxmlformats.org/officeDocument/2006/relationships/image" Target="../media/image47.png"/><Relationship Id="rId34" Type="http://schemas.openxmlformats.org/officeDocument/2006/relationships/image" Target="../media/image60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50" Type="http://schemas.openxmlformats.org/officeDocument/2006/relationships/image" Target="../media/image76.png"/><Relationship Id="rId55" Type="http://schemas.openxmlformats.org/officeDocument/2006/relationships/image" Target="../media/image81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9" Type="http://schemas.openxmlformats.org/officeDocument/2006/relationships/image" Target="../media/image55.png"/><Relationship Id="rId11" Type="http://schemas.openxmlformats.org/officeDocument/2006/relationships/image" Target="../media/image37.png"/><Relationship Id="rId24" Type="http://schemas.openxmlformats.org/officeDocument/2006/relationships/image" Target="../media/image50.png"/><Relationship Id="rId32" Type="http://schemas.openxmlformats.org/officeDocument/2006/relationships/image" Target="../media/image58.png"/><Relationship Id="rId37" Type="http://schemas.openxmlformats.org/officeDocument/2006/relationships/image" Target="../media/image63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53" Type="http://schemas.openxmlformats.org/officeDocument/2006/relationships/image" Target="../media/image79.png"/><Relationship Id="rId58" Type="http://schemas.openxmlformats.org/officeDocument/2006/relationships/image" Target="../media/image84.png"/><Relationship Id="rId5" Type="http://schemas.openxmlformats.org/officeDocument/2006/relationships/image" Target="../media/image31.png"/><Relationship Id="rId19" Type="http://schemas.openxmlformats.org/officeDocument/2006/relationships/image" Target="../media/image45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30" Type="http://schemas.openxmlformats.org/officeDocument/2006/relationships/image" Target="../media/image56.png"/><Relationship Id="rId35" Type="http://schemas.openxmlformats.org/officeDocument/2006/relationships/image" Target="../media/image61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56" Type="http://schemas.openxmlformats.org/officeDocument/2006/relationships/image" Target="../media/image82.png"/><Relationship Id="rId8" Type="http://schemas.openxmlformats.org/officeDocument/2006/relationships/image" Target="../media/image34.png"/><Relationship Id="rId51" Type="http://schemas.openxmlformats.org/officeDocument/2006/relationships/image" Target="../media/image77.png"/><Relationship Id="rId3" Type="http://schemas.openxmlformats.org/officeDocument/2006/relationships/image" Target="../media/image29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51.png"/><Relationship Id="rId33" Type="http://schemas.openxmlformats.org/officeDocument/2006/relationships/image" Target="../media/image59.png"/><Relationship Id="rId38" Type="http://schemas.openxmlformats.org/officeDocument/2006/relationships/image" Target="../media/image64.png"/><Relationship Id="rId46" Type="http://schemas.openxmlformats.org/officeDocument/2006/relationships/image" Target="../media/image72.png"/><Relationship Id="rId59" Type="http://schemas.openxmlformats.org/officeDocument/2006/relationships/image" Target="../media/image85.png"/><Relationship Id="rId20" Type="http://schemas.openxmlformats.org/officeDocument/2006/relationships/image" Target="../media/image46.png"/><Relationship Id="rId41" Type="http://schemas.openxmlformats.org/officeDocument/2006/relationships/image" Target="../media/image67.png"/><Relationship Id="rId54" Type="http://schemas.openxmlformats.org/officeDocument/2006/relationships/image" Target="../media/image80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36" Type="http://schemas.openxmlformats.org/officeDocument/2006/relationships/image" Target="../media/image62.png"/><Relationship Id="rId49" Type="http://schemas.openxmlformats.org/officeDocument/2006/relationships/image" Target="../media/image75.png"/><Relationship Id="rId57" Type="http://schemas.openxmlformats.org/officeDocument/2006/relationships/image" Target="../media/image83.png"/><Relationship Id="rId10" Type="http://schemas.openxmlformats.org/officeDocument/2006/relationships/image" Target="../media/image36.png"/><Relationship Id="rId31" Type="http://schemas.openxmlformats.org/officeDocument/2006/relationships/image" Target="../media/image57.png"/><Relationship Id="rId44" Type="http://schemas.openxmlformats.org/officeDocument/2006/relationships/image" Target="../media/image70.png"/><Relationship Id="rId52" Type="http://schemas.openxmlformats.org/officeDocument/2006/relationships/image" Target="../media/image7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381001</xdr:colOff>
      <xdr:row>0</xdr:row>
      <xdr:rowOff>146051</xdr:rowOff>
    </xdr:from>
    <xdr:to>
      <xdr:col>5</xdr:col>
      <xdr:colOff>91416</xdr:colOff>
      <xdr:row>0</xdr:row>
      <xdr:rowOff>753837</xdr:rowOff>
    </xdr:to>
    <xdr:pic macro="[0]!Adiciona_Grupo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42876"/>
          <a:ext cx="603250" cy="603250"/>
        </a:xfrm>
        <a:prstGeom prst="rect">
          <a:avLst/>
        </a:prstGeom>
      </xdr:spPr>
    </xdr:pic>
    <xdr:clientData/>
  </xdr:twoCellAnchor>
  <xdr:twoCellAnchor editAs="absolute">
    <xdr:from>
      <xdr:col>5</xdr:col>
      <xdr:colOff>614729</xdr:colOff>
      <xdr:row>0</xdr:row>
      <xdr:rowOff>111673</xdr:rowOff>
    </xdr:from>
    <xdr:to>
      <xdr:col>5</xdr:col>
      <xdr:colOff>1271523</xdr:colOff>
      <xdr:row>0</xdr:row>
      <xdr:rowOff>756813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>
          <a:grpSpLocks noChangeAspect="1"/>
        </xdr:cNvGrpSpPr>
      </xdr:nvGrpSpPr>
      <xdr:grpSpPr>
        <a:xfrm>
          <a:off x="1548179" y="111673"/>
          <a:ext cx="656794" cy="645140"/>
          <a:chOff x="2069224" y="1294086"/>
          <a:chExt cx="644525" cy="766598"/>
        </a:xfrm>
      </xdr:grpSpPr>
      <xdr:pic macro="[0]!Adiciona_Subgrupo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2821376</xdr:colOff>
      <xdr:row>0</xdr:row>
      <xdr:rowOff>0</xdr:rowOff>
    </xdr:from>
    <xdr:to>
      <xdr:col>6</xdr:col>
      <xdr:colOff>304798</xdr:colOff>
      <xdr:row>0</xdr:row>
      <xdr:rowOff>918482</xdr:rowOff>
    </xdr:to>
    <xdr:pic macro="[0]!Apaga_Ultimalinha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324" y="0"/>
          <a:ext cx="925286" cy="917864"/>
        </a:xfrm>
        <a:prstGeom prst="rect">
          <a:avLst/>
        </a:prstGeom>
      </xdr:spPr>
    </xdr:pic>
    <xdr:clientData/>
  </xdr:twoCellAnchor>
  <xdr:twoCellAnchor editAs="absolute">
    <xdr:from>
      <xdr:col>5</xdr:col>
      <xdr:colOff>1655321</xdr:colOff>
      <xdr:row>0</xdr:row>
      <xdr:rowOff>0</xdr:rowOff>
    </xdr:from>
    <xdr:to>
      <xdr:col>5</xdr:col>
      <xdr:colOff>2574225</xdr:colOff>
      <xdr:row>0</xdr:row>
      <xdr:rowOff>918161</xdr:rowOff>
    </xdr:to>
    <xdr:pic macro="[0]!Adiciona_LinhaItem">
      <xdr:nvPicPr>
        <xdr:cNvPr id="24" name="Image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805" y="0"/>
          <a:ext cx="917543" cy="917543"/>
        </a:xfrm>
        <a:prstGeom prst="rect">
          <a:avLst/>
        </a:prstGeom>
      </xdr:spPr>
    </xdr:pic>
    <xdr:clientData/>
  </xdr:twoCellAnchor>
  <xdr:twoCellAnchor editAs="absolute">
    <xdr:from>
      <xdr:col>5</xdr:col>
      <xdr:colOff>597624</xdr:colOff>
      <xdr:row>0</xdr:row>
      <xdr:rowOff>1409141</xdr:rowOff>
    </xdr:from>
    <xdr:to>
      <xdr:col>5</xdr:col>
      <xdr:colOff>1376117</xdr:colOff>
      <xdr:row>0</xdr:row>
      <xdr:rowOff>2165863</xdr:rowOff>
    </xdr:to>
    <xdr:pic macro="[0]!Subtotal_SubGrupo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702" y="1411942"/>
          <a:ext cx="763018" cy="740608"/>
        </a:xfrm>
        <a:prstGeom prst="rect">
          <a:avLst/>
        </a:prstGeom>
      </xdr:spPr>
    </xdr:pic>
    <xdr:clientData/>
  </xdr:twoCellAnchor>
  <xdr:twoCellAnchor editAs="absolute">
    <xdr:from>
      <xdr:col>1</xdr:col>
      <xdr:colOff>308264</xdr:colOff>
      <xdr:row>0</xdr:row>
      <xdr:rowOff>1411433</xdr:rowOff>
    </xdr:from>
    <xdr:to>
      <xdr:col>5</xdr:col>
      <xdr:colOff>168358</xdr:colOff>
      <xdr:row>0</xdr:row>
      <xdr:rowOff>2174505</xdr:rowOff>
    </xdr:to>
    <xdr:pic macro="[0]!Subtotal_Grupo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433947"/>
          <a:ext cx="762000" cy="762000"/>
        </a:xfrm>
        <a:prstGeom prst="rect">
          <a:avLst/>
        </a:prstGeom>
      </xdr:spPr>
    </xdr:pic>
    <xdr:clientData/>
  </xdr:twoCellAnchor>
  <xdr:twoCellAnchor editAs="absolute">
    <xdr:from>
      <xdr:col>5</xdr:col>
      <xdr:colOff>1682751</xdr:colOff>
      <xdr:row>0</xdr:row>
      <xdr:rowOff>1363890</xdr:rowOff>
    </xdr:from>
    <xdr:to>
      <xdr:col>5</xdr:col>
      <xdr:colOff>2529568</xdr:colOff>
      <xdr:row>0</xdr:row>
      <xdr:rowOff>2184853</xdr:rowOff>
    </xdr:to>
    <xdr:pic macro="[0]!SomaTotalPlanilha"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8" y="1374322"/>
          <a:ext cx="843642" cy="843642"/>
        </a:xfrm>
        <a:prstGeom prst="rect">
          <a:avLst/>
        </a:prstGeom>
      </xdr:spPr>
    </xdr:pic>
    <xdr:clientData/>
  </xdr:twoCellAnchor>
  <xdr:twoCellAnchor editAs="absolute">
    <xdr:from>
      <xdr:col>5</xdr:col>
      <xdr:colOff>2813052</xdr:colOff>
      <xdr:row>0</xdr:row>
      <xdr:rowOff>1356634</xdr:rowOff>
    </xdr:from>
    <xdr:to>
      <xdr:col>6</xdr:col>
      <xdr:colOff>223612</xdr:colOff>
      <xdr:row>0</xdr:row>
      <xdr:rowOff>2186926</xdr:rowOff>
    </xdr:to>
    <xdr:pic macro="[0]!Atualiza_Totais"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3866" y="1359355"/>
          <a:ext cx="849084" cy="832561"/>
        </a:xfrm>
        <a:prstGeom prst="rect">
          <a:avLst/>
        </a:prstGeom>
      </xdr:spPr>
    </xdr:pic>
    <xdr:clientData/>
  </xdr:twoCellAnchor>
  <xdr:twoCellAnchor editAs="absolute">
    <xdr:from>
      <xdr:col>6</xdr:col>
      <xdr:colOff>636593</xdr:colOff>
      <xdr:row>0</xdr:row>
      <xdr:rowOff>87860</xdr:rowOff>
    </xdr:from>
    <xdr:to>
      <xdr:col>6</xdr:col>
      <xdr:colOff>1370018</xdr:colOff>
      <xdr:row>0</xdr:row>
      <xdr:rowOff>819471</xdr:rowOff>
    </xdr:to>
    <xdr:pic macro="[0]!ChamaSolicitacaoPagamento">
      <xdr:nvPicPr>
        <xdr:cNvPr id="48" name="Imagem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6860" y="84685"/>
          <a:ext cx="734786" cy="730250"/>
        </a:xfrm>
        <a:prstGeom prst="rect">
          <a:avLst/>
        </a:prstGeom>
      </xdr:spPr>
    </xdr:pic>
    <xdr:clientData/>
  </xdr:twoCellAnchor>
  <xdr:twoCellAnchor editAs="absolute">
    <xdr:from>
      <xdr:col>6</xdr:col>
      <xdr:colOff>1717361</xdr:colOff>
      <xdr:row>0</xdr:row>
      <xdr:rowOff>0</xdr:rowOff>
    </xdr:from>
    <xdr:to>
      <xdr:col>6</xdr:col>
      <xdr:colOff>2553903</xdr:colOff>
      <xdr:row>0</xdr:row>
      <xdr:rowOff>834866</xdr:rowOff>
    </xdr:to>
    <xdr:pic macro="[0]!GeraPlanilhaMkt">
      <xdr:nvPicPr>
        <xdr:cNvPr id="54" name="Imagem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164" y="0"/>
          <a:ext cx="836542" cy="830330"/>
        </a:xfrm>
        <a:prstGeom prst="rect">
          <a:avLst/>
        </a:prstGeom>
      </xdr:spPr>
    </xdr:pic>
    <xdr:clientData/>
  </xdr:twoCellAnchor>
  <xdr:twoCellAnchor editAs="absolute">
    <xdr:from>
      <xdr:col>6</xdr:col>
      <xdr:colOff>553359</xdr:colOff>
      <xdr:row>0</xdr:row>
      <xdr:rowOff>1356180</xdr:rowOff>
    </xdr:from>
    <xdr:to>
      <xdr:col>6</xdr:col>
      <xdr:colOff>1358447</xdr:colOff>
      <xdr:row>0</xdr:row>
      <xdr:rowOff>2166710</xdr:rowOff>
    </xdr:to>
    <xdr:pic macro="[0]!TravarMenu">
      <xdr:nvPicPr>
        <xdr:cNvPr id="57" name="Imagem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6" y="1349376"/>
          <a:ext cx="809624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1721588</xdr:colOff>
      <xdr:row>0</xdr:row>
      <xdr:rowOff>1368404</xdr:rowOff>
    </xdr:from>
    <xdr:to>
      <xdr:col>6</xdr:col>
      <xdr:colOff>2534387</xdr:colOff>
      <xdr:row>0</xdr:row>
      <xdr:rowOff>2186554</xdr:rowOff>
    </xdr:to>
    <xdr:pic macro="[0]!DestravarMenu">
      <xdr:nvPicPr>
        <xdr:cNvPr id="59" name="Imagem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1375173"/>
          <a:ext cx="809624" cy="809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</xdr:colOff>
          <xdr:row>0</xdr:row>
          <xdr:rowOff>784860</xdr:rowOff>
        </xdr:from>
        <xdr:to>
          <xdr:col>5</xdr:col>
          <xdr:colOff>228600</xdr:colOff>
          <xdr:row>0</xdr:row>
          <xdr:rowOff>1280160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0</xdr:row>
          <xdr:rowOff>822960</xdr:rowOff>
        </xdr:from>
        <xdr:to>
          <xdr:col>5</xdr:col>
          <xdr:colOff>1394460</xdr:colOff>
          <xdr:row>0</xdr:row>
          <xdr:rowOff>1295400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1524000</xdr:colOff>
          <xdr:row>0</xdr:row>
          <xdr:rowOff>838200</xdr:rowOff>
        </xdr:from>
        <xdr:to>
          <xdr:col>5</xdr:col>
          <xdr:colOff>2537460</xdr:colOff>
          <xdr:row>0</xdr:row>
          <xdr:rowOff>1333500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2667000</xdr:colOff>
          <xdr:row>0</xdr:row>
          <xdr:rowOff>838200</xdr:rowOff>
        </xdr:from>
        <xdr:to>
          <xdr:col>6</xdr:col>
          <xdr:colOff>251460</xdr:colOff>
          <xdr:row>0</xdr:row>
          <xdr:rowOff>1333500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403860</xdr:colOff>
          <xdr:row>0</xdr:row>
          <xdr:rowOff>838200</xdr:rowOff>
        </xdr:from>
        <xdr:to>
          <xdr:col>6</xdr:col>
          <xdr:colOff>1409700</xdr:colOff>
          <xdr:row>0</xdr:row>
          <xdr:rowOff>1333500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1562100</xdr:colOff>
          <xdr:row>0</xdr:row>
          <xdr:rowOff>838200</xdr:rowOff>
        </xdr:from>
        <xdr:to>
          <xdr:col>6</xdr:col>
          <xdr:colOff>2575560</xdr:colOff>
          <xdr:row>0</xdr:row>
          <xdr:rowOff>1333500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0</xdr:row>
          <xdr:rowOff>2247900</xdr:rowOff>
        </xdr:from>
        <xdr:to>
          <xdr:col>5</xdr:col>
          <xdr:colOff>266700</xdr:colOff>
          <xdr:row>0</xdr:row>
          <xdr:rowOff>2727960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457200</xdr:colOff>
          <xdr:row>0</xdr:row>
          <xdr:rowOff>2247900</xdr:rowOff>
        </xdr:from>
        <xdr:to>
          <xdr:col>5</xdr:col>
          <xdr:colOff>1485900</xdr:colOff>
          <xdr:row>0</xdr:row>
          <xdr:rowOff>2705100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1562100</xdr:colOff>
          <xdr:row>0</xdr:row>
          <xdr:rowOff>2270760</xdr:rowOff>
        </xdr:from>
        <xdr:to>
          <xdr:col>5</xdr:col>
          <xdr:colOff>2590800</xdr:colOff>
          <xdr:row>0</xdr:row>
          <xdr:rowOff>2727960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2667000</xdr:colOff>
          <xdr:row>0</xdr:row>
          <xdr:rowOff>2270760</xdr:rowOff>
        </xdr:from>
        <xdr:to>
          <xdr:col>6</xdr:col>
          <xdr:colOff>251460</xdr:colOff>
          <xdr:row>0</xdr:row>
          <xdr:rowOff>2727960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365760</xdr:colOff>
          <xdr:row>0</xdr:row>
          <xdr:rowOff>2270760</xdr:rowOff>
        </xdr:from>
        <xdr:to>
          <xdr:col>6</xdr:col>
          <xdr:colOff>1394460</xdr:colOff>
          <xdr:row>0</xdr:row>
          <xdr:rowOff>2727960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1600200</xdr:colOff>
          <xdr:row>0</xdr:row>
          <xdr:rowOff>2270760</xdr:rowOff>
        </xdr:from>
        <xdr:to>
          <xdr:col>6</xdr:col>
          <xdr:colOff>2628900</xdr:colOff>
          <xdr:row>0</xdr:row>
          <xdr:rowOff>2727960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716643</xdr:colOff>
      <xdr:row>3</xdr:row>
      <xdr:rowOff>102961</xdr:rowOff>
    </xdr:from>
    <xdr:to>
      <xdr:col>11</xdr:col>
      <xdr:colOff>757690</xdr:colOff>
      <xdr:row>8</xdr:row>
      <xdr:rowOff>201386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E33B4E-C43F-4819-B822-6FC611B2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450286" y="3822247"/>
          <a:ext cx="2245404" cy="15738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021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BC453-396C-47C5-B541-05455F8860F3}">
  <dimension ref="A1:G30"/>
  <sheetViews>
    <sheetView showGridLines="0" tabSelected="1" topLeftCell="A13" zoomScaleNormal="100" workbookViewId="0">
      <selection activeCell="C30" sqref="C30:D30"/>
    </sheetView>
  </sheetViews>
  <sheetFormatPr defaultColWidth="8.6640625" defaultRowHeight="16.2" x14ac:dyDescent="0.35"/>
  <cols>
    <col min="1" max="1" width="8.6640625" style="191"/>
    <col min="2" max="2" width="26.109375" style="191" customWidth="1"/>
    <col min="3" max="3" width="35.88671875" style="191" customWidth="1"/>
    <col min="4" max="4" width="20.44140625" style="191" customWidth="1"/>
    <col min="5" max="5" width="18.44140625" style="191" customWidth="1"/>
    <col min="6" max="6" width="11.88671875" style="192" bestFit="1" customWidth="1"/>
    <col min="7" max="7" width="12.88671875" style="191" bestFit="1" customWidth="1"/>
    <col min="8" max="8" width="12.5546875" style="191" bestFit="1" customWidth="1"/>
    <col min="9" max="16384" width="8.6640625" style="191"/>
  </cols>
  <sheetData>
    <row r="1" spans="1:5" s="192" customFormat="1" hidden="1" x14ac:dyDescent="0.35">
      <c r="A1" s="191"/>
      <c r="B1" s="191"/>
      <c r="C1" s="191"/>
      <c r="D1" s="191"/>
      <c r="E1" s="191"/>
    </row>
    <row r="2" spans="1:5" s="192" customFormat="1" hidden="1" x14ac:dyDescent="0.35">
      <c r="A2" s="191"/>
      <c r="B2" s="191"/>
      <c r="C2" s="191"/>
      <c r="D2" s="191"/>
      <c r="E2" s="191"/>
    </row>
    <row r="3" spans="1:5" s="192" customFormat="1" hidden="1" x14ac:dyDescent="0.35">
      <c r="A3" s="191"/>
      <c r="B3" s="191"/>
      <c r="C3" s="193">
        <v>45866</v>
      </c>
      <c r="D3" s="194"/>
      <c r="E3" s="239" t="e">
        <f>SUM(#REF!)</f>
        <v>#REF!</v>
      </c>
    </row>
    <row r="4" spans="1:5" s="192" customFormat="1" ht="15.6" hidden="1" customHeight="1" thickBot="1" x14ac:dyDescent="0.4">
      <c r="A4" s="191"/>
      <c r="B4" s="191"/>
      <c r="C4" s="195">
        <v>45867</v>
      </c>
      <c r="D4" s="196"/>
      <c r="E4" s="240"/>
    </row>
    <row r="5" spans="1:5" s="192" customFormat="1" hidden="1" x14ac:dyDescent="0.35">
      <c r="A5" s="191"/>
      <c r="B5" s="191"/>
      <c r="C5" s="197" t="s">
        <v>346</v>
      </c>
      <c r="D5" s="198"/>
      <c r="E5" s="191"/>
    </row>
    <row r="6" spans="1:5" s="192" customFormat="1" hidden="1" x14ac:dyDescent="0.35">
      <c r="A6" s="191"/>
      <c r="B6" s="191"/>
      <c r="C6" s="197" t="s">
        <v>347</v>
      </c>
      <c r="D6" s="198"/>
      <c r="E6" s="191"/>
    </row>
    <row r="7" spans="1:5" s="192" customFormat="1" ht="16.8" hidden="1" thickBot="1" x14ac:dyDescent="0.4">
      <c r="A7" s="191"/>
      <c r="B7" s="191"/>
      <c r="C7" s="199" t="s">
        <v>58</v>
      </c>
      <c r="D7" s="200"/>
      <c r="E7" s="191"/>
    </row>
    <row r="9" spans="1:5" s="192" customFormat="1" x14ac:dyDescent="0.35">
      <c r="A9" s="191" t="s">
        <v>220</v>
      </c>
      <c r="B9" s="191"/>
      <c r="C9" s="191"/>
      <c r="D9" s="191"/>
      <c r="E9" s="191"/>
    </row>
    <row r="10" spans="1:5" s="192" customFormat="1" ht="24" customHeight="1" x14ac:dyDescent="0.35">
      <c r="A10" s="191"/>
      <c r="B10" s="191"/>
      <c r="C10" s="191"/>
      <c r="D10" s="191"/>
      <c r="E10" s="191"/>
    </row>
    <row r="12" spans="1:5" s="192" customFormat="1" ht="15" customHeight="1" x14ac:dyDescent="0.35">
      <c r="A12" s="191"/>
      <c r="B12" s="201" t="s">
        <v>330</v>
      </c>
      <c r="C12" s="202"/>
      <c r="D12" s="203"/>
      <c r="E12" s="191"/>
    </row>
    <row r="13" spans="1:5" s="192" customFormat="1" ht="15" customHeight="1" x14ac:dyDescent="0.35">
      <c r="A13" s="191"/>
      <c r="B13" s="204" t="s">
        <v>158</v>
      </c>
      <c r="C13" s="205"/>
      <c r="D13" s="203"/>
      <c r="E13" s="191"/>
    </row>
    <row r="14" spans="1:5" s="192" customFormat="1" ht="15" customHeight="1" x14ac:dyDescent="0.35">
      <c r="A14" s="191"/>
      <c r="B14" s="204" t="s">
        <v>159</v>
      </c>
      <c r="C14" s="206"/>
      <c r="D14" s="207"/>
      <c r="E14" s="191"/>
    </row>
    <row r="15" spans="1:5" s="192" customFormat="1" ht="15" customHeight="1" x14ac:dyDescent="0.35">
      <c r="A15" s="191"/>
      <c r="B15" s="204" t="s">
        <v>211</v>
      </c>
      <c r="C15" s="206"/>
      <c r="D15" s="207"/>
      <c r="E15" s="191"/>
    </row>
    <row r="16" spans="1:5" s="192" customFormat="1" ht="15" customHeight="1" x14ac:dyDescent="0.35">
      <c r="A16" s="191"/>
      <c r="B16" s="204" t="s">
        <v>329</v>
      </c>
      <c r="C16" s="208"/>
      <c r="D16" s="209"/>
      <c r="E16" s="191"/>
    </row>
    <row r="17" spans="2:7" ht="15" customHeight="1" x14ac:dyDescent="0.35">
      <c r="B17" s="204" t="s">
        <v>216</v>
      </c>
      <c r="C17" s="206"/>
      <c r="D17" s="207"/>
    </row>
    <row r="18" spans="2:7" ht="15" customHeight="1" x14ac:dyDescent="0.35">
      <c r="B18" s="204" t="s">
        <v>193</v>
      </c>
      <c r="C18" s="206"/>
      <c r="D18" s="207"/>
    </row>
    <row r="19" spans="2:7" ht="15" customHeight="1" x14ac:dyDescent="0.35">
      <c r="B19" s="210" t="s">
        <v>331</v>
      </c>
      <c r="C19" s="211"/>
      <c r="D19" s="207"/>
    </row>
    <row r="21" spans="2:7" ht="15.6" customHeight="1" x14ac:dyDescent="0.35">
      <c r="B21" s="212"/>
      <c r="C21" s="212" t="s">
        <v>348</v>
      </c>
      <c r="D21" s="212" t="s">
        <v>349</v>
      </c>
      <c r="E21" s="212" t="s">
        <v>350</v>
      </c>
    </row>
    <row r="22" spans="2:7" x14ac:dyDescent="0.35">
      <c r="B22" s="213" t="s">
        <v>351</v>
      </c>
      <c r="C22" s="214">
        <f>'VISITA 10.03'!N39</f>
        <v>11586.529005840686</v>
      </c>
      <c r="D22" s="214">
        <f>'VISITA 10.03'!X39</f>
        <v>5397.46</v>
      </c>
      <c r="E22" s="214">
        <f>C22-D22</f>
        <v>6189.0690058406863</v>
      </c>
      <c r="F22" s="215">
        <f>E22*100%/C22</f>
        <v>0.53416074846235839</v>
      </c>
    </row>
    <row r="23" spans="2:7" x14ac:dyDescent="0.35">
      <c r="B23" s="212" t="s">
        <v>58</v>
      </c>
      <c r="C23" s="216">
        <f>SUM(C22:C22)</f>
        <v>11586.529005840686</v>
      </c>
      <c r="D23" s="216">
        <f>SUM(D22:D22)</f>
        <v>5397.46</v>
      </c>
      <c r="E23" s="216">
        <f>C23-D23</f>
        <v>6189.0690058406863</v>
      </c>
      <c r="F23" s="215">
        <f t="shared" ref="F23" si="0">E23*100%/C23</f>
        <v>0.53416074846235839</v>
      </c>
    </row>
    <row r="25" spans="2:7" ht="200.1" hidden="1" customHeight="1" x14ac:dyDescent="0.35"/>
    <row r="26" spans="2:7" ht="16.8" thickBot="1" x14ac:dyDescent="0.4"/>
    <row r="27" spans="2:7" ht="21.9" customHeight="1" thickBot="1" x14ac:dyDescent="0.4">
      <c r="B27" s="241" t="s">
        <v>352</v>
      </c>
      <c r="C27" s="242"/>
      <c r="D27" s="242"/>
      <c r="E27" s="242"/>
      <c r="F27" s="243"/>
    </row>
    <row r="28" spans="2:7" ht="24.9" customHeight="1" thickBot="1" x14ac:dyDescent="0.4">
      <c r="B28" s="217" t="s">
        <v>361</v>
      </c>
      <c r="C28" s="218">
        <v>6130.53</v>
      </c>
      <c r="D28" s="219">
        <f>D23</f>
        <v>5397.46</v>
      </c>
      <c r="E28" s="220">
        <f>C28-D28</f>
        <v>733.06999999999971</v>
      </c>
      <c r="F28" s="221">
        <f>E28*100%/C28</f>
        <v>0.11957693706743132</v>
      </c>
    </row>
    <row r="29" spans="2:7" ht="24.9" customHeight="1" thickBot="1" x14ac:dyDescent="0.4">
      <c r="B29" s="217" t="s">
        <v>362</v>
      </c>
      <c r="C29" s="218">
        <v>5456</v>
      </c>
      <c r="D29" s="219">
        <f>C29*0.15</f>
        <v>818.4</v>
      </c>
      <c r="E29" s="220">
        <f>C29-D29</f>
        <v>4637.6000000000004</v>
      </c>
      <c r="F29" s="221">
        <f>E29*100%/C29</f>
        <v>0.85000000000000009</v>
      </c>
    </row>
    <row r="30" spans="2:7" ht="20.25" customHeight="1" thickBot="1" x14ac:dyDescent="0.4">
      <c r="B30" s="222"/>
      <c r="C30" s="223">
        <f>SUM(C28:C29)</f>
        <v>11586.529999999999</v>
      </c>
      <c r="D30" s="224">
        <f>SUM(D28:D29)</f>
        <v>6215.86</v>
      </c>
      <c r="E30" s="225">
        <f>C30-D30</f>
        <v>5370.6699999999992</v>
      </c>
      <c r="F30" s="226">
        <f>E30*100%/C30</f>
        <v>0.4635270439035673</v>
      </c>
      <c r="G30" s="329"/>
    </row>
  </sheetData>
  <mergeCells count="2">
    <mergeCell ref="E3:E4"/>
    <mergeCell ref="B27:F27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 fitToPage="1"/>
  </sheetPr>
  <dimension ref="A1:BD45"/>
  <sheetViews>
    <sheetView showGridLines="0" topLeftCell="B34" zoomScale="40" zoomScaleNormal="40" workbookViewId="0">
      <selection activeCell="BG66" sqref="BG66"/>
    </sheetView>
  </sheetViews>
  <sheetFormatPr defaultColWidth="9.109375" defaultRowHeight="23.4" x14ac:dyDescent="0.45"/>
  <cols>
    <col min="1" max="1" width="11.88671875" style="55" hidden="1" customWidth="1"/>
    <col min="2" max="2" width="13.5546875" style="55" customWidth="1"/>
    <col min="3" max="3" width="21.88671875" style="55" hidden="1" customWidth="1"/>
    <col min="4" max="4" width="28.109375" style="55" hidden="1" customWidth="1"/>
    <col min="5" max="5" width="31.5546875" style="55" hidden="1" customWidth="1"/>
    <col min="6" max="6" width="51.5546875" style="55" bestFit="1" customWidth="1"/>
    <col min="7" max="7" width="73.5546875" style="55" customWidth="1"/>
    <col min="8" max="8" width="5.109375" style="55" hidden="1" customWidth="1"/>
    <col min="9" max="9" width="7.44140625" style="55" hidden="1" customWidth="1"/>
    <col min="10" max="10" width="20.44140625" style="55" hidden="1" customWidth="1"/>
    <col min="11" max="12" width="33" style="55" customWidth="1"/>
    <col min="13" max="13" width="32.33203125" style="55" bestFit="1" customWidth="1"/>
    <col min="14" max="14" width="33" style="55" customWidth="1"/>
    <col min="15" max="15" width="3.44140625" style="55" hidden="1" customWidth="1"/>
    <col min="16" max="16" width="8.88671875" style="55" hidden="1" customWidth="1"/>
    <col min="17" max="17" width="17" style="55" bestFit="1" customWidth="1"/>
    <col min="18" max="18" width="8.109375" style="55" hidden="1" customWidth="1"/>
    <col min="19" max="19" width="27.109375" style="55" hidden="1" customWidth="1"/>
    <col min="20" max="20" width="32.33203125" style="55" bestFit="1" customWidth="1"/>
    <col min="21" max="23" width="28.44140625" style="55" hidden="1" customWidth="1"/>
    <col min="24" max="24" width="32.33203125" style="55" bestFit="1" customWidth="1"/>
    <col min="25" max="25" width="27.5546875" style="55" hidden="1" customWidth="1"/>
    <col min="26" max="26" width="18.5546875" style="55" hidden="1" customWidth="1"/>
    <col min="27" max="27" width="27.5546875" style="55" hidden="1" customWidth="1"/>
    <col min="28" max="28" width="0" style="55" hidden="1" customWidth="1"/>
    <col min="29" max="29" width="12.88671875" style="55" hidden="1" customWidth="1"/>
    <col min="30" max="30" width="12.44140625" style="55" hidden="1" customWidth="1"/>
    <col min="31" max="31" width="12.88671875" style="55" hidden="1" customWidth="1"/>
    <col min="32" max="53" width="0" style="55" hidden="1" customWidth="1"/>
    <col min="54" max="54" width="30" style="55" customWidth="1"/>
    <col min="55" max="55" width="31.44140625" style="55" customWidth="1"/>
    <col min="56" max="56" width="9.109375" style="238"/>
    <col min="57" max="16384" width="9.109375" style="55"/>
  </cols>
  <sheetData>
    <row r="1" spans="1:55" ht="243.75" customHeight="1" x14ac:dyDescent="0.45">
      <c r="B1" s="56"/>
      <c r="C1" s="57"/>
      <c r="D1" s="57"/>
      <c r="F1" s="250"/>
      <c r="G1" s="250"/>
    </row>
    <row r="2" spans="1:55" ht="24.75" customHeight="1" x14ac:dyDescent="0.45">
      <c r="B2" s="58"/>
      <c r="D2" s="57"/>
      <c r="F2" s="251" t="s">
        <v>0</v>
      </c>
      <c r="G2" s="251"/>
    </row>
    <row r="3" spans="1:55" x14ac:dyDescent="0.45">
      <c r="B3" s="59"/>
      <c r="F3" s="60"/>
      <c r="G3" s="60"/>
    </row>
    <row r="4" spans="1:55" x14ac:dyDescent="0.45">
      <c r="F4" s="61" t="s">
        <v>330</v>
      </c>
      <c r="G4" s="62"/>
    </row>
    <row r="5" spans="1:55" x14ac:dyDescent="0.45">
      <c r="F5" s="63" t="s">
        <v>158</v>
      </c>
      <c r="G5" s="64"/>
    </row>
    <row r="6" spans="1:55" x14ac:dyDescent="0.45">
      <c r="F6" s="63" t="s">
        <v>159</v>
      </c>
      <c r="G6" s="65"/>
    </row>
    <row r="7" spans="1:55" ht="21.75" customHeight="1" x14ac:dyDescent="0.45">
      <c r="F7" s="63" t="s">
        <v>211</v>
      </c>
      <c r="G7" s="65"/>
    </row>
    <row r="8" spans="1:55" x14ac:dyDescent="0.45">
      <c r="F8" s="63" t="s">
        <v>329</v>
      </c>
      <c r="G8" s="66"/>
    </row>
    <row r="9" spans="1:55" x14ac:dyDescent="0.45">
      <c r="F9" s="63" t="s">
        <v>216</v>
      </c>
      <c r="G9" s="65"/>
    </row>
    <row r="10" spans="1:55" ht="27" customHeight="1" x14ac:dyDescent="0.45">
      <c r="F10" s="63" t="s">
        <v>193</v>
      </c>
      <c r="G10" s="65"/>
    </row>
    <row r="11" spans="1:55" x14ac:dyDescent="0.45">
      <c r="F11" s="67" t="s">
        <v>331</v>
      </c>
      <c r="G11" s="68"/>
    </row>
    <row r="12" spans="1:55" ht="47.4" hidden="1" thickBot="1" x14ac:dyDescent="0.5">
      <c r="B12" s="69"/>
      <c r="M12" s="70"/>
      <c r="Q12" s="252" t="s">
        <v>1</v>
      </c>
      <c r="R12" s="253"/>
      <c r="S12" s="253"/>
      <c r="T12" s="254"/>
      <c r="U12" s="266" t="s">
        <v>2</v>
      </c>
      <c r="V12" s="267"/>
      <c r="W12" s="267"/>
      <c r="X12" s="268"/>
      <c r="Y12" s="71" t="s">
        <v>75</v>
      </c>
      <c r="Z12" s="72">
        <f>(1/(1-M14))-1</f>
        <v>0.24269914253759173</v>
      </c>
    </row>
    <row r="13" spans="1:55" ht="24" thickBot="1" x14ac:dyDescent="0.5">
      <c r="A13" s="73" t="s">
        <v>4</v>
      </c>
      <c r="B13" s="74" t="s">
        <v>5</v>
      </c>
      <c r="C13" s="73" t="s">
        <v>6</v>
      </c>
      <c r="D13" s="73" t="s">
        <v>7</v>
      </c>
      <c r="E13" s="73" t="s">
        <v>8</v>
      </c>
      <c r="M13" s="75">
        <v>0.81</v>
      </c>
    </row>
    <row r="14" spans="1:55" ht="84" customHeight="1" thickBot="1" x14ac:dyDescent="0.5">
      <c r="A14" s="76">
        <v>0</v>
      </c>
      <c r="B14" s="77"/>
      <c r="C14" s="78"/>
      <c r="D14" s="79"/>
      <c r="E14" s="80"/>
      <c r="F14" s="81" t="s">
        <v>9</v>
      </c>
      <c r="G14" s="82" t="s">
        <v>10</v>
      </c>
      <c r="H14" s="83" t="s">
        <v>11</v>
      </c>
      <c r="I14" s="83" t="s">
        <v>12</v>
      </c>
      <c r="J14" s="84" t="s">
        <v>13</v>
      </c>
      <c r="K14" s="85" t="s">
        <v>14</v>
      </c>
      <c r="L14" s="86">
        <v>0.08</v>
      </c>
      <c r="M14" s="87">
        <v>0.1953</v>
      </c>
      <c r="N14" s="88" t="s">
        <v>15</v>
      </c>
      <c r="Q14" s="89" t="s">
        <v>16</v>
      </c>
      <c r="R14" s="90" t="s">
        <v>17</v>
      </c>
      <c r="S14" s="91" t="s">
        <v>18</v>
      </c>
      <c r="T14" s="92" t="s">
        <v>19</v>
      </c>
      <c r="U14" s="93" t="s">
        <v>20</v>
      </c>
      <c r="V14" s="94" t="s">
        <v>21</v>
      </c>
      <c r="W14" s="95" t="s">
        <v>22</v>
      </c>
      <c r="X14" s="96" t="s">
        <v>23</v>
      </c>
      <c r="Y14" s="96" t="s">
        <v>71</v>
      </c>
      <c r="Z14" s="97" t="s">
        <v>24</v>
      </c>
      <c r="AA14" s="98" t="s">
        <v>25</v>
      </c>
      <c r="BB14" s="233" t="s">
        <v>355</v>
      </c>
      <c r="BC14" s="234" t="s">
        <v>356</v>
      </c>
    </row>
    <row r="15" spans="1:55" ht="30" customHeight="1" thickBot="1" x14ac:dyDescent="0.55000000000000004">
      <c r="A15" s="79">
        <v>1</v>
      </c>
      <c r="B15" s="99">
        <v>1</v>
      </c>
      <c r="C15" s="100" t="s">
        <v>149</v>
      </c>
      <c r="D15" s="79"/>
      <c r="E15" s="79"/>
      <c r="F15" s="269" t="s">
        <v>215</v>
      </c>
      <c r="G15" s="270"/>
      <c r="H15" s="270"/>
      <c r="I15" s="270"/>
      <c r="J15" s="270"/>
      <c r="K15" s="270"/>
      <c r="L15" s="270"/>
      <c r="M15" s="270"/>
      <c r="N15" s="271"/>
      <c r="Q15" s="272" t="str">
        <f>IF(F15&lt;&gt;"",F15,"")</f>
        <v xml:space="preserve">VISITA A FÁBRICA </v>
      </c>
      <c r="R15" s="273"/>
      <c r="S15" s="273"/>
      <c r="T15" s="273"/>
      <c r="U15" s="273"/>
      <c r="V15" s="273"/>
      <c r="W15" s="273"/>
      <c r="X15" s="273"/>
      <c r="Y15" s="274"/>
      <c r="BB15" s="244"/>
      <c r="BC15" s="245"/>
    </row>
    <row r="16" spans="1:55" ht="30" customHeight="1" x14ac:dyDescent="0.5">
      <c r="A16" s="79">
        <v>2</v>
      </c>
      <c r="B16" s="99" t="s">
        <v>151</v>
      </c>
      <c r="C16" s="100" t="s">
        <v>150</v>
      </c>
      <c r="D16" s="79"/>
      <c r="E16" s="79"/>
      <c r="F16" s="257" t="s">
        <v>160</v>
      </c>
      <c r="G16" s="258"/>
      <c r="H16" s="258"/>
      <c r="I16" s="258"/>
      <c r="J16" s="258"/>
      <c r="K16" s="260"/>
      <c r="L16" s="101" t="s">
        <v>152</v>
      </c>
      <c r="M16" s="102" t="s">
        <v>153</v>
      </c>
      <c r="N16" s="103" t="s">
        <v>15</v>
      </c>
      <c r="Q16" s="257" t="str">
        <f>IF(F16&lt;&gt;"",F16,"")</f>
        <v xml:space="preserve">LOGISTICA OPERACIONAL  </v>
      </c>
      <c r="R16" s="258"/>
      <c r="S16" s="258"/>
      <c r="T16" s="258"/>
      <c r="U16" s="258"/>
      <c r="V16" s="258"/>
      <c r="W16" s="258"/>
      <c r="X16" s="258"/>
      <c r="Y16" s="259"/>
      <c r="Z16" s="104" t="s">
        <v>154</v>
      </c>
      <c r="AA16" s="105" t="s">
        <v>25</v>
      </c>
      <c r="BB16" s="246"/>
      <c r="BC16" s="247"/>
    </row>
    <row r="17" spans="1:56" ht="159.9" customHeight="1" x14ac:dyDescent="0.5">
      <c r="A17" s="79">
        <v>3</v>
      </c>
      <c r="B17" s="99" t="s">
        <v>147</v>
      </c>
      <c r="C17" s="100" t="s">
        <v>155</v>
      </c>
      <c r="D17" s="79" t="s">
        <v>157</v>
      </c>
      <c r="E17" s="79" t="s">
        <v>156</v>
      </c>
      <c r="F17" s="106" t="s">
        <v>161</v>
      </c>
      <c r="G17" s="107" t="s">
        <v>201</v>
      </c>
      <c r="H17" s="108">
        <v>1</v>
      </c>
      <c r="I17" s="108">
        <v>1</v>
      </c>
      <c r="J17" s="109">
        <v>1850</v>
      </c>
      <c r="K17" s="109">
        <f>IF(F17&lt;&gt;"",H17*I17*J17,"")</f>
        <v>1850</v>
      </c>
      <c r="L17" s="109">
        <f>IF(K17&lt;&gt;"",IF(D17="INTERNO",0,K17*$L$14),"")</f>
        <v>148</v>
      </c>
      <c r="M17" s="109">
        <f>IF(K17&lt;&gt;"",IF(E17="FAT.OGGI",SUM(K17:L17)*(1/(1-$M$14)-1),L17*(1/(1-$M$14)-1)),"")</f>
        <v>35.919473095563575</v>
      </c>
      <c r="N17" s="110">
        <f>SUM(K17:M17)</f>
        <v>2033.9194730955635</v>
      </c>
      <c r="Q17" s="111">
        <f>IF(H17&lt;&gt;"",H17,"")</f>
        <v>1</v>
      </c>
      <c r="R17" s="112">
        <f>IF(I17&lt;&gt;"",I17,"")</f>
        <v>1</v>
      </c>
      <c r="S17" s="113">
        <v>1250</v>
      </c>
      <c r="T17" s="113">
        <f>IF(Q17&lt;&gt;"",Q17*R17*S17,"")</f>
        <v>1250</v>
      </c>
      <c r="U17" s="114">
        <f>IF(Q17&lt;&gt;"",K17-T17,"")</f>
        <v>600</v>
      </c>
      <c r="V17" s="115">
        <f>IF(Q17&lt;&gt;"",0%,"")</f>
        <v>0</v>
      </c>
      <c r="W17" s="116">
        <f>IF(Q17&lt;&gt;"",V17*U17,"")</f>
        <v>0</v>
      </c>
      <c r="X17" s="116">
        <f>IF(Q17&lt;&gt;"",W17+T17,"")</f>
        <v>1250</v>
      </c>
      <c r="Y17" s="117">
        <f>IF(Q17&lt;&gt;"",X17+M17,"")</f>
        <v>1285.9194730955635</v>
      </c>
      <c r="Z17" s="118">
        <f>IF(Q17&lt;&gt;"",U17/K17,"")</f>
        <v>0.32432432432432434</v>
      </c>
      <c r="AA17" s="119">
        <f>T17/$T$18</f>
        <v>1</v>
      </c>
      <c r="AC17" s="120">
        <v>1250</v>
      </c>
      <c r="AD17" s="121">
        <f>T17-AC17</f>
        <v>0</v>
      </c>
      <c r="AE17" s="122">
        <v>46097</v>
      </c>
      <c r="AG17" s="123" t="s">
        <v>308</v>
      </c>
      <c r="AH17" s="124" t="s">
        <v>309</v>
      </c>
      <c r="BB17" s="235">
        <f>X17-BC17</f>
        <v>0</v>
      </c>
      <c r="BC17" s="236">
        <v>1250</v>
      </c>
      <c r="BD17" s="238" t="s">
        <v>357</v>
      </c>
    </row>
    <row r="18" spans="1:56" ht="30" customHeight="1" thickBot="1" x14ac:dyDescent="0.55000000000000004">
      <c r="A18" s="125">
        <v>4</v>
      </c>
      <c r="B18" s="99"/>
      <c r="C18" s="126" t="s">
        <v>182</v>
      </c>
      <c r="D18" s="125"/>
      <c r="E18" s="125"/>
      <c r="F18" s="255" t="s">
        <v>183</v>
      </c>
      <c r="G18" s="256"/>
      <c r="H18" s="256"/>
      <c r="I18" s="256"/>
      <c r="J18" s="256"/>
      <c r="K18" s="127">
        <f>SUM(K17:K17)</f>
        <v>1850</v>
      </c>
      <c r="L18" s="127">
        <f>SUM(L17:L17)</f>
        <v>148</v>
      </c>
      <c r="M18" s="127">
        <f>SUM(M17:M17)</f>
        <v>35.919473095563575</v>
      </c>
      <c r="N18" s="128">
        <f>SUM(N17:N17)</f>
        <v>2033.9194730955635</v>
      </c>
      <c r="Q18" s="261" t="s">
        <v>183</v>
      </c>
      <c r="R18" s="262"/>
      <c r="S18" s="263"/>
      <c r="T18" s="129">
        <f>SUM(T17:T17)</f>
        <v>1250</v>
      </c>
      <c r="U18" s="130">
        <f>SUM(U17:U17)</f>
        <v>600</v>
      </c>
      <c r="V18" s="131"/>
      <c r="W18" s="132"/>
      <c r="X18" s="133">
        <f>SUM(X17:X17)</f>
        <v>1250</v>
      </c>
      <c r="Y18" s="134">
        <f>IF(Q18&lt;&gt;"",X18+M18,"")</f>
        <v>1285.9194730955635</v>
      </c>
      <c r="Z18" s="135"/>
      <c r="BB18" s="235"/>
      <c r="BC18" s="236"/>
    </row>
    <row r="19" spans="1:56" ht="30" customHeight="1" x14ac:dyDescent="0.5">
      <c r="A19" s="79">
        <v>5</v>
      </c>
      <c r="B19" s="99" t="s">
        <v>162</v>
      </c>
      <c r="C19" s="100" t="s">
        <v>150</v>
      </c>
      <c r="D19" s="79"/>
      <c r="E19" s="79"/>
      <c r="F19" s="257" t="s">
        <v>163</v>
      </c>
      <c r="G19" s="258"/>
      <c r="H19" s="258"/>
      <c r="I19" s="258"/>
      <c r="J19" s="258"/>
      <c r="K19" s="260"/>
      <c r="L19" s="101" t="s">
        <v>152</v>
      </c>
      <c r="M19" s="102" t="s">
        <v>153</v>
      </c>
      <c r="N19" s="103" t="s">
        <v>15</v>
      </c>
      <c r="Q19" s="257" t="str">
        <f>IF(F19&lt;&gt;"",F19,"")</f>
        <v xml:space="preserve">A&amp;B </v>
      </c>
      <c r="R19" s="258"/>
      <c r="S19" s="258"/>
      <c r="T19" s="258"/>
      <c r="U19" s="258"/>
      <c r="V19" s="258"/>
      <c r="W19" s="258"/>
      <c r="X19" s="258"/>
      <c r="Y19" s="259"/>
      <c r="Z19" s="104" t="s">
        <v>154</v>
      </c>
      <c r="AA19" s="105" t="s">
        <v>25</v>
      </c>
      <c r="BB19" s="235"/>
      <c r="BC19" s="236"/>
    </row>
    <row r="20" spans="1:56" ht="159.9" customHeight="1" x14ac:dyDescent="0.5">
      <c r="A20" s="79">
        <v>6</v>
      </c>
      <c r="B20" s="99" t="s">
        <v>212</v>
      </c>
      <c r="C20" s="100" t="s">
        <v>155</v>
      </c>
      <c r="D20" s="79" t="s">
        <v>157</v>
      </c>
      <c r="E20" s="79" t="s">
        <v>156</v>
      </c>
      <c r="F20" s="107" t="s">
        <v>200</v>
      </c>
      <c r="G20" s="107" t="s">
        <v>202</v>
      </c>
      <c r="H20" s="108">
        <v>1</v>
      </c>
      <c r="I20" s="108">
        <v>1</v>
      </c>
      <c r="J20" s="109">
        <v>812.15</v>
      </c>
      <c r="K20" s="109">
        <f>IF(F20&lt;&gt;"",H20*I20*J20,"")</f>
        <v>812.15</v>
      </c>
      <c r="L20" s="109">
        <f>IF(K20&lt;&gt;"",IF(D20="INTERNO",0,K20*$L$14),"")</f>
        <v>64.971999999999994</v>
      </c>
      <c r="M20" s="109">
        <f>IF(K20&lt;&gt;"",IF(E20="FAT.OGGI",SUM(K20:L20)*(1/(1-$M$14)-1),L20*(1/(1-$M$14)-1)),"")</f>
        <v>15.768648688952409</v>
      </c>
      <c r="N20" s="109">
        <f>SUM(K20:M20)</f>
        <v>892.89064868895241</v>
      </c>
      <c r="Q20" s="136">
        <f>IF(H20&lt;&gt;"",H20,"")</f>
        <v>1</v>
      </c>
      <c r="R20" s="136">
        <f>IF(I20&lt;&gt;"",I20,"")</f>
        <v>1</v>
      </c>
      <c r="S20" s="137">
        <v>812.15</v>
      </c>
      <c r="T20" s="137">
        <v>812.51</v>
      </c>
      <c r="U20" s="138">
        <f>IF(Q20&lt;&gt;"",K20-T20,"")</f>
        <v>-0.36000000000001364</v>
      </c>
      <c r="V20" s="139">
        <f>IF(Q20&lt;&gt;"",0%,"")</f>
        <v>0</v>
      </c>
      <c r="W20" s="140">
        <f>IF(Q20&lt;&gt;"",V20*U20,"")</f>
        <v>0</v>
      </c>
      <c r="X20" s="140">
        <f>IF(Q20&lt;&gt;"",W20+T20,"")</f>
        <v>812.51</v>
      </c>
      <c r="Y20" s="132">
        <f t="shared" ref="Y20:Y22" si="0">IF(Q20&lt;&gt;"",X20+M20,"")</f>
        <v>828.27864868895244</v>
      </c>
      <c r="Z20" s="119">
        <f>IF(Q20&lt;&gt;"",U20/K20,"")</f>
        <v>-4.4326786923599537E-4</v>
      </c>
      <c r="AA20" s="135"/>
      <c r="AC20" s="120">
        <v>868.62</v>
      </c>
      <c r="AD20" s="121">
        <f>T20-AC20</f>
        <v>-56.110000000000014</v>
      </c>
      <c r="AE20" s="122">
        <v>46097</v>
      </c>
      <c r="AG20" s="123" t="s">
        <v>306</v>
      </c>
      <c r="AH20" s="124" t="s">
        <v>307</v>
      </c>
      <c r="BB20" s="235">
        <f t="shared" ref="BB20:BB37" si="1">X20-BC20</f>
        <v>0</v>
      </c>
      <c r="BC20" s="236">
        <v>812.51</v>
      </c>
      <c r="BD20" s="238" t="s">
        <v>359</v>
      </c>
    </row>
    <row r="21" spans="1:56" ht="159.9" customHeight="1" x14ac:dyDescent="0.5">
      <c r="A21" s="125">
        <v>7</v>
      </c>
      <c r="B21" s="99" t="s">
        <v>213</v>
      </c>
      <c r="C21" s="126" t="s">
        <v>155</v>
      </c>
      <c r="D21" s="125" t="s">
        <v>157</v>
      </c>
      <c r="E21" s="125" t="s">
        <v>156</v>
      </c>
      <c r="F21" s="141" t="s">
        <v>284</v>
      </c>
      <c r="G21" s="141" t="s">
        <v>328</v>
      </c>
      <c r="H21" s="142">
        <v>6</v>
      </c>
      <c r="I21" s="142">
        <v>1</v>
      </c>
      <c r="J21" s="143">
        <v>139</v>
      </c>
      <c r="K21" s="143">
        <f>IF(F21&lt;&gt;"",H21*I21*J21,"")</f>
        <v>834</v>
      </c>
      <c r="L21" s="143">
        <f>IF(K21&lt;&gt;"",IF(D21="INTERNO",0,K21*$L$14),"")</f>
        <v>66.72</v>
      </c>
      <c r="M21" s="143">
        <f>IF(K21&lt;&gt;"",IF(E21="FAT.OGGI",SUM(K21:L21)*(1/(1-$M$14)-1),L21*(1/(1-$M$14)-1)),"")</f>
        <v>16.192886790108119</v>
      </c>
      <c r="N21" s="143">
        <f>SUM(K21:M21)</f>
        <v>916.91288679010813</v>
      </c>
      <c r="Q21" s="144">
        <v>14</v>
      </c>
      <c r="R21" s="144">
        <v>1</v>
      </c>
      <c r="S21" s="145">
        <v>139</v>
      </c>
      <c r="T21" s="145">
        <v>1150.24</v>
      </c>
      <c r="U21" s="146">
        <f>IF(Q21&lt;&gt;"",K21-T21,"")</f>
        <v>-316.24</v>
      </c>
      <c r="V21" s="147">
        <f>IF(Q21&lt;&gt;"",0%,"")</f>
        <v>0</v>
      </c>
      <c r="W21" s="148">
        <f>IF(Q21&lt;&gt;"",V21*U21,"")</f>
        <v>0</v>
      </c>
      <c r="X21" s="148">
        <f>IF(Q21&lt;&gt;"",W21+T21,"")</f>
        <v>1150.24</v>
      </c>
      <c r="Y21" s="116">
        <f t="shared" si="0"/>
        <v>1166.4328867901081</v>
      </c>
      <c r="Z21" s="119">
        <f>IF(Q21&lt;&gt;"",U21/K21,"")</f>
        <v>-0.37918465227817749</v>
      </c>
      <c r="AA21" s="135"/>
      <c r="AC21" s="120">
        <v>3520</v>
      </c>
      <c r="AD21" s="121">
        <f>T21-AC21</f>
        <v>-2369.7600000000002</v>
      </c>
      <c r="AE21" s="122">
        <v>46097</v>
      </c>
      <c r="AG21" s="123" t="s">
        <v>313</v>
      </c>
      <c r="AH21" s="124" t="s">
        <v>314</v>
      </c>
      <c r="BB21" s="235">
        <f t="shared" si="1"/>
        <v>0</v>
      </c>
      <c r="BC21" s="236">
        <v>1150.24</v>
      </c>
      <c r="BD21" s="238" t="s">
        <v>358</v>
      </c>
    </row>
    <row r="22" spans="1:56" ht="30" customHeight="1" thickBot="1" x14ac:dyDescent="0.55000000000000004">
      <c r="A22" s="149">
        <v>8</v>
      </c>
      <c r="B22" s="99"/>
      <c r="C22" s="150" t="s">
        <v>182</v>
      </c>
      <c r="D22" s="149"/>
      <c r="E22" s="149"/>
      <c r="F22" s="264" t="s">
        <v>184</v>
      </c>
      <c r="G22" s="265"/>
      <c r="H22" s="265"/>
      <c r="I22" s="265"/>
      <c r="J22" s="265"/>
      <c r="K22" s="127">
        <f>SUM(K20:K21)</f>
        <v>1646.15</v>
      </c>
      <c r="L22" s="127">
        <f>SUM(L20:L21)</f>
        <v>131.69200000000001</v>
      </c>
      <c r="M22" s="127">
        <f>SUM(M20:M21)</f>
        <v>31.961535479060529</v>
      </c>
      <c r="N22" s="128">
        <f>SUM(N20:N21)</f>
        <v>1809.8035354790604</v>
      </c>
      <c r="Q22" s="261" t="s">
        <v>184</v>
      </c>
      <c r="R22" s="262"/>
      <c r="S22" s="263"/>
      <c r="T22" s="151">
        <f>SUM(T20:T21)</f>
        <v>1962.75</v>
      </c>
      <c r="U22" s="152">
        <f>SUM(U20:U21)</f>
        <v>-316.60000000000002</v>
      </c>
      <c r="V22" s="153"/>
      <c r="W22" s="154"/>
      <c r="X22" s="155">
        <f>SUM(X20:X21)</f>
        <v>1962.75</v>
      </c>
      <c r="Y22" s="156">
        <f t="shared" si="0"/>
        <v>1994.7115354790606</v>
      </c>
      <c r="Z22" s="135"/>
      <c r="BB22" s="235"/>
      <c r="BC22" s="236"/>
    </row>
    <row r="23" spans="1:56" ht="30" customHeight="1" x14ac:dyDescent="0.5">
      <c r="A23" s="79">
        <v>9</v>
      </c>
      <c r="B23" s="99" t="s">
        <v>164</v>
      </c>
      <c r="C23" s="100" t="s">
        <v>150</v>
      </c>
      <c r="D23" s="79"/>
      <c r="E23" s="79"/>
      <c r="F23" s="257" t="s">
        <v>165</v>
      </c>
      <c r="G23" s="258"/>
      <c r="H23" s="258"/>
      <c r="I23" s="258"/>
      <c r="J23" s="258"/>
      <c r="K23" s="260"/>
      <c r="L23" s="101" t="s">
        <v>152</v>
      </c>
      <c r="M23" s="102" t="s">
        <v>153</v>
      </c>
      <c r="N23" s="103" t="s">
        <v>15</v>
      </c>
      <c r="Q23" s="257" t="str">
        <f>IF(F23&lt;&gt;"",F23,"")</f>
        <v>EQUIPE TERCERIZADA</v>
      </c>
      <c r="R23" s="258"/>
      <c r="S23" s="258"/>
      <c r="T23" s="258"/>
      <c r="U23" s="258"/>
      <c r="V23" s="258"/>
      <c r="W23" s="258"/>
      <c r="X23" s="258"/>
      <c r="Y23" s="259"/>
      <c r="Z23" s="104" t="s">
        <v>154</v>
      </c>
      <c r="AA23" s="105" t="s">
        <v>25</v>
      </c>
      <c r="BB23" s="235"/>
      <c r="BC23" s="236"/>
    </row>
    <row r="24" spans="1:56" ht="159.9" customHeight="1" x14ac:dyDescent="0.5">
      <c r="A24" s="79">
        <v>10</v>
      </c>
      <c r="B24" s="99" t="s">
        <v>166</v>
      </c>
      <c r="C24" s="100" t="s">
        <v>155</v>
      </c>
      <c r="D24" s="79" t="s">
        <v>157</v>
      </c>
      <c r="E24" s="79" t="s">
        <v>156</v>
      </c>
      <c r="F24" s="106" t="s">
        <v>199</v>
      </c>
      <c r="G24" s="107" t="s">
        <v>204</v>
      </c>
      <c r="H24" s="108">
        <v>1</v>
      </c>
      <c r="I24" s="108">
        <v>1</v>
      </c>
      <c r="J24" s="109">
        <v>900</v>
      </c>
      <c r="K24" s="109">
        <f>IF(F24&lt;&gt;"",H24*I24*J24,"")</f>
        <v>900</v>
      </c>
      <c r="L24" s="109">
        <f>IF(K24&lt;&gt;"",IF(D24="INTERNO",0,K24*$L$14),"")</f>
        <v>72</v>
      </c>
      <c r="M24" s="109">
        <f>IF(K24&lt;&gt;"",IF(E24="FAT.OGGI",SUM(K24:L24)*(1/(1-$M$14)-1),L24*(1/(1-$M$14)-1)),"")</f>
        <v>17.474338262706603</v>
      </c>
      <c r="N24" s="110">
        <f>SUM(K24:M24)</f>
        <v>989.47433826270662</v>
      </c>
      <c r="Q24" s="111">
        <f>IF(H24&lt;&gt;"",H24,"")</f>
        <v>1</v>
      </c>
      <c r="R24" s="112">
        <f>IF(I24&lt;&gt;"",I24,"")</f>
        <v>1</v>
      </c>
      <c r="S24" s="113">
        <v>650</v>
      </c>
      <c r="T24" s="113">
        <f>IF(Q24&lt;&gt;"",Q24*R24*S24,"")</f>
        <v>650</v>
      </c>
      <c r="U24" s="114">
        <f>IF(Q24&lt;&gt;"",K24-T24,"")</f>
        <v>250</v>
      </c>
      <c r="V24" s="115">
        <f>IF(Q24&lt;&gt;"",0%,"")</f>
        <v>0</v>
      </c>
      <c r="W24" s="116">
        <f>IF(Q24&lt;&gt;"",V24*U24,"")</f>
        <v>0</v>
      </c>
      <c r="X24" s="116">
        <f>IF(Q24&lt;&gt;"",W24+T24,"")</f>
        <v>650</v>
      </c>
      <c r="Y24" s="117">
        <f>IF(Q24&lt;&gt;"",X24+M24,"")</f>
        <v>667.47433826270662</v>
      </c>
      <c r="Z24" s="118">
        <f>IF(Q24&lt;&gt;"",U24/K24,"")</f>
        <v>0.27777777777777779</v>
      </c>
      <c r="AA24" s="119">
        <f>T24/$T$26</f>
        <v>0.59090909090909094</v>
      </c>
      <c r="AC24" s="120">
        <v>750</v>
      </c>
      <c r="AD24" s="121">
        <f>T24-AC24</f>
        <v>-100</v>
      </c>
      <c r="AE24" s="122">
        <v>46097</v>
      </c>
      <c r="AG24" s="123" t="s">
        <v>316</v>
      </c>
      <c r="AH24" s="124" t="s">
        <v>314</v>
      </c>
      <c r="BB24" s="235">
        <f t="shared" si="1"/>
        <v>0</v>
      </c>
      <c r="BC24" s="236">
        <v>650</v>
      </c>
      <c r="BD24" s="238" t="s">
        <v>358</v>
      </c>
    </row>
    <row r="25" spans="1:56" ht="159.9" customHeight="1" x14ac:dyDescent="0.5">
      <c r="A25" s="79">
        <v>11</v>
      </c>
      <c r="B25" s="99" t="s">
        <v>167</v>
      </c>
      <c r="C25" s="100" t="s">
        <v>155</v>
      </c>
      <c r="D25" s="79" t="s">
        <v>157</v>
      </c>
      <c r="E25" s="79" t="s">
        <v>156</v>
      </c>
      <c r="F25" s="157" t="s">
        <v>168</v>
      </c>
      <c r="G25" s="158" t="s">
        <v>205</v>
      </c>
      <c r="H25" s="142">
        <v>1</v>
      </c>
      <c r="I25" s="142">
        <v>1</v>
      </c>
      <c r="J25" s="143">
        <v>750</v>
      </c>
      <c r="K25" s="109">
        <f>IF(F25&lt;&gt;"",H25*I25*J25,"")</f>
        <v>750</v>
      </c>
      <c r="L25" s="109">
        <f>IF(K25&lt;&gt;"",IF(D25="INTERNO",0,K25*$L$14),"")</f>
        <v>60</v>
      </c>
      <c r="M25" s="109">
        <f>IF(K25&lt;&gt;"",IF(E25="FAT.OGGI",SUM(K25:L25)*(1/(1-$M$14)-1),L25*(1/(1-$M$14)-1)),"")</f>
        <v>14.561948552255505</v>
      </c>
      <c r="N25" s="159">
        <f>SUM(K25:M25)</f>
        <v>824.56194855225556</v>
      </c>
      <c r="Q25" s="111">
        <f>IF(H25&lt;&gt;"",H25,"")</f>
        <v>1</v>
      </c>
      <c r="R25" s="112">
        <f>IF(I25&lt;&gt;"",I25,"")</f>
        <v>1</v>
      </c>
      <c r="S25" s="113">
        <v>450</v>
      </c>
      <c r="T25" s="113">
        <f>IF(Q25&lt;&gt;"",Q25*R25*S25,"")</f>
        <v>450</v>
      </c>
      <c r="U25" s="114">
        <f>IF(Q25&lt;&gt;"",K25-T25,"")</f>
        <v>300</v>
      </c>
      <c r="V25" s="115">
        <f>IF(Q25&lt;&gt;"",0%,"")</f>
        <v>0</v>
      </c>
      <c r="W25" s="116">
        <f>IF(Q25&lt;&gt;"",V25*U25,"")</f>
        <v>0</v>
      </c>
      <c r="X25" s="116">
        <f>IF(Q25&lt;&gt;"",W25+T25,"")</f>
        <v>450</v>
      </c>
      <c r="Y25" s="117">
        <f>IF(Q25&lt;&gt;"",X25+M25,"")</f>
        <v>464.5619485522555</v>
      </c>
      <c r="Z25" s="118">
        <f>IF(Q25&lt;&gt;"",U25/K25,"")</f>
        <v>0.4</v>
      </c>
      <c r="AA25" s="119">
        <f>T25/$T$26</f>
        <v>0.40909090909090912</v>
      </c>
      <c r="AC25" s="120">
        <v>450</v>
      </c>
      <c r="AD25" s="121">
        <f>T25-AC25</f>
        <v>0</v>
      </c>
      <c r="AE25" s="122">
        <v>46101</v>
      </c>
      <c r="AG25" s="123" t="s">
        <v>321</v>
      </c>
      <c r="AH25" s="124" t="s">
        <v>322</v>
      </c>
      <c r="BB25" s="235">
        <f t="shared" si="1"/>
        <v>0</v>
      </c>
      <c r="BC25" s="236">
        <v>450</v>
      </c>
      <c r="BD25" s="238" t="s">
        <v>360</v>
      </c>
    </row>
    <row r="26" spans="1:56" ht="30" customHeight="1" thickBot="1" x14ac:dyDescent="0.55000000000000004">
      <c r="A26" s="125">
        <v>12</v>
      </c>
      <c r="B26" s="99"/>
      <c r="C26" s="126" t="s">
        <v>182</v>
      </c>
      <c r="D26" s="125"/>
      <c r="E26" s="125"/>
      <c r="F26" s="264" t="s">
        <v>185</v>
      </c>
      <c r="G26" s="265"/>
      <c r="H26" s="265"/>
      <c r="I26" s="265"/>
      <c r="J26" s="265"/>
      <c r="K26" s="127">
        <f>SUM(K24:K25)</f>
        <v>1650</v>
      </c>
      <c r="L26" s="127">
        <f>SUM(L24:L25)</f>
        <v>132</v>
      </c>
      <c r="M26" s="127">
        <f>SUM(M24:M25)</f>
        <v>32.036286814962111</v>
      </c>
      <c r="N26" s="128">
        <f>SUM(N24:N25)</f>
        <v>1814.0362868149623</v>
      </c>
      <c r="Q26" s="261" t="s">
        <v>185</v>
      </c>
      <c r="R26" s="262"/>
      <c r="S26" s="263"/>
      <c r="T26" s="129">
        <f>SUM(T24:T25)</f>
        <v>1100</v>
      </c>
      <c r="U26" s="130">
        <f>SUM(U24:U25)</f>
        <v>550</v>
      </c>
      <c r="V26" s="131"/>
      <c r="W26" s="132"/>
      <c r="X26" s="133">
        <f>SUM(X24:X25)</f>
        <v>1100</v>
      </c>
      <c r="Y26" s="134">
        <f>IF(Q26&lt;&gt;"",X26+M26,"")</f>
        <v>1132.0362868149621</v>
      </c>
      <c r="Z26" s="135"/>
      <c r="BB26" s="235"/>
      <c r="BC26" s="236"/>
    </row>
    <row r="27" spans="1:56" ht="30" customHeight="1" x14ac:dyDescent="0.5">
      <c r="A27" s="79">
        <v>13</v>
      </c>
      <c r="B27" s="99" t="s">
        <v>194</v>
      </c>
      <c r="C27" s="100" t="s">
        <v>150</v>
      </c>
      <c r="D27" s="79"/>
      <c r="E27" s="79"/>
      <c r="F27" s="257" t="s">
        <v>170</v>
      </c>
      <c r="G27" s="258"/>
      <c r="H27" s="258"/>
      <c r="I27" s="258"/>
      <c r="J27" s="258"/>
      <c r="K27" s="260"/>
      <c r="L27" s="101" t="s">
        <v>152</v>
      </c>
      <c r="M27" s="102" t="s">
        <v>153</v>
      </c>
      <c r="N27" s="103" t="s">
        <v>15</v>
      </c>
      <c r="Q27" s="257" t="str">
        <f>IF(F27&lt;&gt;"",F27,"")</f>
        <v xml:space="preserve">INTERNOS </v>
      </c>
      <c r="R27" s="258"/>
      <c r="S27" s="258"/>
      <c r="T27" s="258"/>
      <c r="U27" s="258"/>
      <c r="V27" s="258"/>
      <c r="W27" s="258"/>
      <c r="X27" s="258"/>
      <c r="Y27" s="259"/>
      <c r="Z27" s="104" t="s">
        <v>154</v>
      </c>
      <c r="AA27" s="105" t="s">
        <v>25</v>
      </c>
      <c r="BB27" s="235"/>
      <c r="BC27" s="236"/>
    </row>
    <row r="28" spans="1:56" ht="159.9" customHeight="1" x14ac:dyDescent="0.5">
      <c r="A28" s="79">
        <v>14</v>
      </c>
      <c r="B28" s="99" t="s">
        <v>195</v>
      </c>
      <c r="C28" s="100" t="s">
        <v>155</v>
      </c>
      <c r="D28" s="79" t="s">
        <v>171</v>
      </c>
      <c r="E28" s="79" t="s">
        <v>181</v>
      </c>
      <c r="F28" s="106" t="s">
        <v>172</v>
      </c>
      <c r="G28" s="107" t="s">
        <v>206</v>
      </c>
      <c r="H28" s="160">
        <v>1</v>
      </c>
      <c r="I28" s="160">
        <v>1</v>
      </c>
      <c r="J28" s="109">
        <v>1900</v>
      </c>
      <c r="K28" s="109">
        <f>IF(F28&lt;&gt;"",H28*I28*J28,"")</f>
        <v>1900</v>
      </c>
      <c r="L28" s="109">
        <f>IF(K28&lt;&gt;"",IF(D28="INTERNO",0,K28*$L$14),"")</f>
        <v>0</v>
      </c>
      <c r="M28" s="109">
        <f>IF(K28&lt;&gt;"",IF(E28="FAT.OGGI",SUM(K28:L28)*(1/(1-$M$14)-1),L28*(1/(1-$M$14)-1)),"")</f>
        <v>461.12837082142426</v>
      </c>
      <c r="N28" s="110">
        <f>SUM(K28:M28)</f>
        <v>2361.1283708214241</v>
      </c>
      <c r="Q28" s="111">
        <f>IF(H28&lt;&gt;"",H28,"")</f>
        <v>1</v>
      </c>
      <c r="R28" s="112">
        <f>IF(I28&lt;&gt;"",I28,"")</f>
        <v>1</v>
      </c>
      <c r="S28" s="113">
        <v>500</v>
      </c>
      <c r="T28" s="113">
        <f>IF(Q28&lt;&gt;"",Q28*R28*S28,"")</f>
        <v>500</v>
      </c>
      <c r="U28" s="114">
        <f>IF(Q28&lt;&gt;"",K28-T28,"")</f>
        <v>1400</v>
      </c>
      <c r="V28" s="115">
        <f>IF(Q28&lt;&gt;"",0%,"")</f>
        <v>0</v>
      </c>
      <c r="W28" s="116">
        <f>IF(Q28&lt;&gt;"",V28*U28,"")</f>
        <v>0</v>
      </c>
      <c r="X28" s="116">
        <f>IF(Q28&lt;&gt;"",W28+T28,"")</f>
        <v>500</v>
      </c>
      <c r="Y28" s="117">
        <f>IF(Q28&lt;&gt;"",X28+M28,"")</f>
        <v>961.12837082142426</v>
      </c>
      <c r="Z28" s="118">
        <f>IF(Q28&lt;&gt;"",U28/K28,"")</f>
        <v>0.73684210526315785</v>
      </c>
      <c r="AA28" s="119">
        <f>T28/$T$30</f>
        <v>1</v>
      </c>
      <c r="AC28" s="120">
        <v>1000</v>
      </c>
      <c r="AD28" s="121">
        <f>T28-AC28</f>
        <v>-500</v>
      </c>
      <c r="AE28" s="122">
        <v>46149</v>
      </c>
      <c r="AG28" s="123" t="s">
        <v>344</v>
      </c>
      <c r="AH28" s="124" t="s">
        <v>345</v>
      </c>
      <c r="BB28" s="235">
        <f t="shared" si="1"/>
        <v>0</v>
      </c>
      <c r="BC28" s="236">
        <v>500</v>
      </c>
      <c r="BD28" s="238" t="s">
        <v>217</v>
      </c>
    </row>
    <row r="29" spans="1:56" ht="159.9" customHeight="1" x14ac:dyDescent="0.5">
      <c r="A29" s="79">
        <v>15</v>
      </c>
      <c r="B29" s="99" t="s">
        <v>196</v>
      </c>
      <c r="C29" s="100" t="s">
        <v>155</v>
      </c>
      <c r="D29" s="79" t="s">
        <v>171</v>
      </c>
      <c r="E29" s="79" t="s">
        <v>181</v>
      </c>
      <c r="F29" s="157" t="s">
        <v>283</v>
      </c>
      <c r="G29" s="141" t="s">
        <v>207</v>
      </c>
      <c r="H29" s="161">
        <v>1</v>
      </c>
      <c r="I29" s="161">
        <v>1</v>
      </c>
      <c r="J29" s="143">
        <v>1700</v>
      </c>
      <c r="K29" s="143">
        <f>IF(F29&lt;&gt;"",H29*I29*J29,"")</f>
        <v>1700</v>
      </c>
      <c r="L29" s="143">
        <f>IF(K29&lt;&gt;"",IF(D29="INTERNO",0,K29*$L$14),"")</f>
        <v>0</v>
      </c>
      <c r="M29" s="143">
        <f>IF(K29&lt;&gt;"",IF(E29="FAT.OGGI",SUM(K29:L29)*(1/(1-$M$14)-1),L29*(1/(1-$M$14)-1)),"")</f>
        <v>412.58854231390592</v>
      </c>
      <c r="N29" s="159">
        <f>SUM(K29:M29)</f>
        <v>2112.5885423139061</v>
      </c>
      <c r="Q29" s="111">
        <f>IF(H29&lt;&gt;"",H29,"")</f>
        <v>1</v>
      </c>
      <c r="R29" s="112">
        <f>IF(I29&lt;&gt;"",I29,"")</f>
        <v>1</v>
      </c>
      <c r="S29" s="113">
        <v>0</v>
      </c>
      <c r="T29" s="113">
        <f>IF(Q29&lt;&gt;"",Q29*R29*S29,"")</f>
        <v>0</v>
      </c>
      <c r="U29" s="114">
        <f>IF(Q29&lt;&gt;"",K29-T29,"")</f>
        <v>1700</v>
      </c>
      <c r="V29" s="115">
        <f>IF(Q29&lt;&gt;"",0%,"")</f>
        <v>0</v>
      </c>
      <c r="W29" s="116">
        <f>IF(Q29&lt;&gt;"",V29*U29,"")</f>
        <v>0</v>
      </c>
      <c r="X29" s="116">
        <f>IF(Q29&lt;&gt;"",W29+T29,"")</f>
        <v>0</v>
      </c>
      <c r="Y29" s="117">
        <f>IF(Q29&lt;&gt;"",X29+M29,"")</f>
        <v>412.58854231390592</v>
      </c>
      <c r="Z29" s="118">
        <f>IF(Q29&lt;&gt;"",U29/K29,"")</f>
        <v>1</v>
      </c>
      <c r="AA29" s="119">
        <f>T29/$T$30</f>
        <v>0</v>
      </c>
      <c r="AC29" s="120">
        <v>0</v>
      </c>
      <c r="AD29" s="121">
        <f>T29-AC29</f>
        <v>0</v>
      </c>
      <c r="AE29" s="122">
        <v>46101</v>
      </c>
      <c r="AG29" s="123" t="s">
        <v>326</v>
      </c>
      <c r="AH29" s="124" t="s">
        <v>327</v>
      </c>
      <c r="BB29" s="235">
        <f t="shared" si="1"/>
        <v>0</v>
      </c>
      <c r="BC29" s="236">
        <v>0</v>
      </c>
    </row>
    <row r="30" spans="1:56" ht="30" customHeight="1" thickBot="1" x14ac:dyDescent="0.55000000000000004">
      <c r="A30" s="125">
        <v>16</v>
      </c>
      <c r="B30" s="99"/>
      <c r="C30" s="126" t="s">
        <v>182</v>
      </c>
      <c r="D30" s="125"/>
      <c r="E30" s="125"/>
      <c r="F30" s="264" t="s">
        <v>186</v>
      </c>
      <c r="G30" s="265"/>
      <c r="H30" s="265"/>
      <c r="I30" s="265"/>
      <c r="J30" s="265"/>
      <c r="K30" s="127">
        <f>SUM(K28:K29)</f>
        <v>3600</v>
      </c>
      <c r="L30" s="127">
        <f>SUM(L28:L29)</f>
        <v>0</v>
      </c>
      <c r="M30" s="127">
        <f>SUM(M28:M29)</f>
        <v>873.71691313533017</v>
      </c>
      <c r="N30" s="128">
        <f>SUM(N28:N29)</f>
        <v>4473.7169131353303</v>
      </c>
      <c r="Q30" s="261" t="s">
        <v>186</v>
      </c>
      <c r="R30" s="262"/>
      <c r="S30" s="263"/>
      <c r="T30" s="129">
        <f>SUM(T28:T29)</f>
        <v>500</v>
      </c>
      <c r="U30" s="130">
        <f>SUM(U28:U29)</f>
        <v>3100</v>
      </c>
      <c r="V30" s="131"/>
      <c r="W30" s="132"/>
      <c r="X30" s="133">
        <f>SUM(X28:X29)</f>
        <v>500</v>
      </c>
      <c r="Y30" s="134">
        <f>IF(Q30&lt;&gt;"",X30+M30,"")</f>
        <v>1373.7169131353303</v>
      </c>
      <c r="Z30" s="135"/>
      <c r="BB30" s="235"/>
      <c r="BC30" s="236"/>
    </row>
    <row r="31" spans="1:56" ht="30" customHeight="1" x14ac:dyDescent="0.5">
      <c r="A31" s="79">
        <v>17</v>
      </c>
      <c r="B31" s="99" t="s">
        <v>173</v>
      </c>
      <c r="C31" s="100" t="s">
        <v>150</v>
      </c>
      <c r="D31" s="79"/>
      <c r="E31" s="79"/>
      <c r="F31" s="257" t="s">
        <v>169</v>
      </c>
      <c r="G31" s="258"/>
      <c r="H31" s="258"/>
      <c r="I31" s="258"/>
      <c r="J31" s="258"/>
      <c r="K31" s="260"/>
      <c r="L31" s="101" t="s">
        <v>152</v>
      </c>
      <c r="M31" s="102" t="s">
        <v>153</v>
      </c>
      <c r="N31" s="162" t="s">
        <v>15</v>
      </c>
      <c r="Q31" s="257" t="str">
        <f>IF(F31&lt;&gt;"",F31,"")</f>
        <v xml:space="preserve">OUTROS </v>
      </c>
      <c r="R31" s="258"/>
      <c r="S31" s="258"/>
      <c r="T31" s="258"/>
      <c r="U31" s="258"/>
      <c r="V31" s="258"/>
      <c r="W31" s="258"/>
      <c r="X31" s="258"/>
      <c r="Y31" s="259"/>
      <c r="Z31" s="104" t="s">
        <v>154</v>
      </c>
      <c r="AA31" s="105" t="s">
        <v>25</v>
      </c>
      <c r="BB31" s="235"/>
      <c r="BC31" s="236"/>
    </row>
    <row r="32" spans="1:56" ht="159.9" customHeight="1" x14ac:dyDescent="0.5">
      <c r="A32" s="79">
        <v>18</v>
      </c>
      <c r="B32" s="99" t="s">
        <v>174</v>
      </c>
      <c r="C32" s="100" t="s">
        <v>155</v>
      </c>
      <c r="D32" s="79" t="s">
        <v>157</v>
      </c>
      <c r="E32" s="79" t="s">
        <v>156</v>
      </c>
      <c r="F32" s="141" t="s">
        <v>175</v>
      </c>
      <c r="G32" s="141" t="s">
        <v>208</v>
      </c>
      <c r="H32" s="161">
        <v>5</v>
      </c>
      <c r="I32" s="161">
        <v>1</v>
      </c>
      <c r="J32" s="143">
        <v>25</v>
      </c>
      <c r="K32" s="143">
        <f t="shared" ref="K32:K33" si="2">IF(F32&lt;&gt;"",H32*I32*J32,"")</f>
        <v>125</v>
      </c>
      <c r="L32" s="143">
        <f t="shared" ref="L32:L33" si="3">IF(K32&lt;&gt;"",IF(D32="INTERNO",0,K32*$L$14),"")</f>
        <v>10</v>
      </c>
      <c r="M32" s="143">
        <f t="shared" ref="M32:M33" si="4">IF(K32&lt;&gt;"",IF(E32="FAT.OGGI",SUM(K32:L32)*(1/(1-$M$14)-1),L32*(1/(1-$M$14)-1)),"")</f>
        <v>2.4269914253759173</v>
      </c>
      <c r="N32" s="143">
        <f t="shared" ref="N32:N33" si="5">SUM(K32:M32)</f>
        <v>137.42699142537592</v>
      </c>
      <c r="O32" s="163"/>
      <c r="P32" s="163"/>
      <c r="Q32" s="112">
        <v>1</v>
      </c>
      <c r="R32" s="112">
        <f t="shared" ref="R32" si="6">IF(I32&lt;&gt;"",I32,"")</f>
        <v>1</v>
      </c>
      <c r="S32" s="113">
        <v>0</v>
      </c>
      <c r="T32" s="113">
        <v>0</v>
      </c>
      <c r="U32" s="114">
        <f t="shared" ref="U32:U33" si="7">IF(Q32&lt;&gt;"",K32-T32,"")</f>
        <v>125</v>
      </c>
      <c r="V32" s="115">
        <f t="shared" ref="V32:V33" si="8">IF(Q32&lt;&gt;"",0%,"")</f>
        <v>0</v>
      </c>
      <c r="W32" s="116">
        <f t="shared" ref="W32:W33" si="9">IF(Q32&lt;&gt;"",V32*U32,"")</f>
        <v>0</v>
      </c>
      <c r="X32" s="116">
        <f t="shared" ref="X32:X33" si="10">IF(Q32&lt;&gt;"",W32+T32,"")</f>
        <v>0</v>
      </c>
      <c r="Y32" s="116">
        <f t="shared" ref="Y32:Y34" si="11">IF(Q32&lt;&gt;"",X32+M32,"")</f>
        <v>2.4269914253759173</v>
      </c>
      <c r="Z32" s="118">
        <f t="shared" ref="Z32:Z33" si="12">IF(Q32&lt;&gt;"",U32/K32,"")</f>
        <v>1</v>
      </c>
      <c r="AA32" s="119" t="e">
        <f>T32/$T$34</f>
        <v>#DIV/0!</v>
      </c>
      <c r="AC32" s="120">
        <v>250</v>
      </c>
      <c r="AD32" s="121">
        <f>T32-AC32</f>
        <v>-250</v>
      </c>
      <c r="AE32" s="122">
        <v>46101</v>
      </c>
      <c r="AG32" s="123" t="s">
        <v>319</v>
      </c>
      <c r="AH32" s="124" t="s">
        <v>320</v>
      </c>
      <c r="BB32" s="235">
        <f t="shared" si="1"/>
        <v>0</v>
      </c>
      <c r="BC32" s="236">
        <v>0</v>
      </c>
    </row>
    <row r="33" spans="1:55" ht="159.9" customHeight="1" x14ac:dyDescent="0.5">
      <c r="A33" s="164">
        <v>19</v>
      </c>
      <c r="B33" s="99" t="s">
        <v>218</v>
      </c>
      <c r="C33" s="165" t="s">
        <v>155</v>
      </c>
      <c r="D33" s="164" t="s">
        <v>171</v>
      </c>
      <c r="E33" s="164" t="s">
        <v>181</v>
      </c>
      <c r="F33" s="141" t="s">
        <v>198</v>
      </c>
      <c r="G33" s="141" t="s">
        <v>209</v>
      </c>
      <c r="H33" s="166">
        <v>1</v>
      </c>
      <c r="I33" s="166">
        <v>1</v>
      </c>
      <c r="J33" s="167">
        <v>300</v>
      </c>
      <c r="K33" s="167">
        <f t="shared" si="2"/>
        <v>300</v>
      </c>
      <c r="L33" s="167">
        <f t="shared" si="3"/>
        <v>0</v>
      </c>
      <c r="M33" s="167">
        <f t="shared" si="4"/>
        <v>72.809742761277519</v>
      </c>
      <c r="N33" s="167">
        <f t="shared" si="5"/>
        <v>372.8097427612775</v>
      </c>
      <c r="Q33" s="168">
        <f t="shared" ref="Q33:R33" si="13">IF(H33&lt;&gt;"",H33,"")</f>
        <v>1</v>
      </c>
      <c r="R33" s="168">
        <f t="shared" si="13"/>
        <v>1</v>
      </c>
      <c r="S33" s="169">
        <v>0</v>
      </c>
      <c r="T33" s="169">
        <f t="shared" ref="T33" si="14">IF(Q33&lt;&gt;"",Q33*R33*S33,"")</f>
        <v>0</v>
      </c>
      <c r="U33" s="170">
        <f t="shared" si="7"/>
        <v>300</v>
      </c>
      <c r="V33" s="171">
        <f t="shared" si="8"/>
        <v>0</v>
      </c>
      <c r="W33" s="172">
        <f t="shared" si="9"/>
        <v>0</v>
      </c>
      <c r="X33" s="172">
        <f t="shared" si="10"/>
        <v>0</v>
      </c>
      <c r="Y33" s="154">
        <f t="shared" si="11"/>
        <v>72.809742761277519</v>
      </c>
      <c r="Z33" s="119">
        <f t="shared" si="12"/>
        <v>1</v>
      </c>
      <c r="AA33" s="135"/>
      <c r="BB33" s="235">
        <f t="shared" si="1"/>
        <v>0</v>
      </c>
      <c r="BC33" s="236">
        <v>0</v>
      </c>
    </row>
    <row r="34" spans="1:55" ht="30" customHeight="1" thickBot="1" x14ac:dyDescent="0.55000000000000004">
      <c r="A34" s="149">
        <v>20</v>
      </c>
      <c r="B34" s="99"/>
      <c r="C34" s="150" t="s">
        <v>182</v>
      </c>
      <c r="D34" s="149"/>
      <c r="E34" s="149"/>
      <c r="F34" s="264" t="s">
        <v>187</v>
      </c>
      <c r="G34" s="265"/>
      <c r="H34" s="265"/>
      <c r="I34" s="265"/>
      <c r="J34" s="265"/>
      <c r="K34" s="127">
        <f>SUM(K32:K33)</f>
        <v>425</v>
      </c>
      <c r="L34" s="127">
        <f>SUM(L32:L33)</f>
        <v>10</v>
      </c>
      <c r="M34" s="127">
        <f>SUM(M32:M33)</f>
        <v>75.236734186653436</v>
      </c>
      <c r="N34" s="128">
        <f>SUM(N32:N33)</f>
        <v>510.23673418665339</v>
      </c>
      <c r="Q34" s="261" t="s">
        <v>187</v>
      </c>
      <c r="R34" s="262"/>
      <c r="S34" s="263"/>
      <c r="T34" s="151">
        <f>SUM(T32:T33)</f>
        <v>0</v>
      </c>
      <c r="U34" s="152">
        <f>SUM(U32:U33)</f>
        <v>425</v>
      </c>
      <c r="V34" s="153"/>
      <c r="W34" s="154"/>
      <c r="X34" s="155">
        <f>SUM(X32:X33)</f>
        <v>0</v>
      </c>
      <c r="Y34" s="156">
        <f t="shared" si="11"/>
        <v>75.236734186653436</v>
      </c>
      <c r="Z34" s="135"/>
      <c r="BB34" s="235"/>
      <c r="BC34" s="236"/>
    </row>
    <row r="35" spans="1:55" ht="30" customHeight="1" x14ac:dyDescent="0.5">
      <c r="A35" s="79">
        <v>21</v>
      </c>
      <c r="B35" s="99" t="s">
        <v>176</v>
      </c>
      <c r="C35" s="100" t="s">
        <v>150</v>
      </c>
      <c r="D35" s="79"/>
      <c r="E35" s="79"/>
      <c r="F35" s="257" t="s">
        <v>178</v>
      </c>
      <c r="G35" s="258"/>
      <c r="H35" s="258"/>
      <c r="I35" s="258"/>
      <c r="J35" s="258"/>
      <c r="K35" s="260"/>
      <c r="L35" s="101" t="s">
        <v>152</v>
      </c>
      <c r="M35" s="102" t="s">
        <v>153</v>
      </c>
      <c r="N35" s="103" t="s">
        <v>15</v>
      </c>
      <c r="Q35" s="257" t="str">
        <f>IF(F35&lt;&gt;"",F35,"")</f>
        <v xml:space="preserve">CUSTOS OPERACIONAIS </v>
      </c>
      <c r="R35" s="258"/>
      <c r="S35" s="258"/>
      <c r="T35" s="258"/>
      <c r="U35" s="258"/>
      <c r="V35" s="258"/>
      <c r="W35" s="258"/>
      <c r="X35" s="258"/>
      <c r="Y35" s="259"/>
      <c r="Z35" s="104" t="s">
        <v>154</v>
      </c>
      <c r="AA35" s="105" t="s">
        <v>25</v>
      </c>
      <c r="BB35" s="235"/>
      <c r="BC35" s="236"/>
    </row>
    <row r="36" spans="1:55" ht="159.9" customHeight="1" x14ac:dyDescent="0.5">
      <c r="A36" s="79">
        <v>22</v>
      </c>
      <c r="B36" s="99" t="s">
        <v>177</v>
      </c>
      <c r="C36" s="100" t="s">
        <v>155</v>
      </c>
      <c r="D36" s="79" t="s">
        <v>157</v>
      </c>
      <c r="E36" s="79" t="s">
        <v>156</v>
      </c>
      <c r="F36" s="106" t="s">
        <v>179</v>
      </c>
      <c r="G36" s="107" t="s">
        <v>303</v>
      </c>
      <c r="H36" s="108">
        <v>2</v>
      </c>
      <c r="I36" s="108">
        <v>1</v>
      </c>
      <c r="J36" s="109">
        <v>139</v>
      </c>
      <c r="K36" s="109">
        <f>IF(F36&lt;&gt;"",H36*I36*J36,"")</f>
        <v>278</v>
      </c>
      <c r="L36" s="109">
        <f>IF(K36&lt;&gt;"",IF(D36="INTERNO",0,K36*$L$14),"")</f>
        <v>22.240000000000002</v>
      </c>
      <c r="M36" s="109">
        <f>IF(K36&lt;&gt;"",IF(E36="FAT.OGGI",SUM(K36:L36)*(1/(1-$M$14)-1),L36*(1/(1-$M$14)-1)),"")</f>
        <v>5.3976289300360403</v>
      </c>
      <c r="N36" s="110">
        <f>SUM(K36:M36)</f>
        <v>305.63762893003604</v>
      </c>
      <c r="Q36" s="111">
        <f>IF(H36&lt;&gt;"",H36,"")</f>
        <v>2</v>
      </c>
      <c r="R36" s="112">
        <f>IF(I36&lt;&gt;"",I36,"")</f>
        <v>1</v>
      </c>
      <c r="S36" s="113">
        <v>0</v>
      </c>
      <c r="T36" s="113">
        <f>IF(Q36&lt;&gt;"",Q36*R36*S36,"")</f>
        <v>0</v>
      </c>
      <c r="U36" s="114">
        <f>IF(Q36&lt;&gt;"",K36-T36,"")</f>
        <v>278</v>
      </c>
      <c r="V36" s="115">
        <f>IF(Q36&lt;&gt;"",0%,"")</f>
        <v>0</v>
      </c>
      <c r="W36" s="116">
        <f>IF(Q36&lt;&gt;"",V36*U36,"")</f>
        <v>0</v>
      </c>
      <c r="X36" s="116">
        <f>IF(Q36&lt;&gt;"",W36+T36,"")</f>
        <v>0</v>
      </c>
      <c r="Y36" s="117">
        <f>IF(Q36&lt;&gt;"",X36+M36,"")</f>
        <v>5.3976289300360403</v>
      </c>
      <c r="Z36" s="118">
        <f>IF(Q36&lt;&gt;"",U36/K36,"")</f>
        <v>1</v>
      </c>
      <c r="AA36" s="119">
        <f>T36/$T$38</f>
        <v>0</v>
      </c>
      <c r="BB36" s="235">
        <f t="shared" si="1"/>
        <v>0</v>
      </c>
      <c r="BC36" s="236">
        <v>0</v>
      </c>
    </row>
    <row r="37" spans="1:55" ht="159.9" customHeight="1" thickBot="1" x14ac:dyDescent="0.55000000000000004">
      <c r="A37" s="79">
        <v>23</v>
      </c>
      <c r="B37" s="99" t="s">
        <v>180</v>
      </c>
      <c r="C37" s="100" t="s">
        <v>155</v>
      </c>
      <c r="D37" s="79" t="s">
        <v>157</v>
      </c>
      <c r="E37" s="79" t="s">
        <v>156</v>
      </c>
      <c r="F37" s="157" t="s">
        <v>178</v>
      </c>
      <c r="G37" s="141" t="s">
        <v>210</v>
      </c>
      <c r="H37" s="142">
        <v>1</v>
      </c>
      <c r="I37" s="142">
        <v>1</v>
      </c>
      <c r="J37" s="143">
        <v>700</v>
      </c>
      <c r="K37" s="143">
        <v>581.38</v>
      </c>
      <c r="L37" s="143">
        <f>IF(K37&lt;&gt;"",IF(D37="INTERNO",0,K37*$L$14),"")</f>
        <v>46.510399999999997</v>
      </c>
      <c r="M37" s="143">
        <f>IF(K37&lt;&gt;"",IF(E37="FAT.OGGI",SUM(K37:L37)*(1/(1-$M$14)-1),L37*(1/(1-$M$14)-1)),"")</f>
        <v>11.288034199080405</v>
      </c>
      <c r="N37" s="159">
        <f>SUM(K37:M37)</f>
        <v>639.17843419908036</v>
      </c>
      <c r="Q37" s="111">
        <f>IF(H37&lt;&gt;"",H37,"")</f>
        <v>1</v>
      </c>
      <c r="R37" s="112">
        <f>IF(I37&lt;&gt;"",I37,"")</f>
        <v>1</v>
      </c>
      <c r="S37" s="113">
        <v>0</v>
      </c>
      <c r="T37" s="113">
        <v>584.71</v>
      </c>
      <c r="U37" s="114">
        <f>IF(Q37&lt;&gt;"",K37-T37,"")</f>
        <v>-3.3300000000000409</v>
      </c>
      <c r="V37" s="115">
        <f>IF(Q37&lt;&gt;"",0%,"")</f>
        <v>0</v>
      </c>
      <c r="W37" s="116">
        <f>IF(Q37&lt;&gt;"",V37*U37,"")</f>
        <v>0</v>
      </c>
      <c r="X37" s="116">
        <f>IF(Q37&lt;&gt;"",W37+T37,"")</f>
        <v>584.71</v>
      </c>
      <c r="Y37" s="117">
        <f>IF(Q37&lt;&gt;"",X37+M37,"")</f>
        <v>595.99803419908039</v>
      </c>
      <c r="Z37" s="173">
        <f>IF(Q37&lt;&gt;"",U37/K37,"")</f>
        <v>-5.7277512126320844E-3</v>
      </c>
      <c r="AA37" s="174">
        <f>T37/$T$38</f>
        <v>1</v>
      </c>
      <c r="AC37" s="120">
        <v>832</v>
      </c>
      <c r="AD37" s="121">
        <f>T37-AC37</f>
        <v>-247.28999999999996</v>
      </c>
      <c r="AE37" s="122">
        <v>46149</v>
      </c>
      <c r="AG37" s="123" t="s">
        <v>337</v>
      </c>
      <c r="AH37" s="124" t="s">
        <v>338</v>
      </c>
      <c r="BB37" s="235">
        <f t="shared" si="1"/>
        <v>0</v>
      </c>
      <c r="BC37" s="236">
        <f>60+69.96+193.4+261.35</f>
        <v>584.71</v>
      </c>
    </row>
    <row r="38" spans="1:55" ht="30" customHeight="1" thickBot="1" x14ac:dyDescent="0.55000000000000004">
      <c r="A38" s="79">
        <v>24</v>
      </c>
      <c r="B38" s="99"/>
      <c r="C38" s="100" t="s">
        <v>182</v>
      </c>
      <c r="D38" s="79"/>
      <c r="E38" s="79"/>
      <c r="F38" s="248" t="s">
        <v>188</v>
      </c>
      <c r="G38" s="249"/>
      <c r="H38" s="249"/>
      <c r="I38" s="249"/>
      <c r="J38" s="249"/>
      <c r="K38" s="175">
        <f>SUM(K36:K37)</f>
        <v>859.38</v>
      </c>
      <c r="L38" s="175">
        <f>SUM(L36:L37)</f>
        <v>68.750399999999999</v>
      </c>
      <c r="M38" s="175">
        <f>SUM(M36:M37)</f>
        <v>16.685663129116445</v>
      </c>
      <c r="N38" s="176">
        <f>SUM(N36:N37)</f>
        <v>944.8160631291164</v>
      </c>
      <c r="Q38" s="248" t="s">
        <v>188</v>
      </c>
      <c r="R38" s="249"/>
      <c r="S38" s="249"/>
      <c r="T38" s="177">
        <f>SUM(T36:T37)</f>
        <v>584.71</v>
      </c>
      <c r="U38" s="178">
        <f>SUM(U36:U37)</f>
        <v>274.66999999999996</v>
      </c>
      <c r="V38" s="179"/>
      <c r="W38" s="179"/>
      <c r="X38" s="180">
        <f>SUM(X36:X37)</f>
        <v>584.71</v>
      </c>
      <c r="Y38" s="181">
        <f>IF(Q38&lt;&gt;"",X38+M38,"")</f>
        <v>601.39566312911643</v>
      </c>
      <c r="Z38" s="182" t="s">
        <v>191</v>
      </c>
      <c r="AA38" s="183" t="s">
        <v>192</v>
      </c>
      <c r="BB38" s="235"/>
      <c r="BC38" s="236"/>
    </row>
    <row r="39" spans="1:55" ht="30" customHeight="1" thickBot="1" x14ac:dyDescent="0.55000000000000004">
      <c r="A39" s="125">
        <v>25</v>
      </c>
      <c r="B39" s="184"/>
      <c r="C39" s="126" t="s">
        <v>189</v>
      </c>
      <c r="D39" s="125"/>
      <c r="E39" s="125"/>
      <c r="F39" s="185" t="s">
        <v>190</v>
      </c>
      <c r="G39" s="186"/>
      <c r="H39" s="186"/>
      <c r="I39" s="186"/>
      <c r="J39" s="186"/>
      <c r="K39" s="187">
        <f>SUM(K17:K17)+SUM(K20:K21)+SUM(K24:K25)+SUM(K28:K29)+SUM(K32:K33)+SUM(K36:K37)</f>
        <v>10030.529999999999</v>
      </c>
      <c r="L39" s="187">
        <f>SUM(L17:L17)+SUM(L20:L21)+SUM(L24:L25)+SUM(L28:L29)+SUM(L32:L33)+SUM(L36:L37)</f>
        <v>490.44240000000002</v>
      </c>
      <c r="M39" s="187">
        <f>SUM(M17:M17)+SUM(M20:M21)+SUM(M24:M25)+SUM(M28:M29)+SUM(M32:M33)+SUM(M36:M37)</f>
        <v>1065.5566058406862</v>
      </c>
      <c r="N39" s="188">
        <f>SUM(N17:N17)+SUM(N20:N21)+SUM(N24:N25)+SUM(N28:N29)+SUM(N32:N33)+SUM(N36:N37)</f>
        <v>11586.529005840686</v>
      </c>
      <c r="Q39" s="185" t="s">
        <v>58</v>
      </c>
      <c r="R39" s="186"/>
      <c r="S39" s="186"/>
      <c r="T39" s="187">
        <f>SUM(T17:T17)+SUM(T20:T21)+SUM(T24:T25)+SUM(T28:T29)+SUM(T32:T33)+SUM(T36:T37)</f>
        <v>5397.46</v>
      </c>
      <c r="U39" s="187">
        <f>SUM(U17:U17)+SUM(U20:U21)+SUM(U24:U25)+SUM(U28:U29)+SUM(U32:U33)+SUM(U36:U37)</f>
        <v>4633.07</v>
      </c>
      <c r="V39" s="186"/>
      <c r="W39" s="186"/>
      <c r="X39" s="187">
        <f>SUM(X17:X17)+SUM(X20:X21)+SUM(X24:X25)+SUM(X28:X29)+SUM(X32:X33)+SUM(X36:X37)</f>
        <v>5397.46</v>
      </c>
      <c r="Y39" s="188">
        <f>SUM(Y17:Y17)+SUM(Y20:Y21)+SUM(Y24:Y25)+SUM(Y28:Y29)+SUM(Y32:Y33)+SUM(Y36:Y37)</f>
        <v>6463.0166058406867</v>
      </c>
      <c r="Z39" s="189">
        <f>IF(Q39&lt;&gt;"",(N39-Y39)/N39,"")</f>
        <v>0.44219562195177464</v>
      </c>
      <c r="AA39" s="190">
        <f>IF(Z39&lt;&gt;"",(N39-Y39),"")</f>
        <v>5123.5123999999996</v>
      </c>
      <c r="BB39" s="235">
        <f>SUM(BB17:BB37)</f>
        <v>0</v>
      </c>
      <c r="BC39" s="237">
        <f>SUM(BC17:BC37)</f>
        <v>5397.46</v>
      </c>
    </row>
    <row r="42" spans="1:55" ht="25.8" x14ac:dyDescent="0.5">
      <c r="BB42" s="227"/>
      <c r="BC42" s="228" t="s">
        <v>353</v>
      </c>
    </row>
    <row r="43" spans="1:55" ht="25.8" x14ac:dyDescent="0.5">
      <c r="BB43" s="229">
        <f>X39</f>
        <v>5397.46</v>
      </c>
      <c r="BC43" s="228" t="s">
        <v>354</v>
      </c>
    </row>
    <row r="44" spans="1:55" ht="25.8" x14ac:dyDescent="0.5">
      <c r="BB44" s="229">
        <f>N39-X39</f>
        <v>6189.0690058406863</v>
      </c>
      <c r="BC44" s="230" t="s">
        <v>350</v>
      </c>
    </row>
    <row r="45" spans="1:55" ht="25.8" x14ac:dyDescent="0.5">
      <c r="BB45" s="231">
        <f>BB44*100%/N39</f>
        <v>0.53416074846235839</v>
      </c>
      <c r="BC45" s="232"/>
    </row>
  </sheetData>
  <mergeCells count="32">
    <mergeCell ref="U12:X12"/>
    <mergeCell ref="F15:N15"/>
    <mergeCell ref="Q15:Y15"/>
    <mergeCell ref="Q35:Y35"/>
    <mergeCell ref="F35:K35"/>
    <mergeCell ref="Q34:S34"/>
    <mergeCell ref="F34:J34"/>
    <mergeCell ref="Q31:Y31"/>
    <mergeCell ref="F31:K31"/>
    <mergeCell ref="Q30:S30"/>
    <mergeCell ref="F30:J30"/>
    <mergeCell ref="Q27:Y27"/>
    <mergeCell ref="F27:K27"/>
    <mergeCell ref="Q26:S26"/>
    <mergeCell ref="F26:J26"/>
    <mergeCell ref="Q18:S18"/>
    <mergeCell ref="BB15:BC15"/>
    <mergeCell ref="BB16:BC16"/>
    <mergeCell ref="F38:J38"/>
    <mergeCell ref="Q38:S38"/>
    <mergeCell ref="F1:G1"/>
    <mergeCell ref="F2:G2"/>
    <mergeCell ref="Q12:T12"/>
    <mergeCell ref="F18:J18"/>
    <mergeCell ref="Q16:Y16"/>
    <mergeCell ref="F16:K16"/>
    <mergeCell ref="Q23:Y23"/>
    <mergeCell ref="F23:K23"/>
    <mergeCell ref="Q22:S22"/>
    <mergeCell ref="F22:J22"/>
    <mergeCell ref="Q19:Y19"/>
    <mergeCell ref="F19:K19"/>
  </mergeCells>
  <dataValidations count="3">
    <dataValidation type="list" allowBlank="1" showInputMessage="1" showErrorMessage="1" sqref="D17:D18 D24:D26 D28:D30 D36:D37 D39 D20:D22 D32:D34" xr:uid="{523035A9-DA35-4854-99C7-264F2FDA8856}">
      <formula1>"INTERNO,OPERACIONAL"</formula1>
    </dataValidation>
    <dataValidation type="list" allowBlank="1" showInputMessage="1" showErrorMessage="1" sqref="E17:E18 E24:E26 E36:E37 E28:E30 E20:E22 E32:E34" xr:uid="{D9AED9A0-76C7-4899-A25D-277D98EE79D2}">
      <formula1>"FAT.OGGI,FAT.CLIENTE"</formula1>
    </dataValidation>
    <dataValidation type="list" allowBlank="1" showInputMessage="1" showErrorMessage="1" sqref="E39" xr:uid="{33B84B67-7A8D-44D8-9B47-E3629538438C}">
      <formula1>"FAT.OGGI,FAT.CLIENTE "</formula1>
    </dataValidation>
  </dataValidations>
  <pageMargins left="0" right="0" top="0.39370078740157483" bottom="0.19685039370078741" header="0" footer="0"/>
  <pageSetup paperSize="9"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4" r:id="rId4" name="Label1">
          <controlPr defaultSize="0" autoLine="0" r:id="rId5">
            <anchor>
              <from>
                <xdr:col>1</xdr:col>
                <xdr:colOff>114300</xdr:colOff>
                <xdr:row>0</xdr:row>
                <xdr:rowOff>784860</xdr:rowOff>
              </from>
              <to>
                <xdr:col>5</xdr:col>
                <xdr:colOff>228600</xdr:colOff>
                <xdr:row>0</xdr:row>
                <xdr:rowOff>1280160</xdr:rowOff>
              </to>
            </anchor>
          </controlPr>
        </control>
      </mc:Choice>
      <mc:Fallback>
        <control shapeId="1034" r:id="rId4" name="Label1"/>
      </mc:Fallback>
    </mc:AlternateContent>
    <mc:AlternateContent xmlns:mc="http://schemas.openxmlformats.org/markup-compatibility/2006">
      <mc:Choice Requires="x14">
        <control shapeId="1035" r:id="rId6" name="Label2">
          <controlPr defaultSize="0" autoLine="0" r:id="rId7">
            <anchor>
              <from>
                <xdr:col>5</xdr:col>
                <xdr:colOff>381000</xdr:colOff>
                <xdr:row>0</xdr:row>
                <xdr:rowOff>822960</xdr:rowOff>
              </from>
              <to>
                <xdr:col>5</xdr:col>
                <xdr:colOff>1394460</xdr:colOff>
                <xdr:row>0</xdr:row>
                <xdr:rowOff>1295400</xdr:rowOff>
              </to>
            </anchor>
          </controlPr>
        </control>
      </mc:Choice>
      <mc:Fallback>
        <control shapeId="1035" r:id="rId6" name="Label2"/>
      </mc:Fallback>
    </mc:AlternateContent>
    <mc:AlternateContent xmlns:mc="http://schemas.openxmlformats.org/markup-compatibility/2006">
      <mc:Choice Requires="x14">
        <control shapeId="1036" r:id="rId8" name="Label3">
          <controlPr defaultSize="0" autoLine="0" r:id="rId9">
            <anchor>
              <from>
                <xdr:col>5</xdr:col>
                <xdr:colOff>1524000</xdr:colOff>
                <xdr:row>0</xdr:row>
                <xdr:rowOff>838200</xdr:rowOff>
              </from>
              <to>
                <xdr:col>5</xdr:col>
                <xdr:colOff>2537460</xdr:colOff>
                <xdr:row>0</xdr:row>
                <xdr:rowOff>1333500</xdr:rowOff>
              </to>
            </anchor>
          </controlPr>
        </control>
      </mc:Choice>
      <mc:Fallback>
        <control shapeId="1036" r:id="rId8" name="Label3"/>
      </mc:Fallback>
    </mc:AlternateContent>
    <mc:AlternateContent xmlns:mc="http://schemas.openxmlformats.org/markup-compatibility/2006">
      <mc:Choice Requires="x14">
        <control shapeId="1037" r:id="rId10" name="Label4">
          <controlPr defaultSize="0" autoLine="0" r:id="rId11">
            <anchor>
              <from>
                <xdr:col>5</xdr:col>
                <xdr:colOff>2667000</xdr:colOff>
                <xdr:row>0</xdr:row>
                <xdr:rowOff>838200</xdr:rowOff>
              </from>
              <to>
                <xdr:col>6</xdr:col>
                <xdr:colOff>251460</xdr:colOff>
                <xdr:row>0</xdr:row>
                <xdr:rowOff>1333500</xdr:rowOff>
              </to>
            </anchor>
          </controlPr>
        </control>
      </mc:Choice>
      <mc:Fallback>
        <control shapeId="1037" r:id="rId10" name="Label4"/>
      </mc:Fallback>
    </mc:AlternateContent>
    <mc:AlternateContent xmlns:mc="http://schemas.openxmlformats.org/markup-compatibility/2006">
      <mc:Choice Requires="x14">
        <control shapeId="1038" r:id="rId12" name="Label5">
          <controlPr defaultSize="0" autoLine="0" r:id="rId13">
            <anchor>
              <from>
                <xdr:col>6</xdr:col>
                <xdr:colOff>403860</xdr:colOff>
                <xdr:row>0</xdr:row>
                <xdr:rowOff>838200</xdr:rowOff>
              </from>
              <to>
                <xdr:col>6</xdr:col>
                <xdr:colOff>1409700</xdr:colOff>
                <xdr:row>0</xdr:row>
                <xdr:rowOff>1333500</xdr:rowOff>
              </to>
            </anchor>
          </controlPr>
        </control>
      </mc:Choice>
      <mc:Fallback>
        <control shapeId="1038" r:id="rId12" name="Label5"/>
      </mc:Fallback>
    </mc:AlternateContent>
    <mc:AlternateContent xmlns:mc="http://schemas.openxmlformats.org/markup-compatibility/2006">
      <mc:Choice Requires="x14">
        <control shapeId="1039" r:id="rId14" name="Label6">
          <controlPr defaultSize="0" autoLine="0" r:id="rId15">
            <anchor>
              <from>
                <xdr:col>6</xdr:col>
                <xdr:colOff>1562100</xdr:colOff>
                <xdr:row>0</xdr:row>
                <xdr:rowOff>838200</xdr:rowOff>
              </from>
              <to>
                <xdr:col>6</xdr:col>
                <xdr:colOff>2575560</xdr:colOff>
                <xdr:row>0</xdr:row>
                <xdr:rowOff>1333500</xdr:rowOff>
              </to>
            </anchor>
          </controlPr>
        </control>
      </mc:Choice>
      <mc:Fallback>
        <control shapeId="1039" r:id="rId14" name="Label6"/>
      </mc:Fallback>
    </mc:AlternateContent>
    <mc:AlternateContent xmlns:mc="http://schemas.openxmlformats.org/markup-compatibility/2006">
      <mc:Choice Requires="x14">
        <control shapeId="1040" r:id="rId16" name="Label7">
          <controlPr defaultSize="0" autoLine="0" r:id="rId17">
            <anchor>
              <from>
                <xdr:col>1</xdr:col>
                <xdr:colOff>152400</xdr:colOff>
                <xdr:row>0</xdr:row>
                <xdr:rowOff>2247900</xdr:rowOff>
              </from>
              <to>
                <xdr:col>5</xdr:col>
                <xdr:colOff>266700</xdr:colOff>
                <xdr:row>0</xdr:row>
                <xdr:rowOff>2727960</xdr:rowOff>
              </to>
            </anchor>
          </controlPr>
        </control>
      </mc:Choice>
      <mc:Fallback>
        <control shapeId="1040" r:id="rId16" name="Label7"/>
      </mc:Fallback>
    </mc:AlternateContent>
    <mc:AlternateContent xmlns:mc="http://schemas.openxmlformats.org/markup-compatibility/2006">
      <mc:Choice Requires="x14">
        <control shapeId="1041" r:id="rId18" name="Label8">
          <controlPr defaultSize="0" autoLine="0" r:id="rId19">
            <anchor>
              <from>
                <xdr:col>5</xdr:col>
                <xdr:colOff>457200</xdr:colOff>
                <xdr:row>0</xdr:row>
                <xdr:rowOff>2247900</xdr:rowOff>
              </from>
              <to>
                <xdr:col>5</xdr:col>
                <xdr:colOff>1485900</xdr:colOff>
                <xdr:row>0</xdr:row>
                <xdr:rowOff>2705100</xdr:rowOff>
              </to>
            </anchor>
          </controlPr>
        </control>
      </mc:Choice>
      <mc:Fallback>
        <control shapeId="1041" r:id="rId18" name="Label8"/>
      </mc:Fallback>
    </mc:AlternateContent>
    <mc:AlternateContent xmlns:mc="http://schemas.openxmlformats.org/markup-compatibility/2006">
      <mc:Choice Requires="x14">
        <control shapeId="1042" r:id="rId20" name="Label9">
          <controlPr defaultSize="0" autoLine="0" r:id="rId21">
            <anchor>
              <from>
                <xdr:col>5</xdr:col>
                <xdr:colOff>1562100</xdr:colOff>
                <xdr:row>0</xdr:row>
                <xdr:rowOff>2270760</xdr:rowOff>
              </from>
              <to>
                <xdr:col>5</xdr:col>
                <xdr:colOff>2590800</xdr:colOff>
                <xdr:row>0</xdr:row>
                <xdr:rowOff>2727960</xdr:rowOff>
              </to>
            </anchor>
          </controlPr>
        </control>
      </mc:Choice>
      <mc:Fallback>
        <control shapeId="1042" r:id="rId20" name="Label9"/>
      </mc:Fallback>
    </mc:AlternateContent>
    <mc:AlternateContent xmlns:mc="http://schemas.openxmlformats.org/markup-compatibility/2006">
      <mc:Choice Requires="x14">
        <control shapeId="1043" r:id="rId22" name="Label10">
          <controlPr defaultSize="0" autoLine="0" r:id="rId23">
            <anchor>
              <from>
                <xdr:col>5</xdr:col>
                <xdr:colOff>2667000</xdr:colOff>
                <xdr:row>0</xdr:row>
                <xdr:rowOff>2270760</xdr:rowOff>
              </from>
              <to>
                <xdr:col>6</xdr:col>
                <xdr:colOff>251460</xdr:colOff>
                <xdr:row>0</xdr:row>
                <xdr:rowOff>2727960</xdr:rowOff>
              </to>
            </anchor>
          </controlPr>
        </control>
      </mc:Choice>
      <mc:Fallback>
        <control shapeId="1043" r:id="rId22" name="Label10"/>
      </mc:Fallback>
    </mc:AlternateContent>
    <mc:AlternateContent xmlns:mc="http://schemas.openxmlformats.org/markup-compatibility/2006">
      <mc:Choice Requires="x14">
        <control shapeId="1044" r:id="rId24" name="Label11">
          <controlPr defaultSize="0" autoLine="0" r:id="rId25">
            <anchor>
              <from>
                <xdr:col>6</xdr:col>
                <xdr:colOff>365760</xdr:colOff>
                <xdr:row>0</xdr:row>
                <xdr:rowOff>2270760</xdr:rowOff>
              </from>
              <to>
                <xdr:col>6</xdr:col>
                <xdr:colOff>1394460</xdr:colOff>
                <xdr:row>0</xdr:row>
                <xdr:rowOff>2727960</xdr:rowOff>
              </to>
            </anchor>
          </controlPr>
        </control>
      </mc:Choice>
      <mc:Fallback>
        <control shapeId="1044" r:id="rId24" name="Label11"/>
      </mc:Fallback>
    </mc:AlternateContent>
    <mc:AlternateContent xmlns:mc="http://schemas.openxmlformats.org/markup-compatibility/2006">
      <mc:Choice Requires="x14">
        <control shapeId="1045" r:id="rId26" name="Label12">
          <controlPr defaultSize="0" autoLine="0" r:id="rId27">
            <anchor>
              <from>
                <xdr:col>6</xdr:col>
                <xdr:colOff>1600200</xdr:colOff>
                <xdr:row>0</xdr:row>
                <xdr:rowOff>2270760</xdr:rowOff>
              </from>
              <to>
                <xdr:col>6</xdr:col>
                <xdr:colOff>2628900</xdr:colOff>
                <xdr:row>0</xdr:row>
                <xdr:rowOff>2727960</xdr:rowOff>
              </to>
            </anchor>
          </controlPr>
        </control>
      </mc:Choice>
      <mc:Fallback>
        <control shapeId="1045" r:id="rId26" name="Label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47"/>
  <sheetViews>
    <sheetView zoomScale="70" zoomScaleNormal="70" workbookViewId="0">
      <selection activeCell="A8" sqref="A8"/>
    </sheetView>
  </sheetViews>
  <sheetFormatPr defaultColWidth="46.441406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5546875" bestFit="1" customWidth="1"/>
    <col min="7" max="7" width="20.88671875" bestFit="1" customWidth="1"/>
    <col min="8" max="8" width="11.5546875" bestFit="1" customWidth="1"/>
    <col min="9" max="9" width="13.44140625" customWidth="1"/>
  </cols>
  <sheetData>
    <row r="8" spans="1:12" ht="16.2" x14ac:dyDescent="0.35">
      <c r="A8" s="24" t="s">
        <v>63</v>
      </c>
      <c r="B8" s="24" t="s">
        <v>64</v>
      </c>
      <c r="C8" s="24" t="s">
        <v>65</v>
      </c>
      <c r="D8" s="24" t="s">
        <v>66</v>
      </c>
      <c r="E8" s="24" t="s">
        <v>67</v>
      </c>
      <c r="F8" s="24" t="s">
        <v>68</v>
      </c>
      <c r="G8" s="25" t="s">
        <v>61</v>
      </c>
      <c r="H8" s="25" t="s">
        <v>62</v>
      </c>
      <c r="I8" s="25" t="s">
        <v>14</v>
      </c>
      <c r="J8" s="25" t="s">
        <v>26</v>
      </c>
      <c r="K8" s="25" t="s">
        <v>69</v>
      </c>
      <c r="L8" s="25" t="s">
        <v>70</v>
      </c>
    </row>
    <row r="9" spans="1:12" x14ac:dyDescent="0.3">
      <c r="A9">
        <v>10</v>
      </c>
      <c r="B9" t="s">
        <v>215</v>
      </c>
      <c r="C9" t="s">
        <v>163</v>
      </c>
      <c r="D9" t="s">
        <v>197</v>
      </c>
      <c r="E9" t="s">
        <v>203</v>
      </c>
      <c r="F9" t="s">
        <v>219</v>
      </c>
      <c r="G9" t="s">
        <v>217</v>
      </c>
      <c r="H9" t="s">
        <v>224</v>
      </c>
      <c r="I9" t="s">
        <v>223</v>
      </c>
      <c r="J9" t="s">
        <v>221</v>
      </c>
      <c r="K9" t="s">
        <v>222</v>
      </c>
      <c r="L9" t="s">
        <v>27</v>
      </c>
    </row>
    <row r="10" spans="1:12" x14ac:dyDescent="0.3">
      <c r="A10">
        <v>14</v>
      </c>
      <c r="B10" t="s">
        <v>215</v>
      </c>
      <c r="C10" t="s">
        <v>170</v>
      </c>
      <c r="D10" t="s">
        <v>172</v>
      </c>
      <c r="E10" t="s">
        <v>206</v>
      </c>
      <c r="F10" t="s">
        <v>219</v>
      </c>
      <c r="G10" t="s">
        <v>217</v>
      </c>
      <c r="H10" t="s">
        <v>224</v>
      </c>
      <c r="I10" t="s">
        <v>227</v>
      </c>
      <c r="J10" t="s">
        <v>225</v>
      </c>
      <c r="K10" t="s">
        <v>226</v>
      </c>
      <c r="L10" t="s">
        <v>27</v>
      </c>
    </row>
    <row r="11" spans="1:12" x14ac:dyDescent="0.3">
      <c r="A11">
        <v>18</v>
      </c>
      <c r="B11" t="s">
        <v>215</v>
      </c>
      <c r="C11" t="s">
        <v>169</v>
      </c>
      <c r="D11" t="s">
        <v>175</v>
      </c>
      <c r="E11" t="s">
        <v>208</v>
      </c>
      <c r="F11" t="s">
        <v>219</v>
      </c>
      <c r="G11" t="s">
        <v>217</v>
      </c>
      <c r="H11" t="s">
        <v>232</v>
      </c>
      <c r="I11" t="s">
        <v>231</v>
      </c>
      <c r="J11" t="s">
        <v>228</v>
      </c>
      <c r="K11" t="s">
        <v>229</v>
      </c>
      <c r="L11" t="s">
        <v>230</v>
      </c>
    </row>
    <row r="12" spans="1:12" x14ac:dyDescent="0.3">
      <c r="A12">
        <v>3</v>
      </c>
      <c r="B12" t="s">
        <v>215</v>
      </c>
      <c r="C12" t="s">
        <v>160</v>
      </c>
      <c r="D12" t="s">
        <v>161</v>
      </c>
      <c r="E12" t="s">
        <v>201</v>
      </c>
      <c r="F12" t="s">
        <v>219</v>
      </c>
      <c r="G12" t="s">
        <v>217</v>
      </c>
      <c r="H12" t="s">
        <v>224</v>
      </c>
      <c r="I12" t="s">
        <v>236</v>
      </c>
      <c r="J12" t="s">
        <v>233</v>
      </c>
      <c r="K12" t="s">
        <v>234</v>
      </c>
      <c r="L12" t="s">
        <v>235</v>
      </c>
    </row>
    <row r="13" spans="1:12" x14ac:dyDescent="0.3">
      <c r="A13">
        <v>27</v>
      </c>
      <c r="B13" t="s">
        <v>215</v>
      </c>
      <c r="C13" t="s">
        <v>178</v>
      </c>
      <c r="D13" t="s">
        <v>178</v>
      </c>
      <c r="E13" t="s">
        <v>210</v>
      </c>
      <c r="F13" t="s">
        <v>219</v>
      </c>
      <c r="G13" t="s">
        <v>240</v>
      </c>
      <c r="H13" t="s">
        <v>224</v>
      </c>
      <c r="I13" t="s">
        <v>239</v>
      </c>
      <c r="J13" t="s">
        <v>237</v>
      </c>
      <c r="K13" t="s">
        <v>238</v>
      </c>
      <c r="L13" t="s">
        <v>27</v>
      </c>
    </row>
    <row r="14" spans="1:12" x14ac:dyDescent="0.3">
      <c r="A14">
        <v>28</v>
      </c>
      <c r="B14" t="s">
        <v>215</v>
      </c>
      <c r="C14" t="s">
        <v>165</v>
      </c>
      <c r="D14" t="s">
        <v>199</v>
      </c>
      <c r="E14" t="s">
        <v>204</v>
      </c>
      <c r="F14" t="s">
        <v>219</v>
      </c>
      <c r="G14" t="s">
        <v>217</v>
      </c>
      <c r="H14" t="s">
        <v>224</v>
      </c>
      <c r="I14" t="s">
        <v>242</v>
      </c>
      <c r="J14" t="s">
        <v>221</v>
      </c>
      <c r="K14" t="s">
        <v>241</v>
      </c>
      <c r="L14" t="s">
        <v>27</v>
      </c>
    </row>
    <row r="15" spans="1:12" x14ac:dyDescent="0.3">
      <c r="A15">
        <v>30</v>
      </c>
      <c r="B15" t="s">
        <v>215</v>
      </c>
      <c r="C15" t="s">
        <v>163</v>
      </c>
      <c r="D15" t="s">
        <v>200</v>
      </c>
      <c r="E15" t="s">
        <v>202</v>
      </c>
      <c r="F15" t="s">
        <v>219</v>
      </c>
      <c r="G15" t="s">
        <v>217</v>
      </c>
      <c r="H15" t="s">
        <v>232</v>
      </c>
      <c r="I15" t="s">
        <v>246</v>
      </c>
      <c r="J15" t="s">
        <v>243</v>
      </c>
      <c r="K15" t="s">
        <v>244</v>
      </c>
      <c r="L15" t="s">
        <v>245</v>
      </c>
    </row>
    <row r="16" spans="1:12" x14ac:dyDescent="0.3">
      <c r="A16">
        <v>11</v>
      </c>
      <c r="B16" t="s">
        <v>215</v>
      </c>
      <c r="C16" t="s">
        <v>165</v>
      </c>
      <c r="D16" t="s">
        <v>168</v>
      </c>
      <c r="E16" t="s">
        <v>205</v>
      </c>
      <c r="F16" t="s">
        <v>247</v>
      </c>
      <c r="G16" t="s">
        <v>217</v>
      </c>
      <c r="H16" t="s">
        <v>224</v>
      </c>
      <c r="I16" t="s">
        <v>251</v>
      </c>
      <c r="J16" t="s">
        <v>248</v>
      </c>
      <c r="K16" t="s">
        <v>249</v>
      </c>
      <c r="L16" t="s">
        <v>250</v>
      </c>
    </row>
    <row r="17" spans="1:12" x14ac:dyDescent="0.3">
      <c r="A17">
        <v>27</v>
      </c>
      <c r="B17" t="s">
        <v>215</v>
      </c>
      <c r="C17" t="s">
        <v>178</v>
      </c>
      <c r="D17" t="s">
        <v>178</v>
      </c>
      <c r="E17" t="s">
        <v>210</v>
      </c>
      <c r="F17" t="s">
        <v>252</v>
      </c>
      <c r="G17" t="s">
        <v>217</v>
      </c>
      <c r="H17" t="s">
        <v>232</v>
      </c>
      <c r="I17" t="s">
        <v>254</v>
      </c>
      <c r="J17" t="s">
        <v>27</v>
      </c>
      <c r="K17" t="s">
        <v>253</v>
      </c>
      <c r="L17" t="s">
        <v>27</v>
      </c>
    </row>
    <row r="18" spans="1:12" x14ac:dyDescent="0.3">
      <c r="A18">
        <v>27</v>
      </c>
      <c r="B18" t="s">
        <v>215</v>
      </c>
      <c r="C18" t="s">
        <v>178</v>
      </c>
      <c r="D18" t="s">
        <v>178</v>
      </c>
      <c r="E18" t="s">
        <v>210</v>
      </c>
      <c r="F18" t="s">
        <v>252</v>
      </c>
      <c r="G18" t="s">
        <v>217</v>
      </c>
      <c r="H18" t="s">
        <v>232</v>
      </c>
      <c r="I18" t="s">
        <v>255</v>
      </c>
      <c r="J18" t="s">
        <v>237</v>
      </c>
      <c r="K18" t="s">
        <v>238</v>
      </c>
      <c r="L18" t="s">
        <v>27</v>
      </c>
    </row>
    <row r="19" spans="1:12" x14ac:dyDescent="0.3">
      <c r="A19">
        <v>3</v>
      </c>
      <c r="B19" t="s">
        <v>215</v>
      </c>
      <c r="C19" t="s">
        <v>160</v>
      </c>
      <c r="D19" t="s">
        <v>161</v>
      </c>
      <c r="E19" t="s">
        <v>201</v>
      </c>
      <c r="F19" t="s">
        <v>256</v>
      </c>
      <c r="G19" t="s">
        <v>240</v>
      </c>
      <c r="H19" t="s">
        <v>258</v>
      </c>
      <c r="I19" t="s">
        <v>257</v>
      </c>
      <c r="J19" t="s">
        <v>233</v>
      </c>
      <c r="K19" t="s">
        <v>234</v>
      </c>
      <c r="L19" t="s">
        <v>235</v>
      </c>
    </row>
    <row r="20" spans="1:12" x14ac:dyDescent="0.3">
      <c r="A20">
        <v>18</v>
      </c>
      <c r="B20" t="s">
        <v>215</v>
      </c>
      <c r="C20" t="s">
        <v>169</v>
      </c>
      <c r="D20" t="s">
        <v>175</v>
      </c>
      <c r="E20" t="s">
        <v>208</v>
      </c>
      <c r="F20" t="s">
        <v>256</v>
      </c>
      <c r="G20" t="s">
        <v>240</v>
      </c>
      <c r="H20" t="s">
        <v>263</v>
      </c>
      <c r="I20" t="s">
        <v>262</v>
      </c>
      <c r="J20" t="s">
        <v>259</v>
      </c>
      <c r="K20" t="s">
        <v>260</v>
      </c>
      <c r="L20" t="s">
        <v>261</v>
      </c>
    </row>
    <row r="21" spans="1:12" x14ac:dyDescent="0.3">
      <c r="A21">
        <v>7</v>
      </c>
      <c r="B21" t="s">
        <v>215</v>
      </c>
      <c r="C21" t="s">
        <v>163</v>
      </c>
      <c r="D21" t="s">
        <v>197</v>
      </c>
      <c r="E21" t="s">
        <v>203</v>
      </c>
      <c r="F21" t="s">
        <v>256</v>
      </c>
      <c r="G21" t="s">
        <v>240</v>
      </c>
      <c r="H21" t="s">
        <v>263</v>
      </c>
      <c r="I21" t="s">
        <v>265</v>
      </c>
      <c r="J21" t="s">
        <v>225</v>
      </c>
      <c r="K21" t="s">
        <v>264</v>
      </c>
      <c r="L21" t="s">
        <v>27</v>
      </c>
    </row>
    <row r="22" spans="1:12" x14ac:dyDescent="0.3">
      <c r="A22">
        <v>14</v>
      </c>
      <c r="B22" t="s">
        <v>215</v>
      </c>
      <c r="C22" t="s">
        <v>170</v>
      </c>
      <c r="D22" t="s">
        <v>172</v>
      </c>
      <c r="E22" t="s">
        <v>206</v>
      </c>
      <c r="F22" t="s">
        <v>256</v>
      </c>
      <c r="G22" t="s">
        <v>240</v>
      </c>
      <c r="H22" t="s">
        <v>263</v>
      </c>
      <c r="I22" t="s">
        <v>266</v>
      </c>
      <c r="J22" t="s">
        <v>225</v>
      </c>
      <c r="K22" t="s">
        <v>264</v>
      </c>
      <c r="L22" t="s">
        <v>27</v>
      </c>
    </row>
    <row r="23" spans="1:12" x14ac:dyDescent="0.3">
      <c r="A23">
        <v>10</v>
      </c>
      <c r="B23" t="s">
        <v>215</v>
      </c>
      <c r="C23" t="s">
        <v>165</v>
      </c>
      <c r="D23" t="s">
        <v>199</v>
      </c>
      <c r="E23" t="s">
        <v>204</v>
      </c>
      <c r="F23" t="s">
        <v>256</v>
      </c>
      <c r="G23" t="s">
        <v>240</v>
      </c>
      <c r="H23" t="s">
        <v>263</v>
      </c>
      <c r="I23" t="s">
        <v>242</v>
      </c>
      <c r="J23" t="s">
        <v>237</v>
      </c>
      <c r="K23" t="s">
        <v>238</v>
      </c>
      <c r="L23" t="s">
        <v>27</v>
      </c>
    </row>
    <row r="24" spans="1:12" x14ac:dyDescent="0.3">
      <c r="A24">
        <v>11</v>
      </c>
      <c r="B24" t="s">
        <v>215</v>
      </c>
      <c r="C24" t="s">
        <v>165</v>
      </c>
      <c r="D24" t="s">
        <v>168</v>
      </c>
      <c r="E24" t="s">
        <v>205</v>
      </c>
      <c r="F24" t="s">
        <v>268</v>
      </c>
      <c r="G24" t="s">
        <v>240</v>
      </c>
      <c r="H24" t="s">
        <v>224</v>
      </c>
      <c r="I24" t="s">
        <v>251</v>
      </c>
      <c r="J24" t="s">
        <v>248</v>
      </c>
      <c r="K24" t="s">
        <v>249</v>
      </c>
      <c r="L24" t="s">
        <v>250</v>
      </c>
    </row>
    <row r="25" spans="1:12" x14ac:dyDescent="0.3">
      <c r="A25">
        <v>3</v>
      </c>
      <c r="B25" t="s">
        <v>215</v>
      </c>
      <c r="C25" t="s">
        <v>160</v>
      </c>
      <c r="D25" t="s">
        <v>161</v>
      </c>
      <c r="E25" t="s">
        <v>201</v>
      </c>
      <c r="F25" t="s">
        <v>268</v>
      </c>
      <c r="G25" t="s">
        <v>240</v>
      </c>
      <c r="H25" t="s">
        <v>224</v>
      </c>
      <c r="I25" t="s">
        <v>257</v>
      </c>
      <c r="J25" t="s">
        <v>233</v>
      </c>
      <c r="K25" t="s">
        <v>234</v>
      </c>
      <c r="L25" t="s">
        <v>235</v>
      </c>
    </row>
    <row r="26" spans="1:12" x14ac:dyDescent="0.3">
      <c r="A26">
        <v>7</v>
      </c>
      <c r="B26" t="s">
        <v>215</v>
      </c>
      <c r="C26" t="s">
        <v>163</v>
      </c>
      <c r="D26" t="s">
        <v>197</v>
      </c>
      <c r="E26" t="s">
        <v>203</v>
      </c>
      <c r="F26" t="s">
        <v>268</v>
      </c>
      <c r="G26" t="s">
        <v>240</v>
      </c>
      <c r="H26" t="s">
        <v>224</v>
      </c>
      <c r="I26" t="s">
        <v>270</v>
      </c>
      <c r="J26" t="s">
        <v>221</v>
      </c>
      <c r="K26" t="s">
        <v>269</v>
      </c>
      <c r="L26" t="s">
        <v>27</v>
      </c>
    </row>
    <row r="27" spans="1:12" x14ac:dyDescent="0.3">
      <c r="A27">
        <v>10</v>
      </c>
      <c r="B27" t="s">
        <v>215</v>
      </c>
      <c r="C27" t="s">
        <v>165</v>
      </c>
      <c r="D27" t="s">
        <v>199</v>
      </c>
      <c r="E27" t="s">
        <v>204</v>
      </c>
      <c r="F27" t="s">
        <v>268</v>
      </c>
      <c r="G27" t="s">
        <v>240</v>
      </c>
      <c r="H27" t="s">
        <v>224</v>
      </c>
      <c r="I27" t="s">
        <v>242</v>
      </c>
      <c r="J27" t="s">
        <v>221</v>
      </c>
      <c r="K27" t="s">
        <v>269</v>
      </c>
      <c r="L27" t="s">
        <v>27</v>
      </c>
    </row>
    <row r="28" spans="1:12" x14ac:dyDescent="0.3">
      <c r="A28">
        <v>14</v>
      </c>
      <c r="B28" t="s">
        <v>215</v>
      </c>
      <c r="C28" t="s">
        <v>170</v>
      </c>
      <c r="D28" t="s">
        <v>172</v>
      </c>
      <c r="E28" t="s">
        <v>206</v>
      </c>
      <c r="F28" t="s">
        <v>268</v>
      </c>
      <c r="G28" t="s">
        <v>240</v>
      </c>
      <c r="H28" t="s">
        <v>224</v>
      </c>
      <c r="I28" t="s">
        <v>266</v>
      </c>
      <c r="J28" t="s">
        <v>225</v>
      </c>
      <c r="K28" t="s">
        <v>264</v>
      </c>
      <c r="L28" t="s">
        <v>27</v>
      </c>
    </row>
    <row r="29" spans="1:12" x14ac:dyDescent="0.3">
      <c r="A29">
        <v>15</v>
      </c>
      <c r="B29" t="s">
        <v>215</v>
      </c>
      <c r="C29" t="s">
        <v>170</v>
      </c>
      <c r="D29" t="s">
        <v>214</v>
      </c>
      <c r="E29" t="s">
        <v>207</v>
      </c>
      <c r="F29" t="s">
        <v>268</v>
      </c>
      <c r="G29" t="s">
        <v>240</v>
      </c>
      <c r="H29" t="s">
        <v>224</v>
      </c>
      <c r="I29" t="s">
        <v>272</v>
      </c>
      <c r="J29" t="s">
        <v>225</v>
      </c>
      <c r="K29" t="s">
        <v>271</v>
      </c>
      <c r="L29" t="s">
        <v>27</v>
      </c>
    </row>
    <row r="30" spans="1:12" x14ac:dyDescent="0.3">
      <c r="A30">
        <v>20</v>
      </c>
      <c r="B30" t="s">
        <v>215</v>
      </c>
      <c r="C30" t="s">
        <v>169</v>
      </c>
      <c r="D30" t="s">
        <v>267</v>
      </c>
      <c r="E30" t="s">
        <v>267</v>
      </c>
      <c r="F30" t="s">
        <v>268</v>
      </c>
      <c r="G30" t="s">
        <v>240</v>
      </c>
      <c r="H30" t="s">
        <v>224</v>
      </c>
      <c r="I30" t="s">
        <v>272</v>
      </c>
      <c r="J30" t="s">
        <v>273</v>
      </c>
      <c r="K30" t="s">
        <v>274</v>
      </c>
      <c r="L30" t="s">
        <v>275</v>
      </c>
    </row>
    <row r="31" spans="1:12" x14ac:dyDescent="0.3">
      <c r="A31">
        <v>6</v>
      </c>
      <c r="B31" t="s">
        <v>215</v>
      </c>
      <c r="C31" t="s">
        <v>163</v>
      </c>
      <c r="D31" t="s">
        <v>200</v>
      </c>
      <c r="E31" t="s">
        <v>202</v>
      </c>
      <c r="F31" t="s">
        <v>276</v>
      </c>
      <c r="G31" t="s">
        <v>240</v>
      </c>
      <c r="H31" t="s">
        <v>224</v>
      </c>
      <c r="I31" t="s">
        <v>277</v>
      </c>
      <c r="J31" t="s">
        <v>243</v>
      </c>
      <c r="K31" t="s">
        <v>244</v>
      </c>
      <c r="L31" t="s">
        <v>245</v>
      </c>
    </row>
    <row r="32" spans="1:12" x14ac:dyDescent="0.3">
      <c r="A32">
        <v>23</v>
      </c>
      <c r="B32" t="s">
        <v>215</v>
      </c>
      <c r="C32" t="s">
        <v>178</v>
      </c>
      <c r="D32" t="s">
        <v>178</v>
      </c>
      <c r="E32" t="s">
        <v>210</v>
      </c>
      <c r="F32" t="s">
        <v>276</v>
      </c>
      <c r="G32" t="s">
        <v>279</v>
      </c>
      <c r="H32" t="s">
        <v>280</v>
      </c>
      <c r="I32" t="s">
        <v>278</v>
      </c>
      <c r="J32" t="s">
        <v>259</v>
      </c>
      <c r="K32" t="s">
        <v>260</v>
      </c>
      <c r="L32" t="s">
        <v>261</v>
      </c>
    </row>
    <row r="33" spans="1:12" x14ac:dyDescent="0.3">
      <c r="A33">
        <v>23</v>
      </c>
      <c r="B33" t="s">
        <v>215</v>
      </c>
      <c r="C33" t="s">
        <v>178</v>
      </c>
      <c r="D33" t="s">
        <v>178</v>
      </c>
      <c r="E33" t="s">
        <v>210</v>
      </c>
      <c r="F33" t="s">
        <v>285</v>
      </c>
      <c r="G33" t="s">
        <v>217</v>
      </c>
      <c r="H33" t="s">
        <v>224</v>
      </c>
      <c r="I33" t="s">
        <v>289</v>
      </c>
      <c r="J33" t="s">
        <v>286</v>
      </c>
      <c r="K33" t="s">
        <v>287</v>
      </c>
      <c r="L33" t="s">
        <v>288</v>
      </c>
    </row>
    <row r="34" spans="1:12" x14ac:dyDescent="0.3">
      <c r="A34">
        <v>20</v>
      </c>
      <c r="B34" t="s">
        <v>215</v>
      </c>
      <c r="C34" t="s">
        <v>169</v>
      </c>
      <c r="D34" t="s">
        <v>281</v>
      </c>
      <c r="E34" t="s">
        <v>282</v>
      </c>
      <c r="F34" t="s">
        <v>291</v>
      </c>
      <c r="G34" t="s">
        <v>240</v>
      </c>
      <c r="H34" t="s">
        <v>224</v>
      </c>
      <c r="I34" t="s">
        <v>295</v>
      </c>
      <c r="J34" t="s">
        <v>292</v>
      </c>
      <c r="K34" t="s">
        <v>293</v>
      </c>
      <c r="L34" t="s">
        <v>294</v>
      </c>
    </row>
    <row r="35" spans="1:12" x14ac:dyDescent="0.3">
      <c r="A35">
        <v>23</v>
      </c>
      <c r="B35" t="s">
        <v>215</v>
      </c>
      <c r="C35" t="s">
        <v>178</v>
      </c>
      <c r="D35" t="s">
        <v>178</v>
      </c>
      <c r="E35" t="s">
        <v>210</v>
      </c>
      <c r="F35" t="s">
        <v>296</v>
      </c>
      <c r="G35" t="s">
        <v>217</v>
      </c>
      <c r="H35" t="s">
        <v>224</v>
      </c>
      <c r="I35" t="s">
        <v>251</v>
      </c>
      <c r="J35" t="s">
        <v>248</v>
      </c>
      <c r="K35" t="s">
        <v>249</v>
      </c>
      <c r="L35" t="s">
        <v>250</v>
      </c>
    </row>
    <row r="36" spans="1:12" x14ac:dyDescent="0.3">
      <c r="A36">
        <v>23</v>
      </c>
      <c r="B36" t="s">
        <v>215</v>
      </c>
      <c r="C36" t="s">
        <v>178</v>
      </c>
      <c r="D36" t="s">
        <v>178</v>
      </c>
      <c r="E36" t="s">
        <v>210</v>
      </c>
      <c r="F36" t="s">
        <v>296</v>
      </c>
      <c r="G36" t="s">
        <v>240</v>
      </c>
      <c r="H36" t="s">
        <v>224</v>
      </c>
      <c r="I36" t="s">
        <v>300</v>
      </c>
      <c r="J36" t="s">
        <v>297</v>
      </c>
      <c r="K36" t="s">
        <v>298</v>
      </c>
      <c r="L36" t="s">
        <v>299</v>
      </c>
    </row>
    <row r="37" spans="1:12" x14ac:dyDescent="0.3">
      <c r="A37">
        <v>23</v>
      </c>
      <c r="B37" t="s">
        <v>215</v>
      </c>
      <c r="C37" t="s">
        <v>178</v>
      </c>
      <c r="D37" t="s">
        <v>178</v>
      </c>
      <c r="E37" t="s">
        <v>210</v>
      </c>
      <c r="F37" t="s">
        <v>301</v>
      </c>
      <c r="G37" t="s">
        <v>240</v>
      </c>
      <c r="H37" t="s">
        <v>224</v>
      </c>
      <c r="I37" t="s">
        <v>302</v>
      </c>
      <c r="J37" t="s">
        <v>27</v>
      </c>
      <c r="K37" t="s">
        <v>253</v>
      </c>
      <c r="L37" t="s">
        <v>27</v>
      </c>
    </row>
    <row r="38" spans="1:12" x14ac:dyDescent="0.3">
      <c r="A38">
        <v>6</v>
      </c>
      <c r="B38" t="s">
        <v>215</v>
      </c>
      <c r="C38" t="s">
        <v>163</v>
      </c>
      <c r="D38" t="s">
        <v>200</v>
      </c>
      <c r="E38" t="s">
        <v>202</v>
      </c>
      <c r="F38" t="s">
        <v>304</v>
      </c>
      <c r="G38" t="s">
        <v>240</v>
      </c>
      <c r="H38" t="s">
        <v>224</v>
      </c>
      <c r="I38" t="s">
        <v>305</v>
      </c>
      <c r="J38" t="s">
        <v>243</v>
      </c>
      <c r="K38" t="s">
        <v>244</v>
      </c>
      <c r="L38" t="s">
        <v>245</v>
      </c>
    </row>
    <row r="39" spans="1:12" x14ac:dyDescent="0.3">
      <c r="A39">
        <v>3</v>
      </c>
      <c r="B39" t="s">
        <v>215</v>
      </c>
      <c r="C39" t="s">
        <v>160</v>
      </c>
      <c r="D39" t="s">
        <v>161</v>
      </c>
      <c r="E39" t="s">
        <v>201</v>
      </c>
      <c r="F39" t="s">
        <v>304</v>
      </c>
      <c r="G39" t="s">
        <v>240</v>
      </c>
      <c r="H39" t="s">
        <v>224</v>
      </c>
      <c r="I39" t="s">
        <v>257</v>
      </c>
      <c r="J39" t="s">
        <v>233</v>
      </c>
      <c r="K39" t="s">
        <v>234</v>
      </c>
      <c r="L39" t="s">
        <v>235</v>
      </c>
    </row>
    <row r="40" spans="1:12" x14ac:dyDescent="0.3">
      <c r="A40">
        <v>7</v>
      </c>
      <c r="B40" t="s">
        <v>215</v>
      </c>
      <c r="C40" t="s">
        <v>163</v>
      </c>
      <c r="D40" t="s">
        <v>284</v>
      </c>
      <c r="E40" t="s">
        <v>290</v>
      </c>
      <c r="F40" t="s">
        <v>304</v>
      </c>
      <c r="G40" t="s">
        <v>217</v>
      </c>
      <c r="H40" t="s">
        <v>232</v>
      </c>
      <c r="I40" t="s">
        <v>312</v>
      </c>
      <c r="J40" t="s">
        <v>221</v>
      </c>
      <c r="K40" t="s">
        <v>311</v>
      </c>
      <c r="L40" t="s">
        <v>27</v>
      </c>
    </row>
    <row r="41" spans="1:12" x14ac:dyDescent="0.3">
      <c r="A41">
        <v>10</v>
      </c>
      <c r="B41" t="s">
        <v>215</v>
      </c>
      <c r="C41" t="s">
        <v>165</v>
      </c>
      <c r="D41" t="s">
        <v>199</v>
      </c>
      <c r="E41" t="s">
        <v>204</v>
      </c>
      <c r="F41" t="s">
        <v>304</v>
      </c>
      <c r="G41" t="s">
        <v>240</v>
      </c>
      <c r="H41" t="s">
        <v>224</v>
      </c>
      <c r="I41" t="s">
        <v>315</v>
      </c>
      <c r="J41" t="s">
        <v>221</v>
      </c>
      <c r="K41" t="s">
        <v>269</v>
      </c>
      <c r="L41" t="s">
        <v>27</v>
      </c>
    </row>
    <row r="42" spans="1:12" x14ac:dyDescent="0.3">
      <c r="A42">
        <v>14</v>
      </c>
      <c r="B42" t="s">
        <v>215</v>
      </c>
      <c r="C42" t="s">
        <v>170</v>
      </c>
      <c r="D42" t="s">
        <v>172</v>
      </c>
      <c r="E42" t="s">
        <v>206</v>
      </c>
      <c r="F42" t="s">
        <v>304</v>
      </c>
      <c r="G42" t="s">
        <v>240</v>
      </c>
      <c r="H42" t="s">
        <v>224</v>
      </c>
      <c r="I42" t="s">
        <v>266</v>
      </c>
      <c r="J42" t="s">
        <v>225</v>
      </c>
      <c r="K42" t="s">
        <v>264</v>
      </c>
      <c r="L42" t="s">
        <v>27</v>
      </c>
    </row>
    <row r="43" spans="1:12" x14ac:dyDescent="0.3">
      <c r="A43">
        <v>18</v>
      </c>
      <c r="B43" t="s">
        <v>215</v>
      </c>
      <c r="C43" t="s">
        <v>169</v>
      </c>
      <c r="D43" t="s">
        <v>175</v>
      </c>
      <c r="E43" t="s">
        <v>208</v>
      </c>
      <c r="F43" t="s">
        <v>317</v>
      </c>
      <c r="G43" t="s">
        <v>240</v>
      </c>
      <c r="H43" t="s">
        <v>232</v>
      </c>
      <c r="I43" t="s">
        <v>318</v>
      </c>
      <c r="J43" t="s">
        <v>259</v>
      </c>
      <c r="K43" t="s">
        <v>260</v>
      </c>
      <c r="L43" t="s">
        <v>261</v>
      </c>
    </row>
    <row r="44" spans="1:12" x14ac:dyDescent="0.3">
      <c r="A44">
        <v>11</v>
      </c>
      <c r="B44" t="s">
        <v>215</v>
      </c>
      <c r="C44" t="s">
        <v>165</v>
      </c>
      <c r="D44" t="s">
        <v>168</v>
      </c>
      <c r="E44" t="s">
        <v>205</v>
      </c>
      <c r="F44" t="s">
        <v>317</v>
      </c>
      <c r="G44" t="s">
        <v>240</v>
      </c>
      <c r="H44" t="s">
        <v>263</v>
      </c>
      <c r="I44" t="s">
        <v>251</v>
      </c>
      <c r="J44" t="s">
        <v>248</v>
      </c>
      <c r="K44" t="s">
        <v>249</v>
      </c>
      <c r="L44" t="s">
        <v>250</v>
      </c>
    </row>
    <row r="45" spans="1:12" x14ac:dyDescent="0.3">
      <c r="A45">
        <v>15</v>
      </c>
      <c r="B45" t="s">
        <v>215</v>
      </c>
      <c r="C45" t="s">
        <v>170</v>
      </c>
      <c r="D45" t="s">
        <v>283</v>
      </c>
      <c r="E45" t="s">
        <v>207</v>
      </c>
      <c r="F45" t="s">
        <v>317</v>
      </c>
      <c r="G45" t="s">
        <v>240</v>
      </c>
      <c r="H45" t="s">
        <v>224</v>
      </c>
      <c r="I45" t="s">
        <v>325</v>
      </c>
      <c r="J45" t="s">
        <v>323</v>
      </c>
      <c r="K45" t="s">
        <v>324</v>
      </c>
      <c r="L45" t="s">
        <v>27</v>
      </c>
    </row>
    <row r="46" spans="1:12" x14ac:dyDescent="0.3">
      <c r="A46">
        <v>23</v>
      </c>
      <c r="B46" t="s">
        <v>215</v>
      </c>
      <c r="C46" t="s">
        <v>178</v>
      </c>
      <c r="D46" t="s">
        <v>178</v>
      </c>
      <c r="E46" t="s">
        <v>210</v>
      </c>
      <c r="F46" t="s">
        <v>332</v>
      </c>
      <c r="G46" t="s">
        <v>240</v>
      </c>
      <c r="H46" t="s">
        <v>224</v>
      </c>
      <c r="I46" t="s">
        <v>254</v>
      </c>
      <c r="J46" t="s">
        <v>334</v>
      </c>
      <c r="K46" t="s">
        <v>335</v>
      </c>
      <c r="L46" t="s">
        <v>27</v>
      </c>
    </row>
    <row r="47" spans="1:12" x14ac:dyDescent="0.3">
      <c r="A47">
        <v>14</v>
      </c>
      <c r="B47" t="s">
        <v>215</v>
      </c>
      <c r="C47" t="s">
        <v>170</v>
      </c>
      <c r="D47" t="s">
        <v>172</v>
      </c>
      <c r="E47" t="s">
        <v>206</v>
      </c>
      <c r="F47" t="s">
        <v>332</v>
      </c>
      <c r="G47" t="s">
        <v>240</v>
      </c>
      <c r="H47" t="s">
        <v>224</v>
      </c>
      <c r="I47" t="s">
        <v>266</v>
      </c>
      <c r="J47" t="s">
        <v>225</v>
      </c>
      <c r="K47" t="s">
        <v>264</v>
      </c>
      <c r="L47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5546875" customWidth="1"/>
  </cols>
  <sheetData>
    <row r="2" spans="1:148" x14ac:dyDescent="0.3">
      <c r="A2" t="s">
        <v>74</v>
      </c>
    </row>
    <row r="3" spans="1:148" x14ac:dyDescent="0.3">
      <c r="A3" s="27" t="s">
        <v>72</v>
      </c>
      <c r="B3" s="26" t="s">
        <v>73</v>
      </c>
    </row>
    <row r="5" spans="1:148" ht="15" thickBot="1" x14ac:dyDescent="0.35"/>
    <row r="6" spans="1:148" ht="61.2" x14ac:dyDescent="1.1000000000000001">
      <c r="J6" s="275" t="s">
        <v>76</v>
      </c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O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B6" s="276"/>
      <c r="BC6" s="277"/>
      <c r="BH6" s="275" t="s">
        <v>77</v>
      </c>
      <c r="BI6" s="276"/>
      <c r="BJ6" s="276"/>
      <c r="BK6" s="276"/>
      <c r="BL6" s="276"/>
      <c r="BM6" s="276"/>
      <c r="BN6" s="276"/>
      <c r="BO6" s="276"/>
      <c r="BP6" s="276"/>
      <c r="BQ6" s="276"/>
      <c r="BR6" s="276"/>
      <c r="BS6" s="276"/>
      <c r="BT6" s="276"/>
      <c r="BU6" s="276"/>
      <c r="BV6" s="276"/>
      <c r="BW6" s="276"/>
      <c r="BX6" s="276"/>
      <c r="BY6" s="276"/>
      <c r="BZ6" s="276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  <c r="CQ6" s="276"/>
      <c r="CR6" s="276"/>
      <c r="CS6" s="276"/>
      <c r="CT6" s="276"/>
      <c r="CU6" s="276"/>
      <c r="CV6" s="276"/>
      <c r="CW6" s="276"/>
      <c r="CX6" s="276"/>
      <c r="CY6" s="276"/>
      <c r="CZ6" s="276"/>
      <c r="DA6" s="277"/>
      <c r="DC6" s="278" t="s">
        <v>78</v>
      </c>
      <c r="DD6" s="279"/>
      <c r="DE6" s="279"/>
      <c r="DF6" s="279"/>
      <c r="DG6" s="279"/>
      <c r="DH6" s="279"/>
      <c r="DI6" s="279"/>
      <c r="DJ6" s="279"/>
      <c r="DK6" s="279"/>
      <c r="DL6" s="279"/>
      <c r="DM6" s="279"/>
      <c r="DN6" s="279"/>
      <c r="DO6" s="279"/>
      <c r="DP6" s="279"/>
      <c r="DQ6" s="279"/>
      <c r="DR6" s="279"/>
      <c r="DS6" s="279"/>
      <c r="DT6" s="279"/>
      <c r="DU6" s="279"/>
      <c r="DV6" s="279"/>
      <c r="DW6" s="279"/>
      <c r="DX6" s="279"/>
      <c r="DY6" s="279"/>
      <c r="DZ6" s="279"/>
      <c r="EA6" s="279"/>
      <c r="EB6" s="279"/>
      <c r="EC6" s="279"/>
      <c r="ED6" s="279"/>
      <c r="EE6" s="279"/>
      <c r="EF6" s="279"/>
      <c r="EG6" s="279"/>
      <c r="EH6" s="279"/>
      <c r="EI6" s="279"/>
      <c r="EJ6" s="279"/>
      <c r="EK6" s="279"/>
      <c r="EL6" s="279"/>
      <c r="EM6" s="279"/>
      <c r="EN6" s="279"/>
      <c r="EO6" s="279"/>
      <c r="EP6" s="279"/>
      <c r="EQ6" s="279"/>
      <c r="ER6" s="280"/>
    </row>
    <row r="7" spans="1:148" x14ac:dyDescent="0.3">
      <c r="J7" s="28"/>
      <c r="BC7" s="29"/>
      <c r="BH7" s="28"/>
      <c r="DA7" s="29"/>
      <c r="DC7" s="4"/>
      <c r="ER7" s="5"/>
    </row>
    <row r="8" spans="1:148" x14ac:dyDescent="0.3">
      <c r="J8" s="28"/>
      <c r="BC8" s="29"/>
      <c r="BH8" s="28"/>
      <c r="DA8" s="29"/>
      <c r="DC8" s="4"/>
      <c r="ER8" s="5"/>
    </row>
    <row r="9" spans="1:148" x14ac:dyDescent="0.3">
      <c r="J9" s="28"/>
      <c r="BC9" s="29"/>
      <c r="BH9" s="28"/>
      <c r="DA9" s="29"/>
      <c r="DC9" s="4"/>
      <c r="ER9" s="5"/>
    </row>
    <row r="10" spans="1:148" x14ac:dyDescent="0.3">
      <c r="J10" s="28"/>
      <c r="BC10" s="29"/>
      <c r="BH10" s="28"/>
      <c r="DA10" s="29"/>
      <c r="DC10" s="4"/>
      <c r="ER10" s="5"/>
    </row>
    <row r="11" spans="1:148" x14ac:dyDescent="0.3">
      <c r="J11" s="28"/>
      <c r="BC11" s="29"/>
      <c r="BH11" s="28"/>
      <c r="DA11" s="29"/>
      <c r="DC11" s="4"/>
      <c r="ER11" s="5"/>
    </row>
    <row r="12" spans="1:148" x14ac:dyDescent="0.3">
      <c r="J12" s="28"/>
      <c r="BC12" s="29"/>
      <c r="BH12" s="28"/>
      <c r="DA12" s="29"/>
      <c r="DC12" s="4"/>
      <c r="ER12" s="5"/>
    </row>
    <row r="13" spans="1:148" x14ac:dyDescent="0.3">
      <c r="J13" s="28"/>
      <c r="BC13" s="29"/>
      <c r="BH13" s="28"/>
      <c r="DA13" s="29"/>
      <c r="DC13" s="4"/>
      <c r="ER13" s="5"/>
    </row>
    <row r="14" spans="1:148" x14ac:dyDescent="0.3">
      <c r="J14" s="28"/>
      <c r="BC14" s="29"/>
      <c r="BH14" s="28"/>
      <c r="DA14" s="29"/>
      <c r="DC14" s="4"/>
      <c r="ER14" s="5"/>
    </row>
    <row r="15" spans="1:148" x14ac:dyDescent="0.3">
      <c r="J15" s="28"/>
      <c r="BC15" s="29"/>
      <c r="BH15" s="28"/>
      <c r="DA15" s="29"/>
      <c r="DC15" s="4"/>
      <c r="ER15" s="5"/>
    </row>
    <row r="16" spans="1:148" x14ac:dyDescent="0.3">
      <c r="J16" s="28"/>
      <c r="BC16" s="29"/>
      <c r="BH16" s="28"/>
      <c r="DA16" s="29"/>
      <c r="DC16" s="4"/>
      <c r="ER16" s="5"/>
    </row>
    <row r="17" spans="10:148" x14ac:dyDescent="0.3">
      <c r="J17" s="28"/>
      <c r="BC17" s="29"/>
      <c r="BH17" s="28"/>
      <c r="DA17" s="29"/>
      <c r="DC17" s="4"/>
      <c r="ER17" s="5"/>
    </row>
    <row r="18" spans="10:148" x14ac:dyDescent="0.3">
      <c r="J18" s="28"/>
      <c r="BC18" s="29"/>
      <c r="BH18" s="28"/>
      <c r="DA18" s="29"/>
      <c r="DC18" s="4"/>
      <c r="ER18" s="5"/>
    </row>
    <row r="19" spans="10:148" x14ac:dyDescent="0.3">
      <c r="J19" s="28"/>
      <c r="BC19" s="29"/>
      <c r="BH19" s="28"/>
      <c r="DA19" s="29"/>
      <c r="DC19" s="4"/>
      <c r="ER19" s="5"/>
    </row>
    <row r="20" spans="10:148" x14ac:dyDescent="0.3">
      <c r="J20" s="28"/>
      <c r="BC20" s="29"/>
      <c r="BH20" s="28"/>
      <c r="DA20" s="29"/>
      <c r="DC20" s="4"/>
      <c r="ER20" s="5"/>
    </row>
    <row r="21" spans="10:148" x14ac:dyDescent="0.3">
      <c r="J21" s="28"/>
      <c r="BC21" s="29"/>
      <c r="BH21" s="28"/>
      <c r="DA21" s="29"/>
      <c r="DC21" s="4"/>
      <c r="ER21" s="5"/>
    </row>
    <row r="22" spans="10:148" x14ac:dyDescent="0.3">
      <c r="J22" s="28"/>
      <c r="BC22" s="29"/>
      <c r="BH22" s="28"/>
      <c r="DA22" s="29"/>
      <c r="DC22" s="4"/>
      <c r="ER22" s="5"/>
    </row>
    <row r="23" spans="10:148" x14ac:dyDescent="0.3">
      <c r="J23" s="28"/>
      <c r="BC23" s="29"/>
      <c r="BH23" s="28"/>
      <c r="DA23" s="29"/>
      <c r="DC23" s="4"/>
      <c r="ER23" s="5"/>
    </row>
    <row r="24" spans="10:148" x14ac:dyDescent="0.3">
      <c r="J24" s="28"/>
      <c r="BC24" s="29"/>
      <c r="BH24" s="28"/>
      <c r="DA24" s="29"/>
      <c r="DC24" s="4"/>
      <c r="ER24" s="5"/>
    </row>
    <row r="25" spans="10:148" x14ac:dyDescent="0.3">
      <c r="J25" s="28"/>
      <c r="BC25" s="29"/>
      <c r="BH25" s="28"/>
      <c r="DA25" s="29"/>
      <c r="DC25" s="4"/>
      <c r="ER25" s="5"/>
    </row>
    <row r="26" spans="10:148" x14ac:dyDescent="0.3">
      <c r="J26" s="28"/>
      <c r="BC26" s="29"/>
      <c r="BH26" s="28"/>
      <c r="DA26" s="29"/>
      <c r="DC26" s="4"/>
      <c r="ER26" s="5"/>
    </row>
    <row r="27" spans="10:148" x14ac:dyDescent="0.3">
      <c r="J27" s="28"/>
      <c r="BC27" s="29"/>
      <c r="BH27" s="28"/>
      <c r="DA27" s="29"/>
      <c r="DC27" s="4"/>
      <c r="ER27" s="5"/>
    </row>
    <row r="28" spans="10:148" x14ac:dyDescent="0.3">
      <c r="J28" s="28"/>
      <c r="BC28" s="29"/>
      <c r="BH28" s="28"/>
      <c r="DA28" s="29"/>
      <c r="DC28" s="4"/>
      <c r="ER28" s="5"/>
    </row>
    <row r="29" spans="10:148" x14ac:dyDescent="0.3">
      <c r="J29" s="28"/>
      <c r="BC29" s="29"/>
      <c r="BH29" s="28"/>
      <c r="DA29" s="29"/>
      <c r="DC29" s="4"/>
      <c r="ER29" s="5"/>
    </row>
    <row r="30" spans="10:148" x14ac:dyDescent="0.3">
      <c r="J30" s="28"/>
      <c r="BC30" s="29"/>
      <c r="BH30" s="28"/>
      <c r="DA30" s="29"/>
      <c r="DC30" s="4"/>
      <c r="ER30" s="5"/>
    </row>
    <row r="31" spans="10:148" x14ac:dyDescent="0.3">
      <c r="J31" s="28"/>
      <c r="BC31" s="29"/>
      <c r="BH31" s="28"/>
      <c r="DA31" s="29"/>
      <c r="DC31" s="4"/>
      <c r="ER31" s="5"/>
    </row>
    <row r="32" spans="10:148" x14ac:dyDescent="0.3">
      <c r="J32" s="28"/>
      <c r="BC32" s="29"/>
      <c r="BH32" s="28"/>
      <c r="DA32" s="29"/>
      <c r="DC32" s="4"/>
      <c r="ER32" s="5"/>
    </row>
    <row r="33" spans="10:148" x14ac:dyDescent="0.3">
      <c r="J33" s="28"/>
      <c r="BC33" s="29"/>
      <c r="BH33" s="28"/>
      <c r="DA33" s="29"/>
      <c r="DC33" s="4"/>
      <c r="ER33" s="5"/>
    </row>
    <row r="34" spans="10:148" x14ac:dyDescent="0.3">
      <c r="J34" s="28"/>
      <c r="BC34" s="29"/>
      <c r="BH34" s="28"/>
      <c r="DA34" s="29"/>
      <c r="DC34" s="4"/>
      <c r="ER34" s="5"/>
    </row>
    <row r="35" spans="10:148" x14ac:dyDescent="0.3">
      <c r="J35" s="28"/>
      <c r="BC35" s="29"/>
      <c r="BH35" s="28"/>
      <c r="DA35" s="29"/>
      <c r="DC35" s="4"/>
      <c r="ER35" s="5"/>
    </row>
    <row r="36" spans="10:148" x14ac:dyDescent="0.3">
      <c r="J36" s="28"/>
      <c r="BC36" s="29"/>
      <c r="BH36" s="28"/>
      <c r="DA36" s="29"/>
      <c r="DC36" s="4"/>
      <c r="ER36" s="5"/>
    </row>
    <row r="37" spans="10:148" x14ac:dyDescent="0.3">
      <c r="J37" s="28"/>
      <c r="BC37" s="29"/>
      <c r="BH37" s="28"/>
      <c r="DA37" s="29"/>
      <c r="DC37" s="4"/>
      <c r="ER37" s="5"/>
    </row>
    <row r="38" spans="10:148" x14ac:dyDescent="0.3">
      <c r="J38" s="28"/>
      <c r="BC38" s="29"/>
      <c r="BH38" s="28"/>
      <c r="DA38" s="29"/>
      <c r="DC38" s="4"/>
      <c r="ER38" s="5"/>
    </row>
    <row r="39" spans="10:148" x14ac:dyDescent="0.3">
      <c r="J39" s="28"/>
      <c r="BC39" s="29"/>
      <c r="BH39" s="28"/>
      <c r="DA39" s="29"/>
      <c r="DC39" s="4"/>
      <c r="ER39" s="5"/>
    </row>
    <row r="40" spans="10:148" x14ac:dyDescent="0.3">
      <c r="J40" s="28"/>
      <c r="BC40" s="29"/>
      <c r="BH40" s="28"/>
      <c r="DA40" s="29"/>
      <c r="DC40" s="4"/>
      <c r="ER40" s="5"/>
    </row>
    <row r="41" spans="10:148" x14ac:dyDescent="0.3">
      <c r="J41" s="28"/>
      <c r="BC41" s="29"/>
      <c r="BH41" s="28"/>
      <c r="DA41" s="29"/>
      <c r="DC41" s="4"/>
      <c r="ER41" s="5"/>
    </row>
    <row r="42" spans="10:148" x14ac:dyDescent="0.3">
      <c r="J42" s="28"/>
      <c r="BC42" s="29"/>
      <c r="BH42" s="28"/>
      <c r="DA42" s="29"/>
      <c r="DC42" s="4"/>
      <c r="ER42" s="5"/>
    </row>
    <row r="43" spans="10:148" x14ac:dyDescent="0.3">
      <c r="J43" s="28"/>
      <c r="BC43" s="29"/>
      <c r="BH43" s="28"/>
      <c r="DA43" s="29"/>
      <c r="DC43" s="4"/>
      <c r="ER43" s="5"/>
    </row>
    <row r="44" spans="10:148" ht="15" thickBot="1" x14ac:dyDescent="0.35">
      <c r="J44" s="30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2"/>
      <c r="BH44" s="30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2"/>
      <c r="DC44" s="12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4"/>
    </row>
    <row r="66" ht="14.1" customHeight="1" x14ac:dyDescent="0.3"/>
    <row r="120" spans="144:144" x14ac:dyDescent="0.3">
      <c r="EN120" t="s">
        <v>79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44140625" customWidth="1"/>
    <col min="2" max="3" width="20.44140625" customWidth="1"/>
    <col min="4" max="4" width="40.44140625" customWidth="1"/>
    <col min="5" max="5" width="17.5546875" customWidth="1"/>
    <col min="6" max="7" width="15.109375" customWidth="1"/>
    <col min="8" max="8" width="25.44140625" customWidth="1"/>
    <col min="9" max="10" width="15.109375" customWidth="1"/>
    <col min="11" max="11" width="10.109375" customWidth="1"/>
    <col min="12" max="12" width="15.109375" customWidth="1"/>
    <col min="13" max="13" width="12.5546875" customWidth="1"/>
    <col min="14" max="14" width="15.109375" customWidth="1"/>
    <col min="15" max="15" width="40.44140625" customWidth="1"/>
  </cols>
  <sheetData>
    <row r="1" spans="1:15" ht="15" x14ac:dyDescent="0.3">
      <c r="A1" s="282" t="s">
        <v>27</v>
      </c>
      <c r="B1" s="282"/>
      <c r="C1" s="282"/>
      <c r="D1" s="284" t="s">
        <v>100</v>
      </c>
      <c r="E1" s="284"/>
      <c r="F1" s="284"/>
      <c r="G1" s="284"/>
      <c r="H1" s="284"/>
      <c r="I1" s="284"/>
      <c r="J1" s="33" t="s">
        <v>27</v>
      </c>
      <c r="K1" s="33" t="s">
        <v>27</v>
      </c>
      <c r="L1" s="33" t="s">
        <v>27</v>
      </c>
      <c r="M1" s="33" t="s">
        <v>27</v>
      </c>
      <c r="N1" s="33" t="s">
        <v>27</v>
      </c>
      <c r="O1" s="34" t="s">
        <v>27</v>
      </c>
    </row>
    <row r="2" spans="1:15" x14ac:dyDescent="0.3">
      <c r="A2" s="283"/>
      <c r="B2" s="283"/>
      <c r="C2" s="283"/>
      <c r="D2" s="282" t="s">
        <v>101</v>
      </c>
      <c r="E2" s="282"/>
      <c r="F2" s="282"/>
      <c r="G2" s="282"/>
      <c r="H2" s="282"/>
      <c r="I2" s="282"/>
      <c r="J2" s="33"/>
      <c r="K2" s="33"/>
      <c r="L2" s="33"/>
      <c r="M2" s="33"/>
      <c r="N2" s="33"/>
      <c r="O2" s="285" t="s">
        <v>102</v>
      </c>
    </row>
    <row r="3" spans="1:15" x14ac:dyDescent="0.3">
      <c r="A3" s="283"/>
      <c r="B3" s="283"/>
      <c r="C3" s="283"/>
      <c r="D3" s="282" t="s">
        <v>103</v>
      </c>
      <c r="E3" s="282"/>
      <c r="F3" s="282"/>
      <c r="G3" s="282"/>
      <c r="H3" s="282"/>
      <c r="I3" s="282"/>
      <c r="J3" s="33"/>
      <c r="K3" s="33"/>
      <c r="L3" s="33"/>
      <c r="M3" s="33"/>
      <c r="N3" s="33"/>
      <c r="O3" s="286"/>
    </row>
    <row r="4" spans="1:15" x14ac:dyDescent="0.3">
      <c r="A4" s="283"/>
      <c r="B4" s="283"/>
      <c r="C4" s="283"/>
      <c r="D4" s="282" t="s">
        <v>104</v>
      </c>
      <c r="E4" s="282"/>
      <c r="F4" s="282"/>
      <c r="G4" s="282"/>
      <c r="H4" s="282"/>
      <c r="I4" s="282"/>
      <c r="J4" s="33"/>
      <c r="K4" s="33"/>
      <c r="L4" s="33"/>
      <c r="M4" s="33"/>
      <c r="N4" s="33"/>
      <c r="O4" s="286"/>
    </row>
    <row r="5" spans="1:15" x14ac:dyDescent="0.3">
      <c r="A5" s="283"/>
      <c r="B5" s="283"/>
      <c r="C5" s="283"/>
      <c r="D5" s="282" t="s">
        <v>105</v>
      </c>
      <c r="E5" s="282"/>
      <c r="F5" s="282"/>
      <c r="G5" s="282"/>
      <c r="H5" s="282"/>
      <c r="I5" s="282"/>
      <c r="J5" s="33"/>
      <c r="K5" s="33"/>
      <c r="L5" s="33"/>
      <c r="M5" s="33"/>
      <c r="N5" s="33"/>
      <c r="O5" s="286"/>
    </row>
    <row r="6" spans="1:15" x14ac:dyDescent="0.3">
      <c r="A6" s="283"/>
      <c r="B6" s="283"/>
      <c r="C6" s="28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286"/>
    </row>
    <row r="7" spans="1:15" x14ac:dyDescent="0.3">
      <c r="A7" s="283"/>
      <c r="B7" s="283"/>
      <c r="C7" s="283"/>
      <c r="D7" s="282" t="s">
        <v>106</v>
      </c>
      <c r="E7" s="282"/>
      <c r="F7" s="282"/>
      <c r="G7" s="282"/>
      <c r="H7" s="282"/>
      <c r="I7" s="282"/>
      <c r="J7" s="33"/>
      <c r="K7" s="33"/>
      <c r="L7" s="33"/>
      <c r="M7" s="33"/>
      <c r="N7" s="33"/>
      <c r="O7" s="35">
        <v>45264.482613275461</v>
      </c>
    </row>
    <row r="8" spans="1:15" x14ac:dyDescent="0.3">
      <c r="A8" s="281" t="s">
        <v>107</v>
      </c>
      <c r="B8" s="281"/>
      <c r="C8" s="281"/>
      <c r="D8" s="281"/>
      <c r="E8" s="281"/>
      <c r="F8" s="281"/>
      <c r="G8" s="281"/>
      <c r="H8" s="281"/>
      <c r="I8" s="281"/>
      <c r="J8" s="281"/>
      <c r="K8" s="281"/>
      <c r="L8" s="281"/>
      <c r="M8" s="281"/>
      <c r="N8" s="281"/>
      <c r="O8" s="281"/>
    </row>
    <row r="9" spans="1:15" ht="27.6" x14ac:dyDescent="0.3">
      <c r="A9" s="36" t="s">
        <v>108</v>
      </c>
      <c r="B9" s="36" t="s">
        <v>109</v>
      </c>
      <c r="C9" s="36" t="s">
        <v>110</v>
      </c>
      <c r="D9" s="36" t="s">
        <v>67</v>
      </c>
      <c r="E9" s="36" t="s">
        <v>111</v>
      </c>
      <c r="F9" s="36" t="s">
        <v>112</v>
      </c>
      <c r="G9" s="36" t="s">
        <v>49</v>
      </c>
      <c r="H9" s="36" t="s">
        <v>113</v>
      </c>
      <c r="I9" s="36" t="s">
        <v>114</v>
      </c>
      <c r="J9" s="36" t="s">
        <v>112</v>
      </c>
      <c r="K9" s="36" t="s">
        <v>115</v>
      </c>
      <c r="L9" s="36" t="s">
        <v>116</v>
      </c>
      <c r="M9" s="36" t="s">
        <v>117</v>
      </c>
      <c r="N9" s="36" t="s">
        <v>118</v>
      </c>
      <c r="O9" s="37" t="s">
        <v>119</v>
      </c>
    </row>
    <row r="10" spans="1:15" x14ac:dyDescent="0.3">
      <c r="A10" s="38" t="s">
        <v>64</v>
      </c>
      <c r="B10" s="39">
        <v>1</v>
      </c>
      <c r="C10" s="38" t="s">
        <v>129</v>
      </c>
      <c r="D10" s="38" t="s">
        <v>85</v>
      </c>
      <c r="E10" s="38">
        <v>1</v>
      </c>
      <c r="F10" s="40">
        <v>20000</v>
      </c>
      <c r="G10" s="40">
        <v>20000</v>
      </c>
      <c r="H10" s="38" t="s">
        <v>123</v>
      </c>
      <c r="I10" s="40">
        <v>9900</v>
      </c>
      <c r="J10" s="40">
        <v>9900</v>
      </c>
      <c r="K10" s="40" t="s">
        <v>124</v>
      </c>
      <c r="L10" s="41" t="s">
        <v>125</v>
      </c>
      <c r="M10" s="41" t="s">
        <v>125</v>
      </c>
      <c r="N10" s="40">
        <v>0</v>
      </c>
      <c r="O10" s="42" t="s">
        <v>27</v>
      </c>
    </row>
    <row r="11" spans="1:15" x14ac:dyDescent="0.3">
      <c r="A11" s="43" t="s">
        <v>64</v>
      </c>
      <c r="B11" s="44">
        <v>2</v>
      </c>
      <c r="C11" s="43" t="s">
        <v>130</v>
      </c>
      <c r="D11" s="43" t="s">
        <v>92</v>
      </c>
      <c r="E11" s="43">
        <v>1</v>
      </c>
      <c r="F11" s="45">
        <v>11500</v>
      </c>
      <c r="G11" s="45">
        <v>11500</v>
      </c>
      <c r="H11" s="43" t="s">
        <v>123</v>
      </c>
      <c r="I11" s="45">
        <v>7400</v>
      </c>
      <c r="J11" s="45">
        <v>7400</v>
      </c>
      <c r="K11" s="45" t="s">
        <v>124</v>
      </c>
      <c r="L11" s="46" t="s">
        <v>125</v>
      </c>
      <c r="M11" s="46" t="s">
        <v>125</v>
      </c>
      <c r="N11" s="45">
        <v>0</v>
      </c>
      <c r="O11" s="47" t="s">
        <v>27</v>
      </c>
    </row>
    <row r="12" spans="1:15" x14ac:dyDescent="0.3">
      <c r="A12" s="38" t="s">
        <v>126</v>
      </c>
      <c r="B12" s="39">
        <v>3</v>
      </c>
      <c r="C12" s="38" t="s">
        <v>131</v>
      </c>
      <c r="D12" s="38" t="s">
        <v>93</v>
      </c>
      <c r="E12" s="38">
        <v>1</v>
      </c>
      <c r="F12" s="40">
        <v>1000</v>
      </c>
      <c r="G12" s="40">
        <v>1000</v>
      </c>
      <c r="H12" s="38" t="s">
        <v>123</v>
      </c>
      <c r="I12" s="40">
        <v>900</v>
      </c>
      <c r="J12" s="40">
        <v>900</v>
      </c>
      <c r="K12" s="40" t="s">
        <v>124</v>
      </c>
      <c r="L12" s="41" t="s">
        <v>132</v>
      </c>
      <c r="M12" s="41" t="s">
        <v>125</v>
      </c>
      <c r="N12" s="40">
        <v>0</v>
      </c>
      <c r="O12" s="42" t="s">
        <v>94</v>
      </c>
    </row>
    <row r="13" spans="1:15" x14ac:dyDescent="0.3">
      <c r="A13" s="43" t="s">
        <v>126</v>
      </c>
      <c r="B13" s="44">
        <v>4</v>
      </c>
      <c r="C13" s="43" t="s">
        <v>133</v>
      </c>
      <c r="D13" s="43" t="s">
        <v>95</v>
      </c>
      <c r="E13" s="43">
        <v>1</v>
      </c>
      <c r="F13" s="45">
        <v>2000</v>
      </c>
      <c r="G13" s="45">
        <v>2000</v>
      </c>
      <c r="H13" s="43" t="s">
        <v>123</v>
      </c>
      <c r="I13" s="45">
        <v>500</v>
      </c>
      <c r="J13" s="45">
        <v>500</v>
      </c>
      <c r="K13" s="45" t="s">
        <v>124</v>
      </c>
      <c r="L13" s="46" t="s">
        <v>132</v>
      </c>
      <c r="M13" s="46" t="s">
        <v>125</v>
      </c>
      <c r="N13" s="45">
        <v>0</v>
      </c>
      <c r="O13" s="47" t="s">
        <v>96</v>
      </c>
    </row>
    <row r="14" spans="1:15" x14ac:dyDescent="0.3">
      <c r="A14" s="38" t="s">
        <v>126</v>
      </c>
      <c r="B14" s="39">
        <v>5</v>
      </c>
      <c r="C14" s="38" t="s">
        <v>134</v>
      </c>
      <c r="D14" s="38" t="s">
        <v>81</v>
      </c>
      <c r="E14" s="38">
        <v>1</v>
      </c>
      <c r="F14" s="40">
        <v>4000</v>
      </c>
      <c r="G14" s="40">
        <v>4000</v>
      </c>
      <c r="H14" s="38" t="s">
        <v>123</v>
      </c>
      <c r="I14" s="40">
        <v>2000</v>
      </c>
      <c r="J14" s="40">
        <v>2000</v>
      </c>
      <c r="K14" s="40" t="s">
        <v>124</v>
      </c>
      <c r="L14" s="41" t="s">
        <v>132</v>
      </c>
      <c r="M14" s="41" t="s">
        <v>125</v>
      </c>
      <c r="N14" s="40">
        <v>0</v>
      </c>
      <c r="O14" s="42" t="s">
        <v>83</v>
      </c>
    </row>
    <row r="15" spans="1:15" x14ac:dyDescent="0.3">
      <c r="A15" s="43" t="s">
        <v>128</v>
      </c>
      <c r="B15" s="44">
        <v>6</v>
      </c>
      <c r="C15" s="43" t="s">
        <v>135</v>
      </c>
      <c r="D15" s="43" t="s">
        <v>127</v>
      </c>
      <c r="E15" s="43">
        <v>1</v>
      </c>
      <c r="F15" s="45">
        <v>0</v>
      </c>
      <c r="G15" s="45">
        <v>0</v>
      </c>
      <c r="H15" s="43" t="s">
        <v>123</v>
      </c>
      <c r="I15" s="45">
        <v>1000</v>
      </c>
      <c r="J15" s="45">
        <v>1000</v>
      </c>
      <c r="K15" s="45" t="s">
        <v>124</v>
      </c>
      <c r="L15" s="46" t="s">
        <v>132</v>
      </c>
      <c r="M15" s="46" t="s">
        <v>125</v>
      </c>
      <c r="N15" s="45">
        <v>0</v>
      </c>
      <c r="O15" s="47" t="s">
        <v>27</v>
      </c>
    </row>
    <row r="16" spans="1:15" x14ac:dyDescent="0.3">
      <c r="A16" s="38" t="s">
        <v>126</v>
      </c>
      <c r="B16" s="39">
        <v>7</v>
      </c>
      <c r="C16" s="38" t="s">
        <v>136</v>
      </c>
      <c r="D16" s="38" t="s">
        <v>82</v>
      </c>
      <c r="E16" s="38">
        <v>1</v>
      </c>
      <c r="F16" s="40">
        <v>2000</v>
      </c>
      <c r="G16" s="40">
        <v>2000</v>
      </c>
      <c r="H16" s="38" t="s">
        <v>123</v>
      </c>
      <c r="I16" s="40">
        <v>1000</v>
      </c>
      <c r="J16" s="40">
        <v>1000</v>
      </c>
      <c r="K16" s="40" t="s">
        <v>124</v>
      </c>
      <c r="L16" s="41" t="s">
        <v>132</v>
      </c>
      <c r="M16" s="41" t="s">
        <v>125</v>
      </c>
      <c r="N16" s="40">
        <v>0</v>
      </c>
      <c r="O16" s="42" t="s">
        <v>84</v>
      </c>
    </row>
    <row r="17" spans="1:15" x14ac:dyDescent="0.3">
      <c r="A17" s="43" t="s">
        <v>128</v>
      </c>
      <c r="B17" s="44">
        <v>14</v>
      </c>
      <c r="C17" s="43" t="s">
        <v>137</v>
      </c>
      <c r="D17" s="43" t="s">
        <v>99</v>
      </c>
      <c r="E17" s="43">
        <v>1</v>
      </c>
      <c r="F17" s="45">
        <v>2500</v>
      </c>
      <c r="G17" s="45">
        <v>2500</v>
      </c>
      <c r="H17" s="43" t="s">
        <v>123</v>
      </c>
      <c r="I17" s="45">
        <v>2000</v>
      </c>
      <c r="J17" s="45">
        <v>2000</v>
      </c>
      <c r="K17" s="45" t="s">
        <v>138</v>
      </c>
      <c r="L17" s="46" t="s">
        <v>139</v>
      </c>
      <c r="M17" s="46" t="s">
        <v>125</v>
      </c>
      <c r="N17" s="45">
        <v>0</v>
      </c>
      <c r="O17" s="47" t="s">
        <v>27</v>
      </c>
    </row>
    <row r="18" spans="1:15" x14ac:dyDescent="0.3">
      <c r="A18" s="38" t="s">
        <v>64</v>
      </c>
      <c r="B18" s="39">
        <v>8</v>
      </c>
      <c r="C18" s="38" t="s">
        <v>140</v>
      </c>
      <c r="D18" s="38" t="s">
        <v>97</v>
      </c>
      <c r="E18" s="38">
        <v>1</v>
      </c>
      <c r="F18" s="40">
        <v>8500</v>
      </c>
      <c r="G18" s="40">
        <v>8500</v>
      </c>
      <c r="H18" s="38" t="s">
        <v>123</v>
      </c>
      <c r="I18" s="40">
        <v>2500</v>
      </c>
      <c r="J18" s="40">
        <v>2500</v>
      </c>
      <c r="K18" s="40" t="s">
        <v>124</v>
      </c>
      <c r="L18" s="41" t="s">
        <v>125</v>
      </c>
      <c r="M18" s="41" t="s">
        <v>125</v>
      </c>
      <c r="N18" s="40">
        <v>0</v>
      </c>
      <c r="O18" s="42" t="s">
        <v>27</v>
      </c>
    </row>
    <row r="19" spans="1:15" ht="72" x14ac:dyDescent="0.3">
      <c r="A19" s="43" t="s">
        <v>126</v>
      </c>
      <c r="B19" s="44">
        <v>9</v>
      </c>
      <c r="C19" s="43" t="s">
        <v>141</v>
      </c>
      <c r="D19" s="43" t="s">
        <v>86</v>
      </c>
      <c r="E19" s="43">
        <v>2</v>
      </c>
      <c r="F19" s="45">
        <v>2000</v>
      </c>
      <c r="G19" s="45">
        <v>4000</v>
      </c>
      <c r="H19" s="43" t="s">
        <v>123</v>
      </c>
      <c r="I19" s="45">
        <v>1000</v>
      </c>
      <c r="J19" s="45">
        <v>500</v>
      </c>
      <c r="K19" s="45" t="s">
        <v>124</v>
      </c>
      <c r="L19" s="46" t="s">
        <v>132</v>
      </c>
      <c r="M19" s="46" t="s">
        <v>125</v>
      </c>
      <c r="N19" s="45">
        <v>0</v>
      </c>
      <c r="O19" s="48" t="s">
        <v>87</v>
      </c>
    </row>
    <row r="20" spans="1:15" ht="28.8" x14ac:dyDescent="0.3">
      <c r="A20" s="38" t="s">
        <v>126</v>
      </c>
      <c r="B20" s="39">
        <v>10</v>
      </c>
      <c r="C20" s="38" t="s">
        <v>142</v>
      </c>
      <c r="D20" s="38" t="s">
        <v>88</v>
      </c>
      <c r="E20" s="38">
        <v>3</v>
      </c>
      <c r="F20" s="40">
        <v>1500</v>
      </c>
      <c r="G20" s="40">
        <v>4500</v>
      </c>
      <c r="H20" s="38" t="s">
        <v>123</v>
      </c>
      <c r="I20" s="40">
        <v>1500</v>
      </c>
      <c r="J20" s="40">
        <v>500</v>
      </c>
      <c r="K20" s="40" t="s">
        <v>124</v>
      </c>
      <c r="L20" s="41" t="s">
        <v>132</v>
      </c>
      <c r="M20" s="41" t="s">
        <v>125</v>
      </c>
      <c r="N20" s="40">
        <v>0</v>
      </c>
      <c r="O20" s="49" t="s">
        <v>89</v>
      </c>
    </row>
    <row r="21" spans="1:15" x14ac:dyDescent="0.3">
      <c r="A21" s="43" t="s">
        <v>64</v>
      </c>
      <c r="B21" s="44">
        <v>11</v>
      </c>
      <c r="C21" s="43" t="s">
        <v>143</v>
      </c>
      <c r="D21" s="43" t="s">
        <v>90</v>
      </c>
      <c r="E21" s="43">
        <v>1</v>
      </c>
      <c r="F21" s="45">
        <v>7000</v>
      </c>
      <c r="G21" s="45">
        <v>7000</v>
      </c>
      <c r="H21" s="43" t="s">
        <v>123</v>
      </c>
      <c r="I21" s="45">
        <v>300</v>
      </c>
      <c r="J21" s="45">
        <v>300</v>
      </c>
      <c r="K21" s="45" t="s">
        <v>124</v>
      </c>
      <c r="L21" s="46" t="s">
        <v>125</v>
      </c>
      <c r="M21" s="46" t="s">
        <v>125</v>
      </c>
      <c r="N21" s="45">
        <v>0</v>
      </c>
      <c r="O21" s="47" t="s">
        <v>27</v>
      </c>
    </row>
    <row r="22" spans="1:15" x14ac:dyDescent="0.3">
      <c r="A22" s="38" t="s">
        <v>64</v>
      </c>
      <c r="B22" s="39">
        <v>12</v>
      </c>
      <c r="C22" s="38" t="s">
        <v>144</v>
      </c>
      <c r="D22" s="38" t="s">
        <v>91</v>
      </c>
      <c r="E22" s="38">
        <v>1</v>
      </c>
      <c r="F22" s="40">
        <v>7000</v>
      </c>
      <c r="G22" s="40">
        <v>7000</v>
      </c>
      <c r="H22" s="38" t="s">
        <v>123</v>
      </c>
      <c r="I22" s="40">
        <v>300</v>
      </c>
      <c r="J22" s="40">
        <v>300</v>
      </c>
      <c r="K22" s="40" t="s">
        <v>124</v>
      </c>
      <c r="L22" s="41" t="s">
        <v>125</v>
      </c>
      <c r="M22" s="41" t="s">
        <v>125</v>
      </c>
      <c r="N22" s="40">
        <v>0</v>
      </c>
      <c r="O22" s="42" t="s">
        <v>27</v>
      </c>
    </row>
    <row r="23" spans="1:15" x14ac:dyDescent="0.3">
      <c r="A23" s="43" t="s">
        <v>126</v>
      </c>
      <c r="B23" s="44">
        <v>13</v>
      </c>
      <c r="C23" s="43" t="s">
        <v>145</v>
      </c>
      <c r="D23" s="43" t="s">
        <v>98</v>
      </c>
      <c r="E23" s="43">
        <v>1</v>
      </c>
      <c r="F23" s="45">
        <v>5000</v>
      </c>
      <c r="G23" s="45">
        <v>5000</v>
      </c>
      <c r="H23" s="43" t="s">
        <v>123</v>
      </c>
      <c r="I23" s="45">
        <v>200</v>
      </c>
      <c r="J23" s="45">
        <v>200</v>
      </c>
      <c r="K23" s="45" t="s">
        <v>124</v>
      </c>
      <c r="L23" s="46" t="s">
        <v>132</v>
      </c>
      <c r="M23" s="46" t="s">
        <v>125</v>
      </c>
      <c r="N23" s="45">
        <v>0</v>
      </c>
      <c r="O23" s="47" t="s">
        <v>27</v>
      </c>
    </row>
    <row r="24" spans="1:15" x14ac:dyDescent="0.3">
      <c r="A24" s="38" t="s">
        <v>126</v>
      </c>
      <c r="B24" s="39">
        <v>15</v>
      </c>
      <c r="C24" s="38" t="s">
        <v>146</v>
      </c>
      <c r="D24" s="38" t="s">
        <v>99</v>
      </c>
      <c r="E24" s="38">
        <v>1</v>
      </c>
      <c r="F24" s="40">
        <v>2000</v>
      </c>
      <c r="G24" s="40">
        <v>2000</v>
      </c>
      <c r="H24" s="38" t="s">
        <v>123</v>
      </c>
      <c r="I24" s="40">
        <v>100</v>
      </c>
      <c r="J24" s="40">
        <v>100</v>
      </c>
      <c r="K24" s="40" t="s">
        <v>124</v>
      </c>
      <c r="L24" s="41" t="s">
        <v>132</v>
      </c>
      <c r="M24" s="41" t="s">
        <v>125</v>
      </c>
      <c r="N24" s="40">
        <v>0</v>
      </c>
      <c r="O24" s="42" t="s">
        <v>27</v>
      </c>
    </row>
    <row r="25" spans="1:15" x14ac:dyDescent="0.3">
      <c r="A25" s="43"/>
      <c r="B25" s="44"/>
      <c r="C25" s="43"/>
      <c r="D25" s="43"/>
      <c r="E25" s="43"/>
      <c r="F25" s="45"/>
      <c r="G25" s="45"/>
      <c r="H25" s="43"/>
      <c r="I25" s="45"/>
      <c r="J25" s="45"/>
      <c r="K25" s="45"/>
      <c r="L25" s="46"/>
      <c r="M25" s="46"/>
      <c r="N25" s="45"/>
      <c r="O25" s="47"/>
    </row>
    <row r="26" spans="1:15" x14ac:dyDescent="0.3">
      <c r="A26" s="38" t="s">
        <v>120</v>
      </c>
      <c r="B26" s="39"/>
      <c r="C26" s="38"/>
      <c r="D26" s="38"/>
      <c r="E26" s="38"/>
      <c r="F26" s="40"/>
      <c r="G26" s="40"/>
      <c r="H26" s="38"/>
      <c r="I26" s="40"/>
      <c r="J26" s="40"/>
      <c r="K26" s="40"/>
      <c r="L26" s="41"/>
      <c r="M26" s="41"/>
      <c r="N26" s="40"/>
      <c r="O26" s="42"/>
    </row>
    <row r="27" spans="1:15" x14ac:dyDescent="0.3">
      <c r="A27" s="43" t="s">
        <v>121</v>
      </c>
      <c r="B27" s="44"/>
      <c r="C27" s="43"/>
      <c r="D27" s="43"/>
      <c r="E27" s="43"/>
      <c r="F27" s="45"/>
      <c r="G27" s="45"/>
      <c r="H27" s="43"/>
      <c r="I27" s="45"/>
      <c r="J27" s="45"/>
      <c r="K27" s="45"/>
      <c r="L27" s="46"/>
      <c r="M27" s="46"/>
      <c r="N27" s="45"/>
      <c r="O27" s="47"/>
    </row>
    <row r="28" spans="1:15" x14ac:dyDescent="0.3">
      <c r="A28" s="50" t="s">
        <v>122</v>
      </c>
      <c r="B28" s="51"/>
      <c r="C28" s="50"/>
      <c r="D28" s="50"/>
      <c r="E28" s="50"/>
      <c r="F28" s="52"/>
      <c r="G28" s="52"/>
      <c r="H28" s="50"/>
      <c r="I28" s="52"/>
      <c r="J28" s="52"/>
      <c r="K28" s="52"/>
      <c r="L28" s="53"/>
      <c r="M28" s="53"/>
      <c r="N28" s="52"/>
      <c r="O28" s="54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5546875" customWidth="1"/>
    <col min="3" max="3" width="12.44140625" customWidth="1"/>
    <col min="4" max="4" width="4.5546875" customWidth="1"/>
    <col min="5" max="5" width="10.5546875" customWidth="1"/>
    <col min="6" max="6" width="7.5546875" bestFit="1" customWidth="1"/>
    <col min="7" max="7" width="11" customWidth="1"/>
    <col min="8" max="8" width="11.109375" customWidth="1"/>
    <col min="9" max="9" width="11.5546875" customWidth="1"/>
    <col min="10" max="10" width="4.5546875" customWidth="1"/>
    <col min="11" max="11" width="14.5546875" customWidth="1"/>
    <col min="12" max="12" width="1.5546875" customWidth="1"/>
  </cols>
  <sheetData>
    <row r="1" spans="2:12" ht="8.4" customHeight="1" thickBot="1" x14ac:dyDescent="0.35"/>
    <row r="2" spans="2:12" ht="38.4" customHeight="1" x14ac:dyDescent="0.4">
      <c r="B2" s="320" t="s">
        <v>3</v>
      </c>
      <c r="C2" s="321"/>
      <c r="D2" s="321"/>
      <c r="E2" s="321"/>
      <c r="F2" s="321"/>
      <c r="G2" s="321"/>
      <c r="H2" s="321"/>
      <c r="I2" s="321"/>
      <c r="J2" s="321"/>
      <c r="K2" s="321"/>
      <c r="L2" s="322"/>
    </row>
    <row r="3" spans="2:12" ht="47.4" customHeight="1" thickBot="1" x14ac:dyDescent="0.35">
      <c r="B3" s="323" t="s">
        <v>28</v>
      </c>
      <c r="C3" s="324"/>
      <c r="D3" s="324"/>
      <c r="E3" s="324"/>
      <c r="F3" s="324"/>
      <c r="G3" s="324"/>
      <c r="H3" s="324"/>
      <c r="I3" s="324"/>
      <c r="J3" s="324"/>
      <c r="K3" s="324"/>
      <c r="L3" s="325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92" t="s">
        <v>29</v>
      </c>
      <c r="D6" s="292"/>
      <c r="E6" s="292"/>
      <c r="F6" s="292"/>
      <c r="G6" s="292"/>
      <c r="H6" s="292"/>
      <c r="I6" s="292"/>
      <c r="J6" s="292"/>
      <c r="K6" s="292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30</v>
      </c>
      <c r="D8" s="326" t="s">
        <v>332</v>
      </c>
      <c r="E8" s="327"/>
      <c r="F8" s="327"/>
      <c r="G8" s="327"/>
      <c r="H8" s="327"/>
      <c r="I8" s="327"/>
      <c r="J8" s="327"/>
      <c r="K8" s="328"/>
      <c r="L8" s="5"/>
    </row>
    <row r="9" spans="2:12" x14ac:dyDescent="0.3">
      <c r="B9" s="4"/>
      <c r="C9" s="7" t="s">
        <v>31</v>
      </c>
      <c r="D9" s="313" t="s">
        <v>148</v>
      </c>
      <c r="E9" s="314"/>
      <c r="F9" s="314"/>
      <c r="G9" s="314"/>
      <c r="H9" s="314"/>
      <c r="I9" s="314"/>
      <c r="J9" s="314"/>
      <c r="K9" s="315"/>
      <c r="L9" s="5"/>
    </row>
    <row r="10" spans="2:12" x14ac:dyDescent="0.3">
      <c r="B10" s="4"/>
      <c r="C10" s="7" t="s">
        <v>32</v>
      </c>
      <c r="D10" s="313" t="s">
        <v>27</v>
      </c>
      <c r="E10" s="314"/>
      <c r="F10" s="314"/>
      <c r="G10" s="314"/>
      <c r="H10" s="314"/>
      <c r="I10" s="314"/>
      <c r="J10" s="314"/>
      <c r="K10" s="315"/>
      <c r="L10" s="5"/>
    </row>
    <row r="11" spans="2:12" x14ac:dyDescent="0.3">
      <c r="B11" s="4"/>
      <c r="C11" s="7" t="s">
        <v>33</v>
      </c>
      <c r="D11" s="313" t="s">
        <v>220</v>
      </c>
      <c r="E11" s="314"/>
      <c r="F11" s="314"/>
      <c r="G11" s="314"/>
      <c r="H11" s="314"/>
      <c r="I11" s="314"/>
      <c r="J11" s="314"/>
      <c r="K11" s="315"/>
      <c r="L11" s="5"/>
    </row>
    <row r="12" spans="2:12" x14ac:dyDescent="0.3">
      <c r="B12" s="4"/>
      <c r="C12" s="10" t="s">
        <v>34</v>
      </c>
      <c r="D12" s="310" t="s">
        <v>333</v>
      </c>
      <c r="E12" s="311"/>
      <c r="F12" s="311"/>
      <c r="G12" s="311"/>
      <c r="H12" s="312"/>
      <c r="I12" s="11" t="s">
        <v>35</v>
      </c>
      <c r="J12" s="310" t="s">
        <v>195</v>
      </c>
      <c r="K12" s="312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92" t="s">
        <v>36</v>
      </c>
      <c r="D16" s="292"/>
      <c r="E16" s="292"/>
      <c r="F16" s="292"/>
      <c r="G16" s="292"/>
      <c r="H16" s="292"/>
      <c r="I16" s="292"/>
      <c r="J16" s="292"/>
      <c r="K16" s="292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16" t="s">
        <v>310</v>
      </c>
      <c r="E18" s="316"/>
      <c r="F18" s="316"/>
      <c r="G18" s="307"/>
      <c r="H18" s="316" t="s">
        <v>37</v>
      </c>
      <c r="I18" s="316"/>
      <c r="J18" s="316"/>
      <c r="K18" s="307"/>
      <c r="L18" s="5"/>
    </row>
    <row r="19" spans="2:12" x14ac:dyDescent="0.3">
      <c r="B19" s="4"/>
      <c r="C19" s="15" t="s">
        <v>38</v>
      </c>
      <c r="D19" s="317" t="s">
        <v>264</v>
      </c>
      <c r="E19" s="318"/>
      <c r="F19" s="318"/>
      <c r="G19" s="318"/>
      <c r="H19" s="318"/>
      <c r="I19" s="318"/>
      <c r="J19" s="318"/>
      <c r="K19" s="319"/>
      <c r="L19" s="5"/>
    </row>
    <row r="20" spans="2:12" x14ac:dyDescent="0.3">
      <c r="B20" s="4"/>
      <c r="C20" s="7" t="s">
        <v>39</v>
      </c>
      <c r="D20" s="313"/>
      <c r="E20" s="314"/>
      <c r="F20" s="314"/>
      <c r="G20" s="314"/>
      <c r="H20" s="314"/>
      <c r="I20" s="314"/>
      <c r="J20" s="314"/>
      <c r="K20" s="315"/>
      <c r="L20" s="5"/>
    </row>
    <row r="21" spans="2:12" x14ac:dyDescent="0.3">
      <c r="B21" s="4"/>
      <c r="C21" s="7" t="s">
        <v>40</v>
      </c>
      <c r="D21" s="313" t="s">
        <v>339</v>
      </c>
      <c r="E21" s="315"/>
      <c r="F21" s="7" t="s">
        <v>80</v>
      </c>
      <c r="G21" s="16" t="s">
        <v>340</v>
      </c>
      <c r="H21" s="7" t="s">
        <v>41</v>
      </c>
      <c r="I21" s="8" t="s">
        <v>341</v>
      </c>
      <c r="J21" s="7" t="s">
        <v>42</v>
      </c>
      <c r="K21" s="9" t="s">
        <v>27</v>
      </c>
      <c r="L21" s="5"/>
    </row>
    <row r="22" spans="2:12" x14ac:dyDescent="0.3">
      <c r="B22" s="4"/>
      <c r="C22" s="7" t="s">
        <v>43</v>
      </c>
      <c r="D22" s="313"/>
      <c r="E22" s="314"/>
      <c r="F22" s="314"/>
      <c r="G22" s="315"/>
      <c r="H22" s="7" t="s">
        <v>44</v>
      </c>
      <c r="I22" s="313" t="s">
        <v>225</v>
      </c>
      <c r="J22" s="314"/>
      <c r="K22" s="315"/>
      <c r="L22" s="5"/>
    </row>
    <row r="23" spans="2:12" x14ac:dyDescent="0.3">
      <c r="B23" s="4"/>
      <c r="C23" s="10" t="s">
        <v>45</v>
      </c>
      <c r="D23" s="310" t="s">
        <v>27</v>
      </c>
      <c r="E23" s="311"/>
      <c r="F23" s="311"/>
      <c r="G23" s="312"/>
      <c r="H23" s="10" t="s">
        <v>46</v>
      </c>
      <c r="I23" s="310" t="s">
        <v>27</v>
      </c>
      <c r="J23" s="311"/>
      <c r="K23" s="312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92" t="s">
        <v>36</v>
      </c>
      <c r="D27" s="292"/>
      <c r="E27" s="292"/>
      <c r="F27" s="292"/>
      <c r="G27" s="292"/>
      <c r="H27" s="292"/>
      <c r="I27" s="292"/>
      <c r="J27" s="292"/>
      <c r="K27" s="292"/>
      <c r="L27" s="5"/>
    </row>
    <row r="28" spans="2:12" x14ac:dyDescent="0.3">
      <c r="B28" s="4"/>
      <c r="L28" s="5"/>
    </row>
    <row r="29" spans="2:12" x14ac:dyDescent="0.3">
      <c r="B29" s="4"/>
      <c r="C29" s="6" t="s">
        <v>47</v>
      </c>
      <c r="D29" s="306" t="s">
        <v>48</v>
      </c>
      <c r="E29" s="307"/>
      <c r="F29" s="306" t="s">
        <v>49</v>
      </c>
      <c r="G29" s="307"/>
      <c r="H29" s="308" t="s">
        <v>50</v>
      </c>
      <c r="I29" s="308"/>
      <c r="J29" s="308"/>
      <c r="K29" s="309"/>
      <c r="L29" s="5"/>
    </row>
    <row r="30" spans="2:12" x14ac:dyDescent="0.3">
      <c r="B30" s="4"/>
      <c r="C30" s="17" t="s">
        <v>51</v>
      </c>
      <c r="D30" s="293" t="s">
        <v>342</v>
      </c>
      <c r="E30" s="294"/>
      <c r="F30" s="295" t="s">
        <v>266</v>
      </c>
      <c r="G30" s="296"/>
      <c r="H30" s="18" t="s">
        <v>52</v>
      </c>
      <c r="I30" s="306" t="s">
        <v>336</v>
      </c>
      <c r="J30" s="307"/>
      <c r="K30" s="6" t="s">
        <v>53</v>
      </c>
      <c r="L30" s="5"/>
    </row>
    <row r="31" spans="2:12" x14ac:dyDescent="0.3">
      <c r="B31" s="4"/>
      <c r="C31" s="17" t="s">
        <v>54</v>
      </c>
      <c r="D31" s="293" t="s">
        <v>27</v>
      </c>
      <c r="E31" s="294"/>
      <c r="F31" s="295" t="s">
        <v>27</v>
      </c>
      <c r="G31" s="296"/>
      <c r="H31" s="17" t="s">
        <v>52</v>
      </c>
      <c r="I31" s="297" t="s">
        <v>55</v>
      </c>
      <c r="J31" s="298"/>
      <c r="K31" s="7" t="s">
        <v>53</v>
      </c>
      <c r="L31" s="5"/>
    </row>
    <row r="32" spans="2:12" x14ac:dyDescent="0.3">
      <c r="B32" s="4"/>
      <c r="C32" s="17" t="s">
        <v>56</v>
      </c>
      <c r="D32" s="293" t="s">
        <v>27</v>
      </c>
      <c r="E32" s="294"/>
      <c r="F32" s="295" t="s">
        <v>27</v>
      </c>
      <c r="G32" s="296"/>
      <c r="H32" s="17" t="s">
        <v>52</v>
      </c>
      <c r="I32" s="297" t="s">
        <v>55</v>
      </c>
      <c r="J32" s="298"/>
      <c r="K32" s="7" t="s">
        <v>53</v>
      </c>
      <c r="L32" s="5"/>
    </row>
    <row r="33" spans="2:12" x14ac:dyDescent="0.3">
      <c r="B33" s="4"/>
      <c r="C33" s="19" t="s">
        <v>57</v>
      </c>
      <c r="D33" s="293" t="s">
        <v>27</v>
      </c>
      <c r="E33" s="294"/>
      <c r="F33" s="299" t="s">
        <v>27</v>
      </c>
      <c r="G33" s="300"/>
      <c r="H33" s="17" t="s">
        <v>52</v>
      </c>
      <c r="I33" s="297" t="s">
        <v>55</v>
      </c>
      <c r="J33" s="298"/>
      <c r="K33" s="7" t="s">
        <v>53</v>
      </c>
      <c r="L33" s="5"/>
    </row>
    <row r="34" spans="2:12" x14ac:dyDescent="0.3">
      <c r="B34" s="4"/>
      <c r="C34" s="301" t="s">
        <v>58</v>
      </c>
      <c r="D34" s="302"/>
      <c r="E34" s="303"/>
      <c r="F34" s="304" t="s">
        <v>266</v>
      </c>
      <c r="G34" s="305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92" t="s">
        <v>59</v>
      </c>
      <c r="D38" s="292"/>
      <c r="E38" s="292"/>
      <c r="F38" s="292"/>
      <c r="G38" s="292"/>
      <c r="H38" s="292"/>
      <c r="I38" s="292"/>
      <c r="J38" s="292"/>
      <c r="K38" s="292"/>
      <c r="L38" s="5"/>
    </row>
    <row r="39" spans="2:12" x14ac:dyDescent="0.3">
      <c r="B39" s="4"/>
      <c r="C39" s="290" t="s">
        <v>343</v>
      </c>
      <c r="D39" s="290"/>
      <c r="E39" s="290"/>
      <c r="F39" s="290"/>
      <c r="G39" s="290"/>
      <c r="H39" s="290"/>
      <c r="I39" s="290"/>
      <c r="J39" s="290"/>
      <c r="K39" s="290"/>
      <c r="L39" s="5"/>
    </row>
    <row r="40" spans="2:12" x14ac:dyDescent="0.3">
      <c r="B40" s="4"/>
      <c r="C40" s="290"/>
      <c r="D40" s="290"/>
      <c r="E40" s="290"/>
      <c r="F40" s="290"/>
      <c r="G40" s="290"/>
      <c r="H40" s="290"/>
      <c r="I40" s="290"/>
      <c r="J40" s="290"/>
      <c r="K40" s="290"/>
      <c r="L40" s="5"/>
    </row>
    <row r="41" spans="2:12" x14ac:dyDescent="0.3">
      <c r="B41" s="4"/>
      <c r="C41" s="290"/>
      <c r="D41" s="290"/>
      <c r="E41" s="290"/>
      <c r="F41" s="290"/>
      <c r="G41" s="290"/>
      <c r="H41" s="290"/>
      <c r="I41" s="290"/>
      <c r="J41" s="290"/>
      <c r="K41" s="290"/>
      <c r="L41" s="5"/>
    </row>
    <row r="42" spans="2:12" x14ac:dyDescent="0.3">
      <c r="B42" s="4"/>
      <c r="C42" s="290"/>
      <c r="D42" s="290"/>
      <c r="E42" s="290"/>
      <c r="F42" s="290"/>
      <c r="G42" s="290"/>
      <c r="H42" s="290"/>
      <c r="I42" s="290"/>
      <c r="J42" s="290"/>
      <c r="K42" s="290"/>
      <c r="L42" s="5"/>
    </row>
    <row r="43" spans="2:12" x14ac:dyDescent="0.3">
      <c r="B43" s="4"/>
      <c r="C43" s="290"/>
      <c r="D43" s="290"/>
      <c r="E43" s="290"/>
      <c r="F43" s="290"/>
      <c r="G43" s="290"/>
      <c r="H43" s="290"/>
      <c r="I43" s="290"/>
      <c r="J43" s="290"/>
      <c r="K43" s="290"/>
      <c r="L43" s="5"/>
    </row>
    <row r="44" spans="2:12" x14ac:dyDescent="0.3">
      <c r="B44" s="4"/>
      <c r="C44" s="290"/>
      <c r="D44" s="290"/>
      <c r="E44" s="290"/>
      <c r="F44" s="290"/>
      <c r="G44" s="290"/>
      <c r="H44" s="290"/>
      <c r="I44" s="290"/>
      <c r="J44" s="290"/>
      <c r="K44" s="290"/>
      <c r="L44" s="5"/>
    </row>
    <row r="45" spans="2:12" x14ac:dyDescent="0.3">
      <c r="B45" s="4"/>
      <c r="C45" s="291"/>
      <c r="D45" s="291"/>
      <c r="E45" s="291"/>
      <c r="F45" s="291"/>
      <c r="G45" s="291"/>
      <c r="H45" s="291"/>
      <c r="I45" s="291"/>
      <c r="J45" s="291"/>
      <c r="K45" s="291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87" t="s">
        <v>60</v>
      </c>
      <c r="C48" s="288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89" t="s">
        <v>61</v>
      </c>
      <c r="D51" s="289"/>
      <c r="E51" s="289"/>
      <c r="F51" s="289"/>
      <c r="H51" s="289" t="s">
        <v>62</v>
      </c>
      <c r="I51" s="289"/>
      <c r="J51" s="289"/>
      <c r="K51" s="289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VISITA 10.03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2026-06-18T19:39:06Z</cp:lastPrinted>
  <dcterms:created xsi:type="dcterms:W3CDTF">2023-09-21T21:02:20Z</dcterms:created>
  <dcterms:modified xsi:type="dcterms:W3CDTF">2026-06-26T20:16:25Z</dcterms:modified>
</cp:coreProperties>
</file>