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3 março\"/>
    </mc:Choice>
  </mc:AlternateContent>
  <xr:revisionPtr revIDLastSave="0" documentId="13_ncr:1_{45112CC9-29A7-43FB-A8EF-7FBB9B12CF8D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77" r:id="rId1"/>
    <sheet name="VISITA 10.03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externalReferences>
    <externalReference r:id="rId7"/>
  </externalReferences>
  <definedNames>
    <definedName name="_xlnm._FilterDatabase" localSheetId="1" hidden="1">'VISITA 10.03'!$A$14:$AA$14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77" l="1"/>
  <c r="D28" i="77"/>
  <c r="D27" i="77"/>
  <c r="C29" i="77"/>
  <c r="D29" i="77"/>
  <c r="E28" i="77"/>
  <c r="AC45" i="63"/>
  <c r="AC46" i="63" s="1"/>
  <c r="AC44" i="63"/>
  <c r="AC41" i="63"/>
  <c r="AC39" i="63"/>
  <c r="AC25" i="63"/>
  <c r="F28" i="77"/>
  <c r="D21" i="77"/>
  <c r="D22" i="77" s="1"/>
  <c r="E3" i="77"/>
  <c r="Q16" i="63"/>
  <c r="K17" i="63"/>
  <c r="Q17" i="63"/>
  <c r="R17" i="63"/>
  <c r="Q19" i="63"/>
  <c r="K20" i="63"/>
  <c r="Q20" i="63"/>
  <c r="R20" i="63"/>
  <c r="T20" i="63" s="1"/>
  <c r="V20" i="63"/>
  <c r="K21" i="63"/>
  <c r="V21" i="63"/>
  <c r="Q23" i="63"/>
  <c r="K24" i="63"/>
  <c r="Q24" i="63"/>
  <c r="R24" i="63"/>
  <c r="K25" i="63"/>
  <c r="Q25" i="63"/>
  <c r="R25" i="63"/>
  <c r="Q27" i="63"/>
  <c r="K28" i="63"/>
  <c r="K30" i="63" s="1"/>
  <c r="Q28" i="63"/>
  <c r="R28" i="63"/>
  <c r="K29" i="63"/>
  <c r="L29" i="63" s="1"/>
  <c r="M29" i="63" s="1"/>
  <c r="N29" i="63" s="1"/>
  <c r="Q29" i="63"/>
  <c r="V29" i="63" s="1"/>
  <c r="R29" i="63"/>
  <c r="Q31" i="63"/>
  <c r="K32" i="63"/>
  <c r="R32" i="63"/>
  <c r="V32" i="63"/>
  <c r="K33" i="63"/>
  <c r="Q33" i="63"/>
  <c r="V33" i="63" s="1"/>
  <c r="R33" i="63"/>
  <c r="K34" i="63"/>
  <c r="R34" i="63"/>
  <c r="K35" i="63"/>
  <c r="Q35" i="63"/>
  <c r="R35" i="63"/>
  <c r="Q37" i="63"/>
  <c r="K38" i="63"/>
  <c r="K40" i="63" s="1"/>
  <c r="Q38" i="63"/>
  <c r="R38" i="63"/>
  <c r="T22" i="63" l="1"/>
  <c r="K26" i="63"/>
  <c r="K36" i="63"/>
  <c r="L17" i="63"/>
  <c r="L18" i="63" s="1"/>
  <c r="K18" i="63"/>
  <c r="T24" i="63"/>
  <c r="V24" i="63"/>
  <c r="E27" i="77"/>
  <c r="U20" i="63"/>
  <c r="Z20" i="63" s="1"/>
  <c r="K41" i="63"/>
  <c r="K22" i="63"/>
  <c r="M17" i="63"/>
  <c r="U24" i="63"/>
  <c r="T35" i="63"/>
  <c r="U35" i="63" s="1"/>
  <c r="Z35" i="63" s="1"/>
  <c r="V35" i="63"/>
  <c r="T34" i="63"/>
  <c r="V34" i="63"/>
  <c r="U21" i="63"/>
  <c r="T17" i="63"/>
  <c r="V17" i="63"/>
  <c r="L20" i="63"/>
  <c r="L21" i="63"/>
  <c r="L24" i="63"/>
  <c r="M24" i="63"/>
  <c r="L25" i="63"/>
  <c r="L38" i="63"/>
  <c r="T25" i="63"/>
  <c r="V25" i="63"/>
  <c r="L28" i="63"/>
  <c r="L30" i="63" s="1"/>
  <c r="M28" i="63"/>
  <c r="M30" i="63" s="1"/>
  <c r="T28" i="63"/>
  <c r="V28" i="63"/>
  <c r="U29" i="63"/>
  <c r="L32" i="63"/>
  <c r="U32" i="63"/>
  <c r="L33" i="63"/>
  <c r="U33" i="63"/>
  <c r="L34" i="63"/>
  <c r="L35" i="63"/>
  <c r="M35" i="63" s="1"/>
  <c r="V38" i="63"/>
  <c r="L26" i="63" l="1"/>
  <c r="T36" i="63"/>
  <c r="AA32" i="63" s="1"/>
  <c r="T26" i="63"/>
  <c r="N17" i="63"/>
  <c r="N18" i="63" s="1"/>
  <c r="M18" i="63"/>
  <c r="T18" i="63"/>
  <c r="T30" i="63"/>
  <c r="U38" i="63"/>
  <c r="F29" i="77"/>
  <c r="F27" i="77"/>
  <c r="M33" i="63"/>
  <c r="L36" i="63"/>
  <c r="U22" i="63"/>
  <c r="W20" i="63"/>
  <c r="X20" i="63" s="1"/>
  <c r="AB20" i="63" s="1"/>
  <c r="L22" i="63"/>
  <c r="W24" i="63"/>
  <c r="X24" i="63" s="1"/>
  <c r="AB24" i="63" s="1"/>
  <c r="Z24" i="63"/>
  <c r="U17" i="63"/>
  <c r="U18" i="63" s="1"/>
  <c r="AA17" i="63"/>
  <c r="M20" i="63"/>
  <c r="Y24" i="63"/>
  <c r="M38" i="63"/>
  <c r="U25" i="63"/>
  <c r="W35" i="63"/>
  <c r="X35" i="63" s="1"/>
  <c r="M21" i="63"/>
  <c r="U34" i="63"/>
  <c r="U36" i="63" s="1"/>
  <c r="W21" i="63"/>
  <c r="X21" i="63" s="1"/>
  <c r="AB21" i="63" s="1"/>
  <c r="Z21" i="63"/>
  <c r="N24" i="63"/>
  <c r="N35" i="63"/>
  <c r="M25" i="63"/>
  <c r="M26" i="63" s="1"/>
  <c r="N28" i="63"/>
  <c r="N30" i="63" s="1"/>
  <c r="U28" i="63"/>
  <c r="U30" i="63" s="1"/>
  <c r="Z29" i="63"/>
  <c r="W29" i="63"/>
  <c r="X29" i="63" s="1"/>
  <c r="M32" i="63"/>
  <c r="N32" i="63" s="1"/>
  <c r="Z32" i="63"/>
  <c r="W32" i="63"/>
  <c r="X32" i="63" s="1"/>
  <c r="AB32" i="63" s="1"/>
  <c r="W33" i="63"/>
  <c r="X33" i="63" s="1"/>
  <c r="AB33" i="63" s="1"/>
  <c r="Z33" i="63"/>
  <c r="M34" i="63"/>
  <c r="W38" i="63" l="1"/>
  <c r="X38" i="63" s="1"/>
  <c r="AB38" i="63" s="1"/>
  <c r="Z38" i="63"/>
  <c r="AA28" i="63"/>
  <c r="AA29" i="63"/>
  <c r="U26" i="63"/>
  <c r="Z25" i="63"/>
  <c r="Y35" i="63"/>
  <c r="AB35" i="63"/>
  <c r="Y29" i="63"/>
  <c r="AB29" i="63"/>
  <c r="M36" i="63"/>
  <c r="N33" i="63"/>
  <c r="Y33" i="63"/>
  <c r="X22" i="63"/>
  <c r="M22" i="63"/>
  <c r="N20" i="63"/>
  <c r="Y20" i="63"/>
  <c r="W25" i="63"/>
  <c r="X25" i="63" s="1"/>
  <c r="Z17" i="63"/>
  <c r="W17" i="63"/>
  <c r="X17" i="63" s="1"/>
  <c r="N38" i="63"/>
  <c r="Y38" i="63"/>
  <c r="N25" i="63"/>
  <c r="N26" i="63" s="1"/>
  <c r="N21" i="63"/>
  <c r="Z34" i="63"/>
  <c r="W34" i="63"/>
  <c r="X34" i="63" s="1"/>
  <c r="AB34" i="63" s="1"/>
  <c r="AB36" i="63" s="1"/>
  <c r="N34" i="63"/>
  <c r="Y21" i="63"/>
  <c r="Z28" i="63"/>
  <c r="W28" i="63"/>
  <c r="X28" i="63" s="1"/>
  <c r="Y32" i="63"/>
  <c r="AA24" i="63"/>
  <c r="AA25" i="63"/>
  <c r="X26" i="63" l="1"/>
  <c r="AB25" i="63"/>
  <c r="X18" i="63"/>
  <c r="AB17" i="63"/>
  <c r="X30" i="63"/>
  <c r="AB28" i="63"/>
  <c r="N36" i="63"/>
  <c r="Y34" i="63"/>
  <c r="X36" i="63"/>
  <c r="Y36" i="63" s="1"/>
  <c r="Y22" i="63"/>
  <c r="N22" i="63"/>
  <c r="Y25" i="63"/>
  <c r="Y26" i="63"/>
  <c r="Y17" i="63"/>
  <c r="Y18" i="63"/>
  <c r="Y28" i="63"/>
  <c r="Y30" i="63"/>
  <c r="R39" i="63" l="1"/>
  <c r="Q39" i="63"/>
  <c r="L39" i="63" l="1"/>
  <c r="V39" i="63"/>
  <c r="Q15" i="63"/>
  <c r="T40" i="63" l="1"/>
  <c r="AA38" i="63" s="1"/>
  <c r="T41" i="63"/>
  <c r="L40" i="63"/>
  <c r="L41" i="63"/>
  <c r="M39" i="63"/>
  <c r="U39" i="63"/>
  <c r="Z12" i="63"/>
  <c r="M40" i="63" l="1"/>
  <c r="M41" i="63"/>
  <c r="U40" i="63"/>
  <c r="U41" i="63"/>
  <c r="N39" i="63"/>
  <c r="AA39" i="63"/>
  <c r="W39" i="63"/>
  <c r="X39" i="63" s="1"/>
  <c r="AB39" i="63" s="1"/>
  <c r="AB41" i="63" s="1"/>
  <c r="Z39" i="63"/>
  <c r="N40" i="63" l="1"/>
  <c r="N41" i="63"/>
  <c r="C21" i="77" s="1"/>
  <c r="X40" i="63"/>
  <c r="Y40" i="63" s="1"/>
  <c r="X41" i="63"/>
  <c r="Y39" i="63"/>
  <c r="Y41" i="63" s="1"/>
  <c r="E21" i="77" l="1"/>
  <c r="C22" i="77"/>
  <c r="Z41" i="63"/>
  <c r="AA41" i="63" s="1"/>
  <c r="E22" i="77" l="1"/>
  <c r="F22" i="77" s="1"/>
  <c r="F21" i="77"/>
</calcChain>
</file>

<file path=xl/sharedStrings.xml><?xml version="1.0" encoding="utf-8"?>
<sst xmlns="http://schemas.openxmlformats.org/spreadsheetml/2006/main" count="870" uniqueCount="349">
  <si>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</si>
  <si>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</si>
  <si>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</si>
  <si>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</si>
  <si>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</si>
  <si>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</si>
  <si>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</si>
  <si>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</si>
  <si>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</si>
  <si>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</si>
  <si>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</si>
  <si>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</si>
  <si>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</si>
  <si>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</si>
  <si>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</si>
  <si>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</si>
  <si>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</si>
  <si>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</si>
  <si>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</si>
  <si>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</si>
  <si>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</si>
  <si>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</si>
  <si>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</si>
  <si>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</si>
  <si>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</si>
  <si>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</si>
  <si>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</si>
  <si>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</si>
  <si>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</si>
  <si>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</si>
  <si>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</si>
  <si>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</si>
  <si>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</si>
  <si>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</si>
  <si>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</si>
  <si>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</si>
  <si>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</si>
  <si>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</si>
  <si>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</si>
  <si>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</si>
  <si>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</si>
  <si>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</si>
  <si>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</si>
  <si>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</si>
  <si>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</si>
  <si>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</si>
  <si>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</si>
  <si>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</si>
  <si>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</si>
  <si>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</si>
  <si>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</si>
  <si>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</si>
  <si>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</si>
  <si>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</si>
  <si>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</si>
  <si>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</si>
  <si>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</si>
  <si>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</si>
  <si>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</si>
  <si>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</si>
  <si>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</si>
  <si>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</si>
  <si>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</si>
  <si>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</si>
  <si>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</si>
  <si>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</si>
  <si>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</si>
  <si>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</si>
  <si>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</si>
  <si>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</si>
  <si>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</si>
  <si>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</si>
  <si>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</si>
  <si>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</si>
  <si>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</si>
  <si>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</si>
  <si>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</si>
  <si>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</si>
  <si>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</si>
  <si>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</si>
  <si>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</si>
  <si>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</si>
  <si>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</si>
  <si>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</si>
  <si>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</si>
  <si>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</si>
  <si>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</si>
  <si>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</si>
  <si>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</si>
  <si>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</si>
  <si>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</si>
  <si>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</si>
  <si>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</si>
  <si>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</si>
  <si>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</si>
  <si>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</si>
  <si>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</si>
  <si>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</si>
  <si>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</si>
  <si>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</si>
  <si>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</si>
  <si>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</si>
  <si>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</si>
  <si>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</si>
  <si>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</si>
  <si>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</si>
  <si>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</si>
  <si>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</si>
  <si>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</si>
  <si>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</si>
  <si>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</si>
  <si>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</si>
  <si>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</si>
  <si>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</si>
  <si>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</si>
  <si>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</si>
  <si>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</si>
  <si>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</si>
  <si>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</si>
  <si>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</si>
  <si>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</si>
  <si>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</si>
  <si>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</si>
  <si>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</si>
  <si>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</si>
  <si>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</si>
  <si>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</si>
  <si>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</si>
  <si>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</si>
  <si>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</si>
  <si>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</si>
  <si>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</si>
  <si>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</si>
  <si>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</si>
  <si>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</si>
  <si>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</si>
  <si>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</si>
  <si>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</si>
  <si>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</si>
  <si>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</si>
  <si>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</si>
  <si>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</si>
  <si>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</si>
  <si>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</si>
  <si>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</si>
  <si>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</si>
  <si>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</si>
  <si>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</si>
  <si>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</si>
  <si>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</si>
  <si>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</si>
  <si>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</si>
  <si>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</si>
  <si>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</si>
  <si>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</si>
  <si>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</si>
  <si>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</si>
  <si>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</si>
  <si>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</si>
  <si>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</si>
  <si>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</si>
  <si>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</si>
  <si>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</si>
  <si>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</si>
  <si>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</si>
  <si>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</si>
  <si>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</si>
  <si>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</si>
  <si>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</si>
  <si>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</si>
  <si>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</si>
  <si>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</si>
  <si>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</si>
  <si>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</si>
  <si>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</si>
  <si>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</si>
  <si>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</si>
  <si>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</si>
  <si>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</si>
  <si>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</si>
  <si>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</si>
  <si>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</si>
  <si>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</si>
  <si>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</si>
  <si>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</si>
  <si>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</si>
  <si>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</si>
  <si>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</si>
  <si>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</si>
  <si>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</si>
  <si>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</si>
  <si>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</si>
  <si>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</si>
  <si>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</si>
  <si>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</si>
  <si>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</si>
  <si>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</si>
  <si>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</si>
  <si>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</si>
  <si>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</si>
  <si>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</si>
  <si>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</si>
  <si>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</si>
  <si>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</si>
  <si>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</si>
  <si>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</si>
  <si>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</si>
  <si>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</si>
  <si>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</si>
  <si>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</si>
  <si>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</si>
  <si>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</si>
  <si>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</si>
  <si>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</si>
  <si>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</si>
  <si>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</si>
  <si>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</si>
  <si>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</si>
  <si>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</si>
  <si>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</si>
  <si>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</si>
  <si>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</si>
  <si>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</si>
  <si>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</si>
  <si>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</si>
  <si>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</si>
  <si>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</si>
  <si>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</si>
  <si>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</si>
  <si>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</si>
  <si>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</si>
  <si>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</si>
  <si>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</si>
  <si>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</si>
  <si>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</si>
  <si>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</si>
  <si>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</si>
  <si>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</si>
  <si>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</si>
  <si>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</si>
  <si>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</si>
  <si>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</si>
  <si>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</si>
  <si>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</si>
  <si>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</si>
  <si>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</si>
  <si>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</si>
  <si>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</si>
  <si>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</si>
  <si>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</si>
  <si>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</si>
  <si>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</si>
  <si>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</si>
  <si>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</si>
  <si>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</si>
  <si>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</si>
  <si>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>02/02/2026</t>
  </si>
  <si>
    <t>R$ 1.250,00</t>
  </si>
  <si>
    <t>PATRICK</t>
  </si>
  <si>
    <t>52.836.608/0001-54</t>
  </si>
  <si>
    <t>LAVANDERIA TEMPOS MODERNOS LTDA</t>
  </si>
  <si>
    <t>(11) 3673-4389</t>
  </si>
  <si>
    <t>R$ 862,00</t>
  </si>
  <si>
    <t xml:space="preserve">PATRICK </t>
  </si>
  <si>
    <t xml:space="preserve">GIOVANNI FERREIRA </t>
  </si>
  <si>
    <t>R$ 2.044,00</t>
  </si>
  <si>
    <t>R$ 500,00</t>
  </si>
  <si>
    <t>1.5.3</t>
  </si>
  <si>
    <t>INTERPRETE DE LIBRAS</t>
  </si>
  <si>
    <t>05/02/2026</t>
  </si>
  <si>
    <t xml:space="preserve">MARCELO BAYEUX </t>
  </si>
  <si>
    <t>R$ 1.701,28</t>
  </si>
  <si>
    <t xml:space="preserve">GIOVANNI FERRERIA </t>
  </si>
  <si>
    <t>R$ 1.000,00</t>
  </si>
  <si>
    <t>29.924.621/0001-43</t>
  </si>
  <si>
    <t>VILMA SANTOS SILVA SENA 19741699875</t>
  </si>
  <si>
    <t>(15) 8184-0480</t>
  </si>
  <si>
    <t>09/02/2026</t>
  </si>
  <si>
    <t>R$ 696,04</t>
  </si>
  <si>
    <t>R$ 664,00</t>
  </si>
  <si>
    <t xml:space="preserve">giovanni </t>
  </si>
  <si>
    <t xml:space="preserve">peterson </t>
  </si>
  <si>
    <t xml:space="preserve">GARRAFAS STANLEY </t>
  </si>
  <si>
    <t xml:space="preserve">GARRAFA STANLEY </t>
  </si>
  <si>
    <t>1.5.4</t>
  </si>
  <si>
    <t>GRAVAÇÃO GARRAFA</t>
  </si>
  <si>
    <t xml:space="preserve">GRAVAÇÃO LOGO LENOVO </t>
  </si>
  <si>
    <t>DATA DO EVENTO: 10/03/2025</t>
  </si>
  <si>
    <t>CÓDIGO DO JOB: LE_229_VISITA A FÁBRICA</t>
  </si>
  <si>
    <t>NOME PLANILHA: LE_229_VISITA A FÁBRICA</t>
  </si>
  <si>
    <t>GERENCIAMENTO</t>
  </si>
  <si>
    <t>ALMOÇO - INDAIATUBA</t>
  </si>
  <si>
    <t>23/02/2026</t>
  </si>
  <si>
    <t>LE_229_VISITA A FÁBRICA_10.03.xlsm</t>
  </si>
  <si>
    <t>74.557.471/0001-31</t>
  </si>
  <si>
    <t>NEW HORIZON COMERCIAL LTDA</t>
  </si>
  <si>
    <t>(11) 3186-9197 / (33) 2624-13</t>
  </si>
  <si>
    <t>R$ 507,96</t>
  </si>
  <si>
    <t xml:space="preserve">ALMOÇO RESTAURANTE GRAND CRU + BEBIDAS + VINHO </t>
  </si>
  <si>
    <t>27/02/2026</t>
  </si>
  <si>
    <t>54.831.518/0001-04</t>
  </si>
  <si>
    <t>THERMOCUP INOVACOES LTDA</t>
  </si>
  <si>
    <t>(11) 8971-5657</t>
  </si>
  <si>
    <t>R$ 3.290,30</t>
  </si>
  <si>
    <t>03/03/2026</t>
  </si>
  <si>
    <t>08.750.285/0001-90</t>
  </si>
  <si>
    <t>SK COPIADORA E IMPRESSAO DIGITAL LTDA</t>
  </si>
  <si>
    <t>(11) 2905-7107 / (11) 3255-5572</t>
  </si>
  <si>
    <t>R$ 132,00</t>
  </si>
  <si>
    <t>04/03/2026</t>
  </si>
  <si>
    <t>R$ 190,00</t>
  </si>
  <si>
    <t xml:space="preserve">RESTAURANTE GRAND CRU </t>
  </si>
  <si>
    <t>16/03/2026</t>
  </si>
  <si>
    <t>R$ 868,62</t>
  </si>
  <si>
    <t>( X ) Pessoa Física</t>
  </si>
  <si>
    <t>MRCELO BAYEUX DA SILVA</t>
  </si>
  <si>
    <t>R$ 3.520,00</t>
  </si>
  <si>
    <t>R$ 750,00</t>
  </si>
  <si>
    <t>20/03/2026</t>
  </si>
  <si>
    <t>0001</t>
  </si>
  <si>
    <t>24/03/26</t>
  </si>
  <si>
    <t>R$ 250,00</t>
  </si>
  <si>
    <t xml:space="preserve">NUBANK </t>
  </si>
  <si>
    <t>475.442.138-89</t>
  </si>
  <si>
    <t>Gabriel Vitor de Araujo Silva</t>
  </si>
  <si>
    <t>628035518-4</t>
  </si>
  <si>
    <t>700</t>
  </si>
  <si>
    <t>R$ 0,00</t>
  </si>
  <si>
    <t>VALOR REFERENTE A VIDEO MAKER</t>
  </si>
  <si>
    <t>VÍDEO</t>
  </si>
  <si>
    <t>STUDIO ROCA</t>
  </si>
  <si>
    <t>VENDA</t>
  </si>
  <si>
    <t xml:space="preserve">CUSTO </t>
  </si>
  <si>
    <t>LUCRO</t>
  </si>
  <si>
    <t>VISITA 10.03</t>
  </si>
  <si>
    <t>NOTAS EMITIDAS</t>
  </si>
  <si>
    <t>NOTA DE DÉBITO - 247</t>
  </si>
  <si>
    <t>NOTA FISCAL - 2822</t>
  </si>
  <si>
    <t>PENDENTE</t>
  </si>
  <si>
    <t>EFETUADO</t>
  </si>
  <si>
    <t>EDUARDO MOLINA</t>
  </si>
  <si>
    <t>ALERE</t>
  </si>
  <si>
    <t>MARCELO BAYEUX</t>
  </si>
  <si>
    <t>KAMYLLE</t>
  </si>
  <si>
    <t xml:space="preserve">LAVANDERIA TEMPOS MODERNOS </t>
  </si>
  <si>
    <t>SK COPIADORA</t>
  </si>
  <si>
    <t>THERMOCUP</t>
  </si>
  <si>
    <t>IMPOSTO</t>
  </si>
  <si>
    <t>CUSTO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</si>
</sst>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&quot;R$&quot;* #,##0.00_-;\-&quot;R$&quot;* #,##0.00_-;_-&quot;R$&quot;* &quot;-&quot;??_-;_-@_-"/>
    <numFmt numFmtId="167" formatCode="_(&quot;R$&quot;* #,##0.00_);_(&quot;R$&quot;* \(#,##0.00\);_(&quot;R$&quot;* &quot;-&quot;??_);_(@_)"/>
    <numFmt numFmtId="168" formatCode="0.000000000%"/>
    <numFmt numFmtId="169" formatCode="&quot;R$&quot;\ 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b/>
      <sz val="14"/>
      <color theme="0"/>
      <name val="Trebuchet MS"/>
      <family val="2"/>
    </font>
    <font>
      <b/>
      <sz val="12"/>
      <color theme="0"/>
      <name val="Trebuchet MS"/>
      <family val="2"/>
    </font>
    <font>
      <b/>
      <sz val="11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sz val="14"/>
      <color theme="1"/>
      <name val="Calibri"/>
      <family val="2"/>
      <scheme val="minor"/>
    </font>
    <font>
      <b/>
      <sz val="14"/>
      <color indexed="63"/>
      <name val="Trebuchet MS"/>
      <family val="2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0" fontId="1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6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1" fillId="4" borderId="40" xfId="0" applyFont="1" applyFill="1" applyBorder="1"/>
    <xf numFmtId="0" fontId="11" fillId="4" borderId="41" xfId="0" applyFont="1" applyFill="1" applyBorder="1"/>
    <xf numFmtId="0" fontId="14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6" fillId="5" borderId="0" xfId="0" applyFont="1" applyFill="1"/>
    <xf numFmtId="49" fontId="16" fillId="5" borderId="0" xfId="0" applyNumberFormat="1" applyFont="1" applyFill="1"/>
    <xf numFmtId="164" fontId="5" fillId="0" borderId="0" xfId="2" applyNumberFormat="1" applyFont="1" applyAlignment="1">
      <alignment horizontal="left" vertical="center"/>
    </xf>
    <xf numFmtId="0" fontId="17" fillId="9" borderId="64" xfId="0" applyFont="1" applyFill="1" applyBorder="1" applyAlignment="1">
      <alignment vertical="center"/>
    </xf>
    <xf numFmtId="0" fontId="19" fillId="9" borderId="64" xfId="0" applyFont="1" applyFill="1" applyBorder="1" applyAlignment="1">
      <alignment horizontal="center" vertical="center"/>
    </xf>
    <xf numFmtId="22" fontId="17" fillId="9" borderId="64" xfId="0" applyNumberFormat="1" applyFont="1" applyFill="1" applyBorder="1" applyAlignment="1">
      <alignment horizontal="center" vertical="center"/>
    </xf>
    <xf numFmtId="0" fontId="21" fillId="9" borderId="65" xfId="0" applyFont="1" applyFill="1" applyBorder="1" applyAlignment="1">
      <alignment horizontal="center" vertical="center" wrapText="1"/>
    </xf>
    <xf numFmtId="0" fontId="21" fillId="9" borderId="66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horizontal="right" vertical="center"/>
    </xf>
    <xf numFmtId="4" fontId="0" fillId="0" borderId="67" xfId="0" applyNumberFormat="1" applyBorder="1" applyAlignment="1">
      <alignment horizontal="right" vertical="center"/>
    </xf>
    <xf numFmtId="9" fontId="0" fillId="0" borderId="67" xfId="0" applyNumberFormat="1" applyBorder="1" applyAlignment="1">
      <alignment horizontal="right" vertical="center"/>
    </xf>
    <xf numFmtId="0" fontId="0" fillId="0" borderId="68" xfId="0" applyBorder="1" applyAlignment="1">
      <alignment vertical="center"/>
    </xf>
    <xf numFmtId="0" fontId="0" fillId="0" borderId="68" xfId="0" applyBorder="1" applyAlignment="1">
      <alignment vertical="center" wrapText="1"/>
    </xf>
    <xf numFmtId="0" fontId="0" fillId="10" borderId="68" xfId="0" applyFill="1" applyBorder="1" applyAlignment="1">
      <alignment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164" fontId="5" fillId="0" borderId="25" xfId="2" applyNumberFormat="1" applyFont="1" applyBorder="1" applyAlignment="1" applyProtection="1">
      <alignment horizontal="left" vertical="center"/>
      <protection locked="0"/>
    </xf>
    <xf numFmtId="164" fontId="5" fillId="0" borderId="27" xfId="2" applyNumberFormat="1" applyFont="1" applyBorder="1" applyAlignment="1" applyProtection="1">
      <alignment horizontal="left" vertical="center"/>
      <protection locked="0"/>
    </xf>
    <xf numFmtId="164" fontId="5" fillId="0" borderId="36" xfId="2" applyNumberFormat="1" applyFont="1" applyBorder="1" applyAlignment="1" applyProtection="1">
      <alignment horizontal="left" vertical="center"/>
      <protection locked="0"/>
    </xf>
    <xf numFmtId="164" fontId="5" fillId="0" borderId="37" xfId="2" applyNumberFormat="1" applyFont="1" applyBorder="1" applyAlignment="1" applyProtection="1">
      <alignment horizontal="left" vertical="center"/>
      <protection locked="0"/>
    </xf>
    <xf numFmtId="0" fontId="5" fillId="0" borderId="30" xfId="2" applyFont="1" applyBorder="1" applyAlignment="1" applyProtection="1">
      <alignment horizontal="left" vertical="center"/>
      <protection locked="0"/>
    </xf>
    <xf numFmtId="164" fontId="5" fillId="0" borderId="61" xfId="2" applyNumberFormat="1" applyFont="1" applyBorder="1" applyAlignment="1" applyProtection="1">
      <alignment horizontal="left" vertical="center"/>
      <protection locked="0"/>
    </xf>
    <xf numFmtId="0" fontId="5" fillId="0" borderId="34" xfId="2" applyFont="1" applyBorder="1" applyAlignment="1" applyProtection="1">
      <alignment horizontal="left" vertical="center"/>
      <protection locked="0"/>
    </xf>
    <xf numFmtId="0" fontId="22" fillId="0" borderId="0" xfId="0" applyFont="1" applyAlignment="1">
      <alignment horizontal="center"/>
    </xf>
    <xf numFmtId="44" fontId="16" fillId="16" borderId="0" xfId="0" applyNumberFormat="1" applyFont="1" applyFill="1"/>
    <xf numFmtId="44" fontId="16" fillId="15" borderId="0" xfId="0" applyNumberFormat="1" applyFont="1" applyFill="1"/>
    <xf numFmtId="44" fontId="16" fillId="15" borderId="0" xfId="9" applyFont="1" applyFill="1" applyBorder="1"/>
    <xf numFmtId="169" fontId="23" fillId="12" borderId="0" xfId="9" applyNumberFormat="1" applyFont="1" applyFill="1" applyBorder="1" applyAlignment="1">
      <alignment horizontal="right"/>
    </xf>
    <xf numFmtId="169" fontId="23" fillId="12" borderId="23" xfId="9" applyNumberFormat="1" applyFont="1" applyFill="1" applyBorder="1" applyAlignment="1">
      <alignment horizontal="right"/>
    </xf>
    <xf numFmtId="44" fontId="23" fillId="12" borderId="74" xfId="9" applyFont="1" applyFill="1" applyBorder="1" applyAlignment="1">
      <alignment horizontal="right"/>
    </xf>
    <xf numFmtId="44" fontId="16" fillId="16" borderId="74" xfId="9" applyFont="1" applyFill="1" applyBorder="1" applyAlignment="1">
      <alignment vertical="center"/>
    </xf>
    <xf numFmtId="44" fontId="16" fillId="15" borderId="74" xfId="9" applyFont="1" applyFill="1" applyBorder="1" applyAlignment="1">
      <alignment vertical="center"/>
    </xf>
    <xf numFmtId="44" fontId="16" fillId="15" borderId="63" xfId="9" applyFont="1" applyFill="1" applyBorder="1" applyAlignment="1">
      <alignment vertical="center"/>
    </xf>
    <xf numFmtId="44" fontId="23" fillId="12" borderId="0" xfId="0" applyNumberFormat="1" applyFont="1" applyFill="1" applyAlignment="1">
      <alignment horizontal="right"/>
    </xf>
    <xf numFmtId="169" fontId="23" fillId="12" borderId="0" xfId="0" applyNumberFormat="1" applyFont="1" applyFill="1" applyAlignment="1">
      <alignment horizontal="right"/>
    </xf>
    <xf numFmtId="169" fontId="23" fillId="12" borderId="23" xfId="0" applyNumberFormat="1" applyFont="1" applyFill="1" applyBorder="1" applyAlignment="1">
      <alignment horizontal="right"/>
    </xf>
    <xf numFmtId="44" fontId="23" fillId="12" borderId="85" xfId="9" applyFont="1" applyFill="1" applyBorder="1" applyAlignment="1">
      <alignment horizontal="right"/>
    </xf>
    <xf numFmtId="44" fontId="16" fillId="16" borderId="85" xfId="9" applyFont="1" applyFill="1" applyBorder="1" applyAlignment="1">
      <alignment vertical="center"/>
    </xf>
    <xf numFmtId="44" fontId="16" fillId="15" borderId="85" xfId="9" applyFont="1" applyFill="1" applyBorder="1" applyAlignment="1">
      <alignment vertical="center"/>
    </xf>
    <xf numFmtId="44" fontId="16" fillId="15" borderId="86" xfId="9" applyFont="1" applyFill="1" applyBorder="1" applyAlignment="1">
      <alignment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" fontId="7" fillId="19" borderId="16" xfId="0" applyNumberFormat="1" applyFont="1" applyFill="1" applyBorder="1"/>
    <xf numFmtId="16" fontId="7" fillId="19" borderId="17" xfId="0" applyNumberFormat="1" applyFont="1" applyFill="1" applyBorder="1"/>
    <xf numFmtId="16" fontId="7" fillId="20" borderId="19" xfId="0" applyNumberFormat="1" applyFont="1" applyFill="1" applyBorder="1"/>
    <xf numFmtId="16" fontId="7" fillId="20" borderId="20" xfId="0" applyNumberFormat="1" applyFont="1" applyFill="1" applyBorder="1"/>
    <xf numFmtId="0" fontId="7" fillId="21" borderId="22" xfId="0" applyFont="1" applyFill="1" applyBorder="1" applyAlignment="1">
      <alignment horizontal="right"/>
    </xf>
    <xf numFmtId="0" fontId="7" fillId="21" borderId="0" xfId="0" applyFont="1" applyFill="1" applyAlignment="1">
      <alignment horizontal="right"/>
    </xf>
    <xf numFmtId="0" fontId="24" fillId="22" borderId="19" xfId="0" applyFont="1" applyFill="1" applyBorder="1"/>
    <xf numFmtId="0" fontId="24" fillId="22" borderId="20" xfId="0" applyFont="1" applyFill="1" applyBorder="1"/>
    <xf numFmtId="164" fontId="25" fillId="0" borderId="25" xfId="2" applyNumberFormat="1" applyFont="1" applyBorder="1" applyAlignment="1" applyProtection="1">
      <alignment horizontal="left" vertical="center"/>
      <protection locked="0"/>
    </xf>
    <xf numFmtId="164" fontId="25" fillId="0" borderId="27" xfId="2" applyNumberFormat="1" applyFont="1" applyBorder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164" fontId="25" fillId="0" borderId="36" xfId="2" applyNumberFormat="1" applyFont="1" applyBorder="1" applyAlignment="1" applyProtection="1">
      <alignment horizontal="left" vertical="center"/>
      <protection locked="0"/>
    </xf>
    <xf numFmtId="164" fontId="25" fillId="0" borderId="37" xfId="2" applyNumberFormat="1" applyFont="1" applyBorder="1" applyAlignment="1" applyProtection="1">
      <alignment horizontal="left" vertical="center"/>
      <protection locked="0"/>
    </xf>
    <xf numFmtId="0" fontId="25" fillId="0" borderId="30" xfId="2" applyFont="1" applyBorder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25" fillId="0" borderId="37" xfId="2" applyNumberFormat="1" applyFont="1" applyBorder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25" fillId="0" borderId="61" xfId="2" applyNumberFormat="1" applyFont="1" applyBorder="1" applyAlignment="1" applyProtection="1">
      <alignment horizontal="left" vertical="center"/>
      <protection locked="0"/>
    </xf>
    <xf numFmtId="0" fontId="25" fillId="0" borderId="34" xfId="2" applyFont="1" applyBorder="1" applyAlignment="1" applyProtection="1">
      <alignment horizontal="left" vertical="center"/>
      <protection locked="0"/>
    </xf>
    <xf numFmtId="0" fontId="26" fillId="23" borderId="73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164" fontId="25" fillId="0" borderId="73" xfId="2" applyNumberFormat="1" applyFont="1" applyBorder="1" applyAlignment="1" applyProtection="1">
      <alignment horizontal="left" vertical="center"/>
      <protection locked="0"/>
    </xf>
    <xf numFmtId="44" fontId="26" fillId="0" borderId="73" xfId="0" applyNumberFormat="1" applyFont="1" applyBorder="1"/>
    <xf numFmtId="9" fontId="26" fillId="0" borderId="73" xfId="1" applyFont="1" applyBorder="1" applyAlignment="1">
      <alignment horizontal="center"/>
    </xf>
    <xf numFmtId="44" fontId="26" fillId="23" borderId="73" xfId="0" applyNumberFormat="1" applyFont="1" applyFill="1" applyBorder="1" applyAlignment="1">
      <alignment horizontal="center"/>
    </xf>
    <xf numFmtId="0" fontId="8" fillId="0" borderId="10" xfId="0" applyFont="1" applyBorder="1"/>
    <xf numFmtId="169" fontId="8" fillId="0" borderId="97" xfId="0" applyNumberFormat="1" applyFont="1" applyBorder="1" applyAlignment="1">
      <alignment horizontal="center"/>
    </xf>
    <xf numFmtId="44" fontId="8" fillId="0" borderId="97" xfId="0" applyNumberFormat="1" applyFont="1" applyBorder="1"/>
    <xf numFmtId="9" fontId="8" fillId="0" borderId="11" xfId="1" applyFont="1" applyBorder="1" applyAlignment="1">
      <alignment horizontal="center"/>
    </xf>
    <xf numFmtId="0" fontId="8" fillId="0" borderId="98" xfId="0" applyFont="1" applyBorder="1"/>
    <xf numFmtId="169" fontId="8" fillId="0" borderId="99" xfId="0" applyNumberFormat="1" applyFont="1" applyBorder="1" applyAlignment="1">
      <alignment horizontal="center"/>
    </xf>
    <xf numFmtId="169" fontId="8" fillId="0" borderId="85" xfId="0" applyNumberFormat="1" applyFont="1" applyBorder="1"/>
    <xf numFmtId="0" fontId="8" fillId="0" borderId="0" xfId="0" applyFont="1"/>
    <xf numFmtId="169" fontId="8" fillId="23" borderId="100" xfId="0" applyNumberFormat="1" applyFont="1" applyFill="1" applyBorder="1" applyAlignment="1">
      <alignment horizontal="center"/>
    </xf>
    <xf numFmtId="44" fontId="8" fillId="23" borderId="73" xfId="0" applyNumberFormat="1" applyFont="1" applyFill="1" applyBorder="1"/>
    <xf numFmtId="169" fontId="8" fillId="23" borderId="73" xfId="0" applyNumberFormat="1" applyFont="1" applyFill="1" applyBorder="1"/>
    <xf numFmtId="44" fontId="7" fillId="0" borderId="0" xfId="0" applyNumberFormat="1" applyFont="1"/>
    <xf numFmtId="169" fontId="7" fillId="0" borderId="0" xfId="0" applyNumberFormat="1" applyFont="1"/>
    <xf numFmtId="0" fontId="28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0" fontId="28" fillId="0" borderId="0" xfId="0" applyFont="1" applyAlignment="1">
      <alignment horizontal="center"/>
    </xf>
    <xf numFmtId="14" fontId="5" fillId="0" borderId="37" xfId="2" applyNumberFormat="1" applyFont="1" applyBorder="1" applyAlignment="1" applyProtection="1">
      <alignment horizontal="left" vertical="center"/>
      <protection locked="0"/>
    </xf>
    <xf numFmtId="49" fontId="28" fillId="0" borderId="0" xfId="0" applyNumberFormat="1" applyFont="1"/>
    <xf numFmtId="0" fontId="28" fillId="0" borderId="0" xfId="1" applyNumberFormat="1" applyFont="1"/>
    <xf numFmtId="165" fontId="29" fillId="6" borderId="52" xfId="4" applyFont="1" applyFill="1" applyBorder="1" applyAlignment="1">
      <alignment horizontal="center" vertical="center" wrapText="1"/>
    </xf>
    <xf numFmtId="168" fontId="30" fillId="0" borderId="5" xfId="1" applyNumberFormat="1" applyFont="1" applyBorder="1"/>
    <xf numFmtId="0" fontId="31" fillId="0" borderId="0" xfId="0" applyFont="1"/>
    <xf numFmtId="0" fontId="32" fillId="0" borderId="7" xfId="0" applyFont="1" applyBorder="1" applyAlignment="1">
      <alignment horizontal="left" vertical="center"/>
    </xf>
    <xf numFmtId="49" fontId="32" fillId="0" borderId="8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7" xfId="0" applyFont="1" applyBorder="1" applyAlignment="1">
      <alignment horizontal="left" vertical="center" wrapText="1"/>
    </xf>
    <xf numFmtId="0" fontId="32" fillId="0" borderId="8" xfId="0" applyFont="1" applyBorder="1" applyAlignment="1">
      <alignment horizontal="left" vertical="center" wrapText="1"/>
    </xf>
    <xf numFmtId="0" fontId="5" fillId="6" borderId="43" xfId="3" applyFont="1" applyFill="1" applyBorder="1" applyAlignment="1">
      <alignment horizontal="left" vertical="center"/>
    </xf>
    <xf numFmtId="0" fontId="5" fillId="6" borderId="42" xfId="3" applyFont="1" applyFill="1" applyBorder="1" applyAlignment="1">
      <alignment horizontal="center" vertical="center"/>
    </xf>
    <xf numFmtId="0" fontId="16" fillId="6" borderId="42" xfId="3" applyFont="1" applyFill="1" applyBorder="1" applyAlignment="1">
      <alignment horizontal="center" vertical="center"/>
    </xf>
    <xf numFmtId="166" fontId="16" fillId="6" borderId="42" xfId="3" applyNumberFormat="1" applyFont="1" applyFill="1" applyBorder="1" applyAlignment="1">
      <alignment horizontal="center" vertical="center" wrapText="1"/>
    </xf>
    <xf numFmtId="0" fontId="16" fillId="6" borderId="42" xfId="3" applyFont="1" applyFill="1" applyBorder="1" applyAlignment="1">
      <alignment horizontal="center" vertical="center" wrapText="1"/>
    </xf>
    <xf numFmtId="9" fontId="16" fillId="6" borderId="42" xfId="1" applyFont="1" applyFill="1" applyBorder="1" applyAlignment="1">
      <alignment horizontal="center" vertical="center" wrapText="1"/>
    </xf>
    <xf numFmtId="10" fontId="16" fillId="6" borderId="42" xfId="1" applyNumberFormat="1" applyFont="1" applyFill="1" applyBorder="1" applyAlignment="1">
      <alignment horizontal="center" vertical="center" wrapText="1"/>
    </xf>
    <xf numFmtId="0" fontId="16" fillId="6" borderId="44" xfId="3" applyFont="1" applyFill="1" applyBorder="1" applyAlignment="1">
      <alignment horizontal="center" vertical="center" wrapText="1"/>
    </xf>
    <xf numFmtId="37" fontId="29" fillId="6" borderId="45" xfId="3" applyNumberFormat="1" applyFont="1" applyFill="1" applyBorder="1" applyAlignment="1">
      <alignment horizontal="center" vertical="center"/>
    </xf>
    <xf numFmtId="37" fontId="29" fillId="6" borderId="46" xfId="3" applyNumberFormat="1" applyFont="1" applyFill="1" applyBorder="1" applyAlignment="1">
      <alignment horizontal="center" vertical="center"/>
    </xf>
    <xf numFmtId="40" fontId="29" fillId="6" borderId="46" xfId="4" applyNumberFormat="1" applyFont="1" applyFill="1" applyBorder="1" applyAlignment="1">
      <alignment horizontal="center" vertical="center"/>
    </xf>
    <xf numFmtId="165" fontId="29" fillId="6" borderId="47" xfId="4" applyFont="1" applyFill="1" applyBorder="1" applyAlignment="1">
      <alignment horizontal="right" vertical="center"/>
    </xf>
    <xf numFmtId="40" fontId="29" fillId="6" borderId="48" xfId="4" applyNumberFormat="1" applyFont="1" applyFill="1" applyBorder="1" applyAlignment="1">
      <alignment horizontal="center" vertical="center" wrapText="1"/>
    </xf>
    <xf numFmtId="10" fontId="29" fillId="6" borderId="46" xfId="5" applyNumberFormat="1" applyFont="1" applyFill="1" applyBorder="1" applyAlignment="1">
      <alignment horizontal="center" vertical="center" wrapText="1"/>
    </xf>
    <xf numFmtId="165" fontId="29" fillId="6" borderId="49" xfId="4" applyFont="1" applyFill="1" applyBorder="1" applyAlignment="1">
      <alignment horizontal="center" vertical="center" wrapText="1"/>
    </xf>
    <xf numFmtId="165" fontId="29" fillId="6" borderId="50" xfId="4" applyFont="1" applyFill="1" applyBorder="1" applyAlignment="1">
      <alignment horizontal="center" vertical="center" wrapText="1"/>
    </xf>
    <xf numFmtId="10" fontId="29" fillId="6" borderId="10" xfId="5" applyNumberFormat="1" applyFont="1" applyFill="1" applyBorder="1" applyAlignment="1">
      <alignment horizontal="center" vertical="center" wrapText="1"/>
    </xf>
    <xf numFmtId="10" fontId="29" fillId="6" borderId="11" xfId="5" applyNumberFormat="1" applyFont="1" applyFill="1" applyBorder="1" applyAlignment="1">
      <alignment horizontal="center" vertical="center" wrapText="1"/>
    </xf>
    <xf numFmtId="44" fontId="33" fillId="6" borderId="62" xfId="9" applyFont="1" applyFill="1" applyBorder="1" applyAlignment="1">
      <alignment horizontal="center" vertical="center" wrapText="1"/>
    </xf>
    <xf numFmtId="44" fontId="34" fillId="6" borderId="63" xfId="9" applyFont="1" applyFill="1" applyBorder="1" applyAlignment="1">
      <alignment horizontal="center" vertical="center" wrapText="1"/>
    </xf>
    <xf numFmtId="49" fontId="32" fillId="0" borderId="8" xfId="0" applyNumberFormat="1" applyFont="1" applyBorder="1" applyAlignment="1">
      <alignment horizontal="left" vertical="center" wrapText="1"/>
    </xf>
    <xf numFmtId="0" fontId="32" fillId="0" borderId="9" xfId="0" applyFont="1" applyBorder="1" applyAlignment="1">
      <alignment horizontal="left" vertical="center" wrapText="1"/>
    </xf>
    <xf numFmtId="0" fontId="16" fillId="13" borderId="79" xfId="0" applyFont="1" applyFill="1" applyBorder="1" applyAlignment="1">
      <alignment horizontal="center" vertical="center"/>
    </xf>
    <xf numFmtId="0" fontId="16" fillId="13" borderId="42" xfId="0" applyFont="1" applyFill="1" applyBorder="1" applyAlignment="1">
      <alignment horizontal="center" vertical="center"/>
    </xf>
    <xf numFmtId="0" fontId="16" fillId="13" borderId="18" xfId="0" applyFont="1" applyFill="1" applyBorder="1" applyAlignment="1">
      <alignment horizontal="center" vertical="center"/>
    </xf>
    <xf numFmtId="0" fontId="30" fillId="13" borderId="15" xfId="0" applyFont="1" applyFill="1" applyBorder="1" applyAlignment="1">
      <alignment horizontal="center" vertical="center"/>
    </xf>
    <xf numFmtId="0" fontId="30" fillId="13" borderId="73" xfId="0" applyFont="1" applyFill="1" applyBorder="1" applyAlignment="1">
      <alignment horizontal="center" vertical="center"/>
    </xf>
    <xf numFmtId="0" fontId="32" fillId="18" borderId="62" xfId="0" applyFont="1" applyFill="1" applyBorder="1" applyAlignment="1">
      <alignment horizontal="left" vertical="center" wrapText="1"/>
    </xf>
    <xf numFmtId="0" fontId="32" fillId="18" borderId="74" xfId="0" applyFont="1" applyFill="1" applyBorder="1" applyAlignment="1">
      <alignment horizontal="left" vertical="center" wrapText="1"/>
    </xf>
    <xf numFmtId="0" fontId="32" fillId="0" borderId="74" xfId="0" applyFont="1" applyBorder="1" applyAlignment="1">
      <alignment vertical="center"/>
    </xf>
    <xf numFmtId="44" fontId="32" fillId="0" borderId="74" xfId="9" applyFont="1" applyBorder="1" applyAlignment="1">
      <alignment vertical="center"/>
    </xf>
    <xf numFmtId="44" fontId="32" fillId="0" borderId="63" xfId="9" applyFont="1" applyBorder="1" applyAlignment="1">
      <alignment vertical="center"/>
    </xf>
    <xf numFmtId="1" fontId="32" fillId="14" borderId="77" xfId="0" applyNumberFormat="1" applyFont="1" applyFill="1" applyBorder="1" applyAlignment="1">
      <alignment vertical="center"/>
    </xf>
    <xf numFmtId="1" fontId="32" fillId="14" borderId="73" xfId="0" applyNumberFormat="1" applyFont="1" applyFill="1" applyBorder="1" applyAlignment="1">
      <alignment vertical="center"/>
    </xf>
    <xf numFmtId="44" fontId="32" fillId="14" borderId="73" xfId="9" applyFont="1" applyFill="1" applyBorder="1" applyAlignment="1">
      <alignment vertical="center"/>
    </xf>
    <xf numFmtId="44" fontId="32" fillId="16" borderId="73" xfId="9" applyFont="1" applyFill="1" applyBorder="1" applyAlignment="1">
      <alignment vertical="center"/>
    </xf>
    <xf numFmtId="9" fontId="32" fillId="15" borderId="73" xfId="1" applyFont="1" applyFill="1" applyBorder="1" applyAlignment="1">
      <alignment vertical="center"/>
    </xf>
    <xf numFmtId="44" fontId="32" fillId="15" borderId="73" xfId="9" applyFont="1" applyFill="1" applyBorder="1" applyAlignment="1">
      <alignment vertical="center"/>
    </xf>
    <xf numFmtId="44" fontId="32" fillId="15" borderId="78" xfId="9" applyFont="1" applyFill="1" applyBorder="1" applyAlignment="1">
      <alignment vertical="center"/>
    </xf>
    <xf numFmtId="10" fontId="32" fillId="16" borderId="15" xfId="0" applyNumberFormat="1" applyFont="1" applyFill="1" applyBorder="1" applyAlignment="1">
      <alignment horizontal="center" vertical="center"/>
    </xf>
    <xf numFmtId="10" fontId="32" fillId="16" borderId="73" xfId="0" applyNumberFormat="1" applyFont="1" applyFill="1" applyBorder="1" applyAlignment="1">
      <alignment horizontal="center" vertical="center"/>
    </xf>
    <xf numFmtId="44" fontId="35" fillId="0" borderId="73" xfId="9" applyFont="1" applyBorder="1"/>
    <xf numFmtId="44" fontId="36" fillId="0" borderId="73" xfId="9" applyFont="1" applyBorder="1"/>
    <xf numFmtId="0" fontId="32" fillId="0" borderId="71" xfId="0" applyFont="1" applyBorder="1" applyAlignment="1">
      <alignment horizontal="left" vertical="center" wrapText="1"/>
    </xf>
    <xf numFmtId="0" fontId="32" fillId="0" borderId="75" xfId="0" applyFont="1" applyBorder="1" applyAlignment="1">
      <alignment horizontal="left" vertical="center" wrapText="1"/>
    </xf>
    <xf numFmtId="9" fontId="32" fillId="15" borderId="74" xfId="1" applyFont="1" applyFill="1" applyBorder="1" applyAlignment="1">
      <alignment vertical="center"/>
    </xf>
    <xf numFmtId="44" fontId="32" fillId="15" borderId="74" xfId="9" applyFont="1" applyFill="1" applyBorder="1" applyAlignment="1">
      <alignment vertical="center"/>
    </xf>
    <xf numFmtId="10" fontId="32" fillId="16" borderId="0" xfId="0" applyNumberFormat="1" applyFont="1" applyFill="1" applyAlignment="1">
      <alignment horizontal="center" vertical="center"/>
    </xf>
    <xf numFmtId="1" fontId="32" fillId="14" borderId="87" xfId="0" applyNumberFormat="1" applyFont="1" applyFill="1" applyBorder="1" applyAlignment="1">
      <alignment vertical="center"/>
    </xf>
    <xf numFmtId="44" fontId="32" fillId="14" borderId="87" xfId="9" applyFont="1" applyFill="1" applyBorder="1" applyAlignment="1">
      <alignment vertical="center"/>
    </xf>
    <xf numFmtId="44" fontId="32" fillId="16" borderId="87" xfId="9" applyFont="1" applyFill="1" applyBorder="1" applyAlignment="1">
      <alignment vertical="center"/>
    </xf>
    <xf numFmtId="9" fontId="32" fillId="15" borderId="87" xfId="1" applyFont="1" applyFill="1" applyBorder="1" applyAlignment="1">
      <alignment vertical="center"/>
    </xf>
    <xf numFmtId="44" fontId="32" fillId="15" borderId="87" xfId="9" applyFont="1" applyFill="1" applyBorder="1" applyAlignment="1">
      <alignment vertical="center"/>
    </xf>
    <xf numFmtId="0" fontId="32" fillId="18" borderId="73" xfId="0" applyFont="1" applyFill="1" applyBorder="1" applyAlignment="1">
      <alignment horizontal="left" vertical="center" wrapText="1"/>
    </xf>
    <xf numFmtId="0" fontId="32" fillId="0" borderId="73" xfId="0" applyFont="1" applyBorder="1" applyAlignment="1">
      <alignment vertical="center"/>
    </xf>
    <xf numFmtId="44" fontId="32" fillId="0" borderId="73" xfId="9" applyFont="1" applyBorder="1" applyAlignment="1">
      <alignment vertical="center"/>
    </xf>
    <xf numFmtId="1" fontId="32" fillId="14" borderId="12" xfId="0" applyNumberFormat="1" applyFont="1" applyFill="1" applyBorder="1" applyAlignment="1">
      <alignment vertical="center"/>
    </xf>
    <xf numFmtId="44" fontId="32" fillId="14" borderId="12" xfId="9" applyFont="1" applyFill="1" applyBorder="1" applyAlignment="1">
      <alignment vertical="center"/>
    </xf>
    <xf numFmtId="44" fontId="32" fillId="16" borderId="12" xfId="9" applyFont="1" applyFill="1" applyBorder="1" applyAlignment="1">
      <alignment vertical="center"/>
    </xf>
    <xf numFmtId="9" fontId="32" fillId="15" borderId="12" xfId="1" applyFont="1" applyFill="1" applyBorder="1" applyAlignment="1">
      <alignment vertical="center"/>
    </xf>
    <xf numFmtId="44" fontId="32" fillId="15" borderId="12" xfId="9" applyFont="1" applyFill="1" applyBorder="1" applyAlignment="1">
      <alignment vertical="center"/>
    </xf>
    <xf numFmtId="0" fontId="32" fillId="0" borderId="83" xfId="0" applyFont="1" applyBorder="1" applyAlignment="1">
      <alignment horizontal="left" vertical="center" wrapText="1"/>
    </xf>
    <xf numFmtId="0" fontId="32" fillId="0" borderId="84" xfId="0" applyFont="1" applyBorder="1" applyAlignment="1">
      <alignment horizontal="left" vertical="center" wrapText="1"/>
    </xf>
    <xf numFmtId="9" fontId="32" fillId="15" borderId="85" xfId="1" applyFont="1" applyFill="1" applyBorder="1" applyAlignment="1">
      <alignment vertical="center"/>
    </xf>
    <xf numFmtId="44" fontId="32" fillId="15" borderId="85" xfId="9" applyFont="1" applyFill="1" applyBorder="1" applyAlignment="1">
      <alignment vertical="center"/>
    </xf>
    <xf numFmtId="0" fontId="32" fillId="18" borderId="77" xfId="0" applyFont="1" applyFill="1" applyBorder="1" applyAlignment="1">
      <alignment horizontal="left" vertical="center" wrapText="1"/>
    </xf>
    <xf numFmtId="0" fontId="32" fillId="0" borderId="73" xfId="0" applyFont="1" applyBorder="1" applyAlignment="1">
      <alignment horizontal="left" vertical="center" wrapText="1"/>
    </xf>
    <xf numFmtId="44" fontId="32" fillId="0" borderId="78" xfId="9" applyFont="1" applyBorder="1" applyAlignment="1">
      <alignment vertical="center"/>
    </xf>
    <xf numFmtId="0" fontId="32" fillId="0" borderId="74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16" fillId="13" borderId="81" xfId="0" applyFont="1" applyFill="1" applyBorder="1" applyAlignment="1">
      <alignment horizontal="center" vertical="center"/>
    </xf>
    <xf numFmtId="0" fontId="28" fillId="0" borderId="73" xfId="0" applyFont="1" applyBorder="1"/>
    <xf numFmtId="0" fontId="32" fillId="0" borderId="88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32" fillId="0" borderId="85" xfId="0" applyFont="1" applyBorder="1" applyAlignment="1">
      <alignment horizontal="center" vertical="center"/>
    </xf>
    <xf numFmtId="44" fontId="32" fillId="0" borderId="85" xfId="9" applyFont="1" applyBorder="1" applyAlignment="1">
      <alignment vertical="center"/>
    </xf>
    <xf numFmtId="1" fontId="32" fillId="14" borderId="89" xfId="0" applyNumberFormat="1" applyFont="1" applyFill="1" applyBorder="1" applyAlignment="1">
      <alignment vertical="center"/>
    </xf>
    <xf numFmtId="44" fontId="32" fillId="14" borderId="89" xfId="9" applyFont="1" applyFill="1" applyBorder="1" applyAlignment="1">
      <alignment vertical="center"/>
    </xf>
    <xf numFmtId="44" fontId="32" fillId="16" borderId="89" xfId="9" applyFont="1" applyFill="1" applyBorder="1" applyAlignment="1">
      <alignment vertical="center"/>
    </xf>
    <xf numFmtId="9" fontId="32" fillId="15" borderId="89" xfId="1" applyFont="1" applyFill="1" applyBorder="1" applyAlignment="1">
      <alignment vertical="center"/>
    </xf>
    <xf numFmtId="44" fontId="32" fillId="15" borderId="89" xfId="9" applyFont="1" applyFill="1" applyBorder="1" applyAlignment="1">
      <alignment vertical="center"/>
    </xf>
    <xf numFmtId="10" fontId="32" fillId="16" borderId="38" xfId="0" applyNumberFormat="1" applyFont="1" applyFill="1" applyBorder="1" applyAlignment="1">
      <alignment horizontal="center" vertical="center"/>
    </xf>
    <xf numFmtId="10" fontId="32" fillId="16" borderId="74" xfId="0" applyNumberFormat="1" applyFont="1" applyFill="1" applyBorder="1" applyAlignment="1">
      <alignment horizontal="center" vertical="center"/>
    </xf>
    <xf numFmtId="0" fontId="28" fillId="15" borderId="0" xfId="0" applyFont="1" applyFill="1"/>
    <xf numFmtId="44" fontId="23" fillId="17" borderId="16" xfId="9" applyFont="1" applyFill="1" applyBorder="1" applyAlignment="1">
      <alignment horizontal="center"/>
    </xf>
    <xf numFmtId="44" fontId="23" fillId="17" borderId="81" xfId="9" applyFont="1" applyFill="1" applyBorder="1" applyAlignment="1">
      <alignment horizontal="center"/>
    </xf>
    <xf numFmtId="49" fontId="32" fillId="0" borderId="72" xfId="0" applyNumberFormat="1" applyFont="1" applyBorder="1" applyAlignment="1">
      <alignment horizontal="left" vertical="center" wrapText="1"/>
    </xf>
    <xf numFmtId="0" fontId="23" fillId="17" borderId="6" xfId="0" applyFont="1" applyFill="1" applyBorder="1"/>
    <xf numFmtId="0" fontId="23" fillId="17" borderId="51" xfId="0" applyFont="1" applyFill="1" applyBorder="1"/>
    <xf numFmtId="44" fontId="23" fillId="17" borderId="51" xfId="0" applyNumberFormat="1" applyFont="1" applyFill="1" applyBorder="1"/>
    <xf numFmtId="44" fontId="23" fillId="17" borderId="80" xfId="0" applyNumberFormat="1" applyFont="1" applyFill="1" applyBorder="1"/>
    <xf numFmtId="9" fontId="23" fillId="17" borderId="19" xfId="1" applyFont="1" applyFill="1" applyBorder="1"/>
    <xf numFmtId="44" fontId="23" fillId="17" borderId="82" xfId="9" applyFont="1" applyFill="1" applyBorder="1"/>
    <xf numFmtId="44" fontId="28" fillId="0" borderId="73" xfId="9" applyFont="1" applyBorder="1"/>
    <xf numFmtId="0" fontId="30" fillId="0" borderId="0" xfId="0" applyFont="1"/>
    <xf numFmtId="0" fontId="37" fillId="0" borderId="0" xfId="0" applyFont="1"/>
    <xf numFmtId="0" fontId="5" fillId="0" borderId="0" xfId="0" applyFont="1" applyAlignment="1">
      <alignment horizontal="left"/>
    </xf>
    <xf numFmtId="44" fontId="37" fillId="0" borderId="0" xfId="0" applyNumberFormat="1" applyFont="1"/>
    <xf numFmtId="9" fontId="37" fillId="0" borderId="0" xfId="1" applyFont="1" applyAlignment="1">
      <alignment horizontal="right"/>
    </xf>
    <xf numFmtId="44" fontId="7" fillId="0" borderId="81" xfId="0" applyNumberFormat="1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8" fillId="23" borderId="6" xfId="0" applyFont="1" applyFill="1" applyBorder="1" applyAlignment="1">
      <alignment horizontal="center"/>
    </xf>
    <xf numFmtId="0" fontId="8" fillId="23" borderId="51" xfId="0" applyFont="1" applyFill="1" applyBorder="1" applyAlignment="1">
      <alignment horizontal="center"/>
    </xf>
    <xf numFmtId="0" fontId="8" fillId="23" borderId="80" xfId="0" applyFont="1" applyFill="1" applyBorder="1" applyAlignment="1">
      <alignment horizontal="center"/>
    </xf>
    <xf numFmtId="0" fontId="23" fillId="11" borderId="0" xfId="0" applyFont="1" applyFill="1" applyAlignment="1">
      <alignment horizontal="center"/>
    </xf>
    <xf numFmtId="0" fontId="23" fillId="12" borderId="0" xfId="0" applyFont="1" applyFill="1" applyAlignment="1">
      <alignment horizontal="left"/>
    </xf>
    <xf numFmtId="0" fontId="23" fillId="11" borderId="43" xfId="0" applyFont="1" applyFill="1" applyBorder="1" applyAlignment="1">
      <alignment horizontal="center"/>
    </xf>
    <xf numFmtId="0" fontId="23" fillId="11" borderId="42" xfId="0" applyFont="1" applyFill="1" applyBorder="1" applyAlignment="1">
      <alignment horizontal="center"/>
    </xf>
    <xf numFmtId="0" fontId="23" fillId="11" borderId="44" xfId="0" applyFont="1" applyFill="1" applyBorder="1" applyAlignment="1">
      <alignment horizontal="center"/>
    </xf>
    <xf numFmtId="0" fontId="23" fillId="12" borderId="90" xfId="0" applyFont="1" applyFill="1" applyBorder="1" applyAlignment="1">
      <alignment horizontal="left"/>
    </xf>
    <xf numFmtId="0" fontId="23" fillId="12" borderId="91" xfId="0" applyFont="1" applyFill="1" applyBorder="1" applyAlignment="1">
      <alignment horizontal="left"/>
    </xf>
    <xf numFmtId="0" fontId="23" fillId="12" borderId="92" xfId="0" applyFont="1" applyFill="1" applyBorder="1" applyAlignment="1">
      <alignment horizontal="left"/>
    </xf>
    <xf numFmtId="0" fontId="23" fillId="12" borderId="93" xfId="0" applyFont="1" applyFill="1" applyBorder="1" applyAlignment="1">
      <alignment horizontal="left"/>
    </xf>
    <xf numFmtId="1" fontId="23" fillId="12" borderId="94" xfId="0" applyNumberFormat="1" applyFont="1" applyFill="1" applyBorder="1" applyAlignment="1">
      <alignment horizontal="left"/>
    </xf>
    <xf numFmtId="1" fontId="23" fillId="12" borderId="95" xfId="0" applyNumberFormat="1" applyFont="1" applyFill="1" applyBorder="1" applyAlignment="1">
      <alignment horizontal="left"/>
    </xf>
    <xf numFmtId="1" fontId="23" fillId="12" borderId="96" xfId="0" applyNumberFormat="1" applyFont="1" applyFill="1" applyBorder="1" applyAlignment="1">
      <alignment horizontal="left"/>
    </xf>
    <xf numFmtId="0" fontId="23" fillId="12" borderId="94" xfId="0" applyFont="1" applyFill="1" applyBorder="1" applyAlignment="1">
      <alignment horizontal="left"/>
    </xf>
    <xf numFmtId="0" fontId="23" fillId="12" borderId="95" xfId="0" applyFont="1" applyFill="1" applyBorder="1" applyAlignment="1">
      <alignment horizontal="left"/>
    </xf>
    <xf numFmtId="0" fontId="23" fillId="12" borderId="76" xfId="0" applyFont="1" applyFill="1" applyBorder="1" applyAlignment="1">
      <alignment horizontal="left"/>
    </xf>
    <xf numFmtId="0" fontId="23" fillId="12" borderId="13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9" fillId="2" borderId="3" xfId="3" applyFont="1" applyFill="1" applyBorder="1" applyAlignment="1">
      <alignment horizontal="center" vertical="center"/>
    </xf>
    <xf numFmtId="0" fontId="29" fillId="2" borderId="4" xfId="3" applyFont="1" applyFill="1" applyBorder="1" applyAlignment="1">
      <alignment horizontal="center" vertical="center"/>
    </xf>
    <xf numFmtId="0" fontId="29" fillId="2" borderId="5" xfId="3" applyFont="1" applyFill="1" applyBorder="1" applyAlignment="1">
      <alignment horizontal="center" vertical="center"/>
    </xf>
    <xf numFmtId="0" fontId="23" fillId="12" borderId="19" xfId="0" applyFont="1" applyFill="1" applyBorder="1" applyAlignment="1">
      <alignment horizontal="left"/>
    </xf>
    <xf numFmtId="0" fontId="23" fillId="12" borderId="20" xfId="0" applyFont="1" applyFill="1" applyBorder="1" applyAlignment="1">
      <alignment horizontal="left"/>
    </xf>
    <xf numFmtId="0" fontId="29" fillId="3" borderId="6" xfId="0" applyFont="1" applyFill="1" applyBorder="1" applyAlignment="1">
      <alignment horizontal="center" vertical="center" wrapText="1"/>
    </xf>
    <xf numFmtId="0" fontId="29" fillId="3" borderId="51" xfId="0" applyFont="1" applyFill="1" applyBorder="1" applyAlignment="1">
      <alignment horizontal="center" vertical="center" wrapText="1"/>
    </xf>
    <xf numFmtId="0" fontId="29" fillId="3" borderId="5" xfId="0" applyFont="1" applyFill="1" applyBorder="1" applyAlignment="1">
      <alignment horizontal="center" vertical="center" wrapText="1"/>
    </xf>
    <xf numFmtId="0" fontId="23" fillId="11" borderId="16" xfId="0" applyFont="1" applyFill="1" applyBorder="1" applyAlignment="1">
      <alignment horizontal="center"/>
    </xf>
    <xf numFmtId="0" fontId="23" fillId="11" borderId="17" xfId="0" applyFont="1" applyFill="1" applyBorder="1" applyAlignment="1">
      <alignment horizontal="center"/>
    </xf>
    <xf numFmtId="0" fontId="23" fillId="11" borderId="18" xfId="0" applyFont="1" applyFill="1" applyBorder="1" applyAlignment="1">
      <alignment horizontal="center"/>
    </xf>
    <xf numFmtId="0" fontId="15" fillId="8" borderId="53" xfId="0" applyFont="1" applyFill="1" applyBorder="1" applyAlignment="1">
      <alignment horizontal="center"/>
    </xf>
    <xf numFmtId="0" fontId="15" fillId="8" borderId="54" xfId="0" applyFont="1" applyFill="1" applyBorder="1" applyAlignment="1">
      <alignment horizontal="center"/>
    </xf>
    <xf numFmtId="0" fontId="15" fillId="8" borderId="55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15" fillId="8" borderId="17" xfId="0" applyFont="1" applyFill="1" applyBorder="1" applyAlignment="1">
      <alignment horizontal="center"/>
    </xf>
    <xf numFmtId="0" fontId="15" fillId="8" borderId="18" xfId="0" applyFont="1" applyFill="1" applyBorder="1" applyAlignment="1">
      <alignment horizontal="center"/>
    </xf>
    <xf numFmtId="0" fontId="17" fillId="9" borderId="64" xfId="0" applyFont="1" applyFill="1" applyBorder="1" applyAlignment="1">
      <alignment horizontal="left" vertical="center"/>
    </xf>
    <xf numFmtId="0" fontId="17" fillId="9" borderId="64" xfId="0" applyFont="1" applyFill="1" applyBorder="1" applyAlignment="1">
      <alignment vertical="center"/>
    </xf>
    <xf numFmtId="0" fontId="17" fillId="9" borderId="0" xfId="0" applyFont="1" applyFill="1" applyAlignment="1">
      <alignment vertical="center"/>
    </xf>
    <xf numFmtId="0" fontId="18" fillId="9" borderId="64" xfId="0" applyFont="1" applyFill="1" applyBorder="1" applyAlignment="1">
      <alignment horizontal="left" vertical="top"/>
    </xf>
    <xf numFmtId="0" fontId="20" fillId="9" borderId="64" xfId="0" applyFont="1" applyFill="1" applyBorder="1" applyAlignment="1">
      <alignment horizontal="center" vertical="center" wrapText="1"/>
    </xf>
    <xf numFmtId="0" fontId="20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169" fontId="38" fillId="0" borderId="97" xfId="0" applyNumberFormat="1" applyFont="1" applyBorder="1"/>
    <xf numFmtId="9" fontId="38" fillId="0" borderId="11" xfId="1" applyFont="1" applyBorder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1</xdr:col>
      <xdr:colOff>995384</xdr:colOff>
      <xdr:row>2</xdr:row>
      <xdr:rowOff>195037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324443</xdr:colOff>
      <xdr:row>0</xdr:row>
      <xdr:rowOff>108498</xdr:rowOff>
    </xdr:from>
    <xdr:to>
      <xdr:col>5</xdr:col>
      <xdr:colOff>978062</xdr:colOff>
      <xdr:row>2</xdr:row>
      <xdr:rowOff>198013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69043" y="108498"/>
          <a:ext cx="653619" cy="635615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2527915</xdr:colOff>
      <xdr:row>0</xdr:row>
      <xdr:rowOff>0</xdr:rowOff>
    </xdr:from>
    <xdr:to>
      <xdr:col>6</xdr:col>
      <xdr:colOff>14512</xdr:colOff>
      <xdr:row>3</xdr:row>
      <xdr:rowOff>124732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1361860</xdr:colOff>
      <xdr:row>0</xdr:row>
      <xdr:rowOff>0</xdr:rowOff>
    </xdr:from>
    <xdr:to>
      <xdr:col>5</xdr:col>
      <xdr:colOff>2283939</xdr:colOff>
      <xdr:row>3</xdr:row>
      <xdr:rowOff>124411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307338</xdr:colOff>
      <xdr:row>5</xdr:row>
      <xdr:rowOff>139141</xdr:rowOff>
    </xdr:from>
    <xdr:to>
      <xdr:col>5</xdr:col>
      <xdr:colOff>1085831</xdr:colOff>
      <xdr:row>8</xdr:row>
      <xdr:rowOff>146563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5</xdr:row>
      <xdr:rowOff>141433</xdr:rowOff>
    </xdr:from>
    <xdr:to>
      <xdr:col>1</xdr:col>
      <xdr:colOff>1072326</xdr:colOff>
      <xdr:row>8</xdr:row>
      <xdr:rowOff>158380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1392465</xdr:colOff>
      <xdr:row>5</xdr:row>
      <xdr:rowOff>90715</xdr:rowOff>
    </xdr:from>
    <xdr:to>
      <xdr:col>5</xdr:col>
      <xdr:colOff>2236107</xdr:colOff>
      <xdr:row>8</xdr:row>
      <xdr:rowOff>165553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2519591</xdr:colOff>
      <xdr:row>5</xdr:row>
      <xdr:rowOff>86634</xdr:rowOff>
    </xdr:from>
    <xdr:to>
      <xdr:col>5</xdr:col>
      <xdr:colOff>3371397</xdr:colOff>
      <xdr:row>8</xdr:row>
      <xdr:rowOff>170801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346307</xdr:colOff>
      <xdr:row>0</xdr:row>
      <xdr:rowOff>84685</xdr:rowOff>
    </xdr:from>
    <xdr:to>
      <xdr:col>6</xdr:col>
      <xdr:colOff>1076557</xdr:colOff>
      <xdr:row>3</xdr:row>
      <xdr:rowOff>25721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1427075</xdr:colOff>
      <xdr:row>0</xdr:row>
      <xdr:rowOff>0</xdr:rowOff>
    </xdr:from>
    <xdr:to>
      <xdr:col>6</xdr:col>
      <xdr:colOff>2263617</xdr:colOff>
      <xdr:row>3</xdr:row>
      <xdr:rowOff>41116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263073</xdr:colOff>
      <xdr:row>5</xdr:row>
      <xdr:rowOff>86180</xdr:rowOff>
    </xdr:from>
    <xdr:to>
      <xdr:col>6</xdr:col>
      <xdr:colOff>1068161</xdr:colOff>
      <xdr:row>8</xdr:row>
      <xdr:rowOff>147410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1431302</xdr:colOff>
      <xdr:row>5</xdr:row>
      <xdr:rowOff>98404</xdr:rowOff>
    </xdr:from>
    <xdr:to>
      <xdr:col>6</xdr:col>
      <xdr:colOff>2240926</xdr:colOff>
      <xdr:row>8</xdr:row>
      <xdr:rowOff>167254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2</xdr:row>
          <xdr:rowOff>220980</xdr:rowOff>
        </xdr:from>
        <xdr:to>
          <xdr:col>1</xdr:col>
          <xdr:colOff>1188720</xdr:colOff>
          <xdr:row>5</xdr:row>
          <xdr:rowOff>45720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</xdr:colOff>
          <xdr:row>3</xdr:row>
          <xdr:rowOff>22860</xdr:rowOff>
        </xdr:from>
        <xdr:to>
          <xdr:col>5</xdr:col>
          <xdr:colOff>1127760</xdr:colOff>
          <xdr:row>5</xdr:row>
          <xdr:rowOff>76200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1211580</xdr:colOff>
          <xdr:row>3</xdr:row>
          <xdr:rowOff>45720</xdr:rowOff>
        </xdr:from>
        <xdr:to>
          <xdr:col>5</xdr:col>
          <xdr:colOff>2255520</xdr:colOff>
          <xdr:row>5</xdr:row>
          <xdr:rowOff>114300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2354580</xdr:colOff>
          <xdr:row>3</xdr:row>
          <xdr:rowOff>68580</xdr:rowOff>
        </xdr:from>
        <xdr:to>
          <xdr:col>6</xdr:col>
          <xdr:colOff>22860</xdr:colOff>
          <xdr:row>5</xdr:row>
          <xdr:rowOff>114300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3</xdr:row>
          <xdr:rowOff>68580</xdr:rowOff>
        </xdr:from>
        <xdr:to>
          <xdr:col>6</xdr:col>
          <xdr:colOff>1112520</xdr:colOff>
          <xdr:row>5</xdr:row>
          <xdr:rowOff>114300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1257300</xdr:colOff>
          <xdr:row>3</xdr:row>
          <xdr:rowOff>68580</xdr:rowOff>
        </xdr:from>
        <xdr:to>
          <xdr:col>6</xdr:col>
          <xdr:colOff>2354580</xdr:colOff>
          <xdr:row>5</xdr:row>
          <xdr:rowOff>114300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8</xdr:row>
          <xdr:rowOff>220980</xdr:rowOff>
        </xdr:from>
        <xdr:to>
          <xdr:col>5</xdr:col>
          <xdr:colOff>22860</xdr:colOff>
          <xdr:row>10</xdr:row>
          <xdr:rowOff>175260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160020</xdr:colOff>
          <xdr:row>8</xdr:row>
          <xdr:rowOff>220980</xdr:rowOff>
        </xdr:from>
        <xdr:to>
          <xdr:col>5</xdr:col>
          <xdr:colOff>1211580</xdr:colOff>
          <xdr:row>10</xdr:row>
          <xdr:rowOff>160020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1257300</xdr:colOff>
          <xdr:row>8</xdr:row>
          <xdr:rowOff>220980</xdr:rowOff>
        </xdr:from>
        <xdr:to>
          <xdr:col>5</xdr:col>
          <xdr:colOff>2308860</xdr:colOff>
          <xdr:row>10</xdr:row>
          <xdr:rowOff>144780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2354580</xdr:colOff>
          <xdr:row>8</xdr:row>
          <xdr:rowOff>220980</xdr:rowOff>
        </xdr:from>
        <xdr:to>
          <xdr:col>6</xdr:col>
          <xdr:colOff>22860</xdr:colOff>
          <xdr:row>10</xdr:row>
          <xdr:rowOff>144780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8</xdr:row>
          <xdr:rowOff>220980</xdr:rowOff>
        </xdr:from>
        <xdr:to>
          <xdr:col>6</xdr:col>
          <xdr:colOff>1074420</xdr:colOff>
          <xdr:row>10</xdr:row>
          <xdr:rowOff>144780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1303020</xdr:colOff>
          <xdr:row>9</xdr:row>
          <xdr:rowOff>22860</xdr:rowOff>
        </xdr:from>
        <xdr:to>
          <xdr:col>6</xdr:col>
          <xdr:colOff>2400300</xdr:colOff>
          <xdr:row>10</xdr:row>
          <xdr:rowOff>175260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217715</xdr:colOff>
      <xdr:row>3</xdr:row>
      <xdr:rowOff>235857</xdr:rowOff>
    </xdr:from>
    <xdr:to>
      <xdr:col>11</xdr:col>
      <xdr:colOff>41047</xdr:colOff>
      <xdr:row>10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317358" y="1115786"/>
          <a:ext cx="2331583" cy="1605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-my.sharepoint.com/personal/financeiro_oggigroup_com_br/Documents/&#193;rea%20de%20Trabalho/PLANILHAS%20OGGI%20LIVE/1%20-%20FECHADOS/04%20ABRIL%202026/LE_229_VISITA%20A%20F&#193;BRICA_10.03_FECHAMENTO.xlsm" TargetMode="External"/><Relationship Id="rId1" Type="http://schemas.openxmlformats.org/officeDocument/2006/relationships/externalLinkPath" Target="https://oggigrouplive-my.sharepoint.com/personal/financeiro_oggigroup_com_br/Documents/&#193;rea%20de%20Trabalho/PLANILHAS%20OGGI%20LIVE/1%20-%20FECHADOS/04%20ABRIL%202026/LE_229_VISITA%20A%20F&#193;BRICA_10.03_FECH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O"/>
      <sheetName val="VISITA 10.03"/>
      <sheetName val="Solicitações de Pagamento"/>
      <sheetName val="Help"/>
      <sheetName val="ItensOrc"/>
      <sheetName val="Template SP"/>
    </sheetNames>
    <sheetDataSet>
      <sheetData sheetId="0" refreshError="1"/>
      <sheetData sheetId="1">
        <row r="49">
          <cell r="AC49">
            <v>13265.61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F9BE-BB98-4EA4-BFA8-67201B995094}">
  <dimension ref="A1:F31"/>
  <sheetViews>
    <sheetView showGridLines="0" tabSelected="1" topLeftCell="A14" zoomScaleNormal="100" workbookViewId="0">
      <selection activeCell="C29" sqref="C29:D29"/>
    </sheetView>
  </sheetViews>
  <sheetFormatPr defaultColWidth="8.6640625" defaultRowHeight="16.2" x14ac:dyDescent="0.35"/>
  <cols>
    <col min="1" max="1" width="8.6640625" style="82"/>
    <col min="2" max="2" width="41.109375" style="82" customWidth="1"/>
    <col min="3" max="3" width="22.88671875" style="82" customWidth="1"/>
    <col min="4" max="4" width="20.44140625" style="82" customWidth="1"/>
    <col min="5" max="5" width="18.44140625" style="82" customWidth="1"/>
    <col min="6" max="6" width="11.88671875" style="83" bestFit="1" customWidth="1"/>
    <col min="7" max="7" width="12.88671875" style="82" bestFit="1" customWidth="1"/>
    <col min="8" max="8" width="12.5546875" style="82" bestFit="1" customWidth="1"/>
    <col min="9" max="16384" width="8.6640625" style="82"/>
  </cols>
  <sheetData>
    <row r="1" spans="1:5" s="83" customFormat="1" hidden="1" x14ac:dyDescent="0.35">
      <c r="A1" s="82"/>
      <c r="B1" s="82"/>
      <c r="C1" s="82"/>
      <c r="D1" s="82"/>
      <c r="E1" s="82"/>
    </row>
    <row r="2" spans="1:5" s="83" customFormat="1" hidden="1" x14ac:dyDescent="0.35">
      <c r="A2" s="82"/>
      <c r="B2" s="82"/>
      <c r="C2" s="82"/>
      <c r="D2" s="82"/>
      <c r="E2" s="82"/>
    </row>
    <row r="3" spans="1:5" s="83" customFormat="1" hidden="1" x14ac:dyDescent="0.35">
      <c r="A3" s="82"/>
      <c r="B3" s="82"/>
      <c r="C3" s="84">
        <v>45866</v>
      </c>
      <c r="D3" s="85"/>
      <c r="E3" s="236" t="e">
        <f>SUM(#REF!)</f>
        <v>#REF!</v>
      </c>
    </row>
    <row r="4" spans="1:5" s="83" customFormat="1" ht="15.6" hidden="1" customHeight="1" thickBot="1" x14ac:dyDescent="0.4">
      <c r="A4" s="82"/>
      <c r="B4" s="82"/>
      <c r="C4" s="86">
        <v>45867</v>
      </c>
      <c r="D4" s="87"/>
      <c r="E4" s="237"/>
    </row>
    <row r="5" spans="1:5" s="83" customFormat="1" hidden="1" x14ac:dyDescent="0.35">
      <c r="A5" s="82"/>
      <c r="B5" s="82"/>
      <c r="C5" s="88" t="s">
        <v>329</v>
      </c>
      <c r="D5" s="89"/>
      <c r="E5" s="82"/>
    </row>
    <row r="6" spans="1:5" s="83" customFormat="1" hidden="1" x14ac:dyDescent="0.35">
      <c r="A6" s="82"/>
      <c r="B6" s="82"/>
      <c r="C6" s="88" t="s">
        <v>330</v>
      </c>
      <c r="D6" s="89"/>
      <c r="E6" s="82"/>
    </row>
    <row r="7" spans="1:5" s="83" customFormat="1" ht="16.8" hidden="1" thickBot="1" x14ac:dyDescent="0.4">
      <c r="A7" s="82"/>
      <c r="B7" s="82"/>
      <c r="C7" s="90" t="s">
        <v>58</v>
      </c>
      <c r="D7" s="91"/>
      <c r="E7" s="82"/>
    </row>
    <row r="9" spans="1:5" s="83" customFormat="1" ht="24" customHeight="1" x14ac:dyDescent="0.35">
      <c r="A9" s="82"/>
      <c r="B9" s="82"/>
      <c r="C9" s="82"/>
      <c r="D9" s="82"/>
      <c r="E9" s="82"/>
    </row>
    <row r="11" spans="1:5" s="83" customFormat="1" ht="15" customHeight="1" x14ac:dyDescent="0.35">
      <c r="A11" s="82"/>
      <c r="B11" s="92" t="s">
        <v>288</v>
      </c>
      <c r="C11" s="93"/>
      <c r="D11" s="94"/>
      <c r="E11" s="82"/>
    </row>
    <row r="12" spans="1:5" s="83" customFormat="1" ht="15" customHeight="1" x14ac:dyDescent="0.35">
      <c r="A12" s="82"/>
      <c r="B12" s="95" t="s">
        <v>158</v>
      </c>
      <c r="C12" s="96"/>
      <c r="D12" s="94"/>
      <c r="E12" s="82"/>
    </row>
    <row r="13" spans="1:5" s="83" customFormat="1" ht="15" customHeight="1" x14ac:dyDescent="0.35">
      <c r="A13" s="82"/>
      <c r="B13" s="95" t="s">
        <v>159</v>
      </c>
      <c r="C13" s="97"/>
      <c r="D13" s="98"/>
      <c r="E13" s="82"/>
    </row>
    <row r="14" spans="1:5" s="83" customFormat="1" ht="15" customHeight="1" x14ac:dyDescent="0.35">
      <c r="A14" s="82"/>
      <c r="B14" s="95" t="s">
        <v>211</v>
      </c>
      <c r="C14" s="97"/>
      <c r="D14" s="98"/>
      <c r="E14" s="82"/>
    </row>
    <row r="15" spans="1:5" s="83" customFormat="1" ht="15" customHeight="1" x14ac:dyDescent="0.35">
      <c r="A15" s="82"/>
      <c r="B15" s="95" t="s">
        <v>287</v>
      </c>
      <c r="C15" s="99"/>
      <c r="D15" s="100"/>
      <c r="E15" s="82"/>
    </row>
    <row r="16" spans="1:5" ht="15" customHeight="1" x14ac:dyDescent="0.35">
      <c r="B16" s="95" t="s">
        <v>216</v>
      </c>
      <c r="C16" s="97"/>
      <c r="D16" s="98"/>
    </row>
    <row r="17" spans="2:6" ht="15" customHeight="1" x14ac:dyDescent="0.35">
      <c r="B17" s="95" t="s">
        <v>193</v>
      </c>
      <c r="C17" s="97"/>
      <c r="D17" s="98"/>
    </row>
    <row r="18" spans="2:6" ht="15" customHeight="1" x14ac:dyDescent="0.35">
      <c r="B18" s="101" t="s">
        <v>289</v>
      </c>
      <c r="C18" s="102"/>
      <c r="D18" s="98"/>
    </row>
    <row r="20" spans="2:6" ht="15.6" customHeight="1" x14ac:dyDescent="0.35">
      <c r="B20" s="103"/>
      <c r="C20" s="103" t="s">
        <v>331</v>
      </c>
      <c r="D20" s="103" t="s">
        <v>332</v>
      </c>
      <c r="E20" s="103" t="s">
        <v>333</v>
      </c>
      <c r="F20" s="104"/>
    </row>
    <row r="21" spans="2:6" x14ac:dyDescent="0.35">
      <c r="B21" s="105" t="s">
        <v>334</v>
      </c>
      <c r="C21" s="106">
        <f>'VISITA 10.03'!N41</f>
        <v>17732.011196719275</v>
      </c>
      <c r="D21" s="106">
        <f>'[1]VISITA 10.03'!AC49</f>
        <v>13265.61</v>
      </c>
      <c r="E21" s="106">
        <f>C21-D21</f>
        <v>4466.4011967192746</v>
      </c>
      <c r="F21" s="107">
        <f>E21*100%/C21</f>
        <v>0.25188350871026038</v>
      </c>
    </row>
    <row r="22" spans="2:6" x14ac:dyDescent="0.35">
      <c r="B22" s="103" t="s">
        <v>58</v>
      </c>
      <c r="C22" s="108">
        <f>SUM(C21:C21)</f>
        <v>17732.011196719275</v>
      </c>
      <c r="D22" s="108">
        <f>SUM(D21:D21)</f>
        <v>13265.61</v>
      </c>
      <c r="E22" s="108">
        <f>SUM(E21:E21)</f>
        <v>4466.4011967192746</v>
      </c>
      <c r="F22" s="107">
        <f t="shared" ref="F22" si="0">E22*100%/C22</f>
        <v>0.25188350871026038</v>
      </c>
    </row>
    <row r="24" spans="2:6" ht="200.1" hidden="1" customHeight="1" x14ac:dyDescent="0.35"/>
    <row r="25" spans="2:6" ht="16.8" thickBot="1" x14ac:dyDescent="0.4"/>
    <row r="26" spans="2:6" ht="21.9" customHeight="1" thickBot="1" x14ac:dyDescent="0.4">
      <c r="B26" s="238" t="s">
        <v>335</v>
      </c>
      <c r="C26" s="239"/>
      <c r="D26" s="239"/>
      <c r="E26" s="239"/>
      <c r="F26" s="240"/>
    </row>
    <row r="27" spans="2:6" ht="24.9" customHeight="1" thickBot="1" x14ac:dyDescent="0.4">
      <c r="B27" s="109" t="s">
        <v>336</v>
      </c>
      <c r="C27" s="110">
        <v>11720.3</v>
      </c>
      <c r="D27" s="111">
        <f>D22</f>
        <v>13265.61</v>
      </c>
      <c r="E27" s="324">
        <f>C27-D27</f>
        <v>-1545.3100000000013</v>
      </c>
      <c r="F27" s="325">
        <f>E27*100%/C27</f>
        <v>-0.13184901410373467</v>
      </c>
    </row>
    <row r="28" spans="2:6" ht="29.4" customHeight="1" thickBot="1" x14ac:dyDescent="0.4">
      <c r="B28" s="113" t="s">
        <v>337</v>
      </c>
      <c r="C28" s="114">
        <v>6011.71</v>
      </c>
      <c r="D28" s="115">
        <f>C28*0.15</f>
        <v>901.75649999999996</v>
      </c>
      <c r="E28" s="115">
        <f>C28-D28</f>
        <v>5109.9534999999996</v>
      </c>
      <c r="F28" s="112">
        <f>E28*100%/C28</f>
        <v>0.85</v>
      </c>
    </row>
    <row r="29" spans="2:6" ht="20.25" customHeight="1" thickBot="1" x14ac:dyDescent="0.4">
      <c r="B29" s="116"/>
      <c r="C29" s="117">
        <f>SUM(C27:C28)</f>
        <v>17732.009999999998</v>
      </c>
      <c r="D29" s="118">
        <f>SUM(D27:D28)</f>
        <v>14167.3665</v>
      </c>
      <c r="E29" s="119">
        <f>SUM(E27:E28)</f>
        <v>3564.6434999999983</v>
      </c>
      <c r="F29" s="112">
        <f>E29*100%/C29</f>
        <v>0.20102873278325462</v>
      </c>
    </row>
    <row r="30" spans="2:6" x14ac:dyDescent="0.35">
      <c r="C30" s="120"/>
    </row>
    <row r="31" spans="2:6" x14ac:dyDescent="0.35">
      <c r="C31" s="121"/>
    </row>
  </sheetData>
  <mergeCells count="2">
    <mergeCell ref="E3:E4"/>
    <mergeCell ref="B26:F26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D46"/>
  <sheetViews>
    <sheetView showGridLines="0" topLeftCell="K35" zoomScale="60" zoomScaleNormal="60" workbookViewId="0">
      <selection activeCell="AE37" sqref="AE37"/>
    </sheetView>
  </sheetViews>
  <sheetFormatPr defaultColWidth="9.109375" defaultRowHeight="18" x14ac:dyDescent="0.35"/>
  <cols>
    <col min="1" max="1" width="11.88671875" style="122" hidden="1" customWidth="1"/>
    <col min="2" max="2" width="18.109375" style="122" bestFit="1" customWidth="1"/>
    <col min="3" max="3" width="21.88671875" style="122" hidden="1" customWidth="1"/>
    <col min="4" max="4" width="28.109375" style="122" hidden="1" customWidth="1"/>
    <col min="5" max="5" width="31.5546875" style="122" hidden="1" customWidth="1"/>
    <col min="6" max="6" width="51.5546875" style="122" bestFit="1" customWidth="1"/>
    <col min="7" max="7" width="76.44140625" style="122" customWidth="1"/>
    <col min="8" max="8" width="5.109375" style="122" hidden="1" customWidth="1"/>
    <col min="9" max="9" width="7.44140625" style="122" hidden="1" customWidth="1"/>
    <col min="10" max="10" width="20.44140625" style="122" hidden="1" customWidth="1"/>
    <col min="11" max="12" width="33" style="122" customWidth="1"/>
    <col min="13" max="13" width="29" style="122" customWidth="1"/>
    <col min="14" max="14" width="33" style="122" customWidth="1"/>
    <col min="15" max="15" width="3.44140625" style="122" hidden="1" customWidth="1"/>
    <col min="16" max="16" width="8.88671875" style="122" hidden="1" customWidth="1"/>
    <col min="17" max="17" width="20.5546875" style="122" customWidth="1"/>
    <col min="18" max="18" width="8.109375" style="122" hidden="1" customWidth="1"/>
    <col min="19" max="19" width="27.109375" style="122" hidden="1" customWidth="1"/>
    <col min="20" max="20" width="28.6640625" style="122" bestFit="1" customWidth="1"/>
    <col min="21" max="23" width="28.44140625" style="122" hidden="1" customWidth="1"/>
    <col min="24" max="24" width="27.5546875" style="122" customWidth="1"/>
    <col min="25" max="25" width="27.5546875" style="122" hidden="1" customWidth="1"/>
    <col min="26" max="26" width="18.5546875" style="122" hidden="1" customWidth="1"/>
    <col min="27" max="27" width="27.5546875" style="122" hidden="1" customWidth="1"/>
    <col min="28" max="28" width="19.5546875" style="122" customWidth="1"/>
    <col min="29" max="29" width="21.88671875" style="122" bestFit="1" customWidth="1"/>
    <col min="30" max="30" width="15.88671875" style="231" bestFit="1" customWidth="1"/>
    <col min="31" max="16384" width="9.109375" style="122"/>
  </cols>
  <sheetData>
    <row r="1" spans="1:29" x14ac:dyDescent="0.35">
      <c r="B1" s="123"/>
      <c r="C1" s="124"/>
      <c r="D1" s="124"/>
      <c r="F1" s="257"/>
      <c r="G1" s="257"/>
    </row>
    <row r="2" spans="1:29" ht="24.75" customHeight="1" x14ac:dyDescent="0.35">
      <c r="B2" s="125"/>
      <c r="D2" s="124"/>
      <c r="F2" s="258" t="s">
        <v>0</v>
      </c>
      <c r="G2" s="258"/>
    </row>
    <row r="3" spans="1:29" x14ac:dyDescent="0.35">
      <c r="B3" s="65"/>
      <c r="F3" s="35"/>
      <c r="G3" s="35"/>
    </row>
    <row r="4" spans="1:29" x14ac:dyDescent="0.35">
      <c r="F4" s="58" t="s">
        <v>288</v>
      </c>
      <c r="G4" s="59"/>
    </row>
    <row r="5" spans="1:29" x14ac:dyDescent="0.35">
      <c r="F5" s="60" t="s">
        <v>158</v>
      </c>
      <c r="G5" s="61"/>
    </row>
    <row r="6" spans="1:29" x14ac:dyDescent="0.35">
      <c r="F6" s="60" t="s">
        <v>159</v>
      </c>
      <c r="G6" s="62"/>
    </row>
    <row r="7" spans="1:29" ht="21.75" customHeight="1" x14ac:dyDescent="0.35">
      <c r="F7" s="60" t="s">
        <v>211</v>
      </c>
      <c r="G7" s="62"/>
    </row>
    <row r="8" spans="1:29" x14ac:dyDescent="0.35">
      <c r="F8" s="60" t="s">
        <v>287</v>
      </c>
      <c r="G8" s="126"/>
    </row>
    <row r="9" spans="1:29" x14ac:dyDescent="0.35">
      <c r="F9" s="60" t="s">
        <v>216</v>
      </c>
      <c r="G9" s="62"/>
    </row>
    <row r="10" spans="1:29" ht="27" customHeight="1" x14ac:dyDescent="0.35">
      <c r="F10" s="60" t="s">
        <v>193</v>
      </c>
      <c r="G10" s="62"/>
    </row>
    <row r="11" spans="1:29" ht="18.600000000000001" thickBot="1" x14ac:dyDescent="0.4">
      <c r="F11" s="63" t="s">
        <v>289</v>
      </c>
      <c r="G11" s="64"/>
    </row>
    <row r="12" spans="1:29" ht="18.600000000000001" thickBot="1" x14ac:dyDescent="0.4">
      <c r="B12" s="127"/>
      <c r="M12" s="128"/>
      <c r="Q12" s="259" t="s">
        <v>1</v>
      </c>
      <c r="R12" s="260"/>
      <c r="S12" s="260"/>
      <c r="T12" s="261"/>
      <c r="U12" s="264" t="s">
        <v>2</v>
      </c>
      <c r="V12" s="265"/>
      <c r="W12" s="265"/>
      <c r="X12" s="266"/>
      <c r="Y12" s="129" t="s">
        <v>75</v>
      </c>
      <c r="Z12" s="130">
        <f>(1/(1-M14))-1</f>
        <v>0.24269914253759173</v>
      </c>
    </row>
    <row r="13" spans="1:29" ht="18.600000000000001" hidden="1" thickBot="1" x14ac:dyDescent="0.4">
      <c r="A13" s="33" t="s">
        <v>4</v>
      </c>
      <c r="B13" s="34" t="s">
        <v>5</v>
      </c>
      <c r="C13" s="33" t="s">
        <v>6</v>
      </c>
      <c r="D13" s="33" t="s">
        <v>7</v>
      </c>
      <c r="E13" s="33" t="s">
        <v>8</v>
      </c>
      <c r="M13" s="131">
        <v>0.81</v>
      </c>
    </row>
    <row r="14" spans="1:29" ht="30" customHeight="1" thickBot="1" x14ac:dyDescent="0.4">
      <c r="A14" s="132">
        <v>0</v>
      </c>
      <c r="B14" s="133"/>
      <c r="C14" s="134"/>
      <c r="D14" s="135"/>
      <c r="E14" s="136"/>
      <c r="F14" s="137" t="s">
        <v>9</v>
      </c>
      <c r="G14" s="138" t="s">
        <v>10</v>
      </c>
      <c r="H14" s="139" t="s">
        <v>11</v>
      </c>
      <c r="I14" s="139" t="s">
        <v>12</v>
      </c>
      <c r="J14" s="140" t="s">
        <v>13</v>
      </c>
      <c r="K14" s="141" t="s">
        <v>14</v>
      </c>
      <c r="L14" s="142">
        <v>0.08</v>
      </c>
      <c r="M14" s="143">
        <v>0.1953</v>
      </c>
      <c r="N14" s="144" t="s">
        <v>15</v>
      </c>
      <c r="Q14" s="145" t="s">
        <v>16</v>
      </c>
      <c r="R14" s="146" t="s">
        <v>17</v>
      </c>
      <c r="S14" s="147" t="s">
        <v>18</v>
      </c>
      <c r="T14" s="148" t="s">
        <v>19</v>
      </c>
      <c r="U14" s="149" t="s">
        <v>20</v>
      </c>
      <c r="V14" s="150" t="s">
        <v>21</v>
      </c>
      <c r="W14" s="151" t="s">
        <v>22</v>
      </c>
      <c r="X14" s="152" t="s">
        <v>23</v>
      </c>
      <c r="Y14" s="152" t="s">
        <v>71</v>
      </c>
      <c r="Z14" s="153" t="s">
        <v>24</v>
      </c>
      <c r="AA14" s="154" t="s">
        <v>25</v>
      </c>
      <c r="AB14" s="155" t="s">
        <v>338</v>
      </c>
      <c r="AC14" s="156" t="s">
        <v>339</v>
      </c>
    </row>
    <row r="15" spans="1:29" ht="30" customHeight="1" thickBot="1" x14ac:dyDescent="0.4">
      <c r="A15" s="135">
        <v>1</v>
      </c>
      <c r="B15" s="157">
        <v>1</v>
      </c>
      <c r="C15" s="158" t="s">
        <v>149</v>
      </c>
      <c r="D15" s="135"/>
      <c r="E15" s="135"/>
      <c r="F15" s="267" t="s">
        <v>215</v>
      </c>
      <c r="G15" s="268"/>
      <c r="H15" s="268"/>
      <c r="I15" s="268"/>
      <c r="J15" s="268"/>
      <c r="K15" s="268"/>
      <c r="L15" s="268"/>
      <c r="M15" s="268"/>
      <c r="N15" s="269"/>
      <c r="Q15" s="243" t="str">
        <f>IF(F15&lt;&gt;"",F15,"")</f>
        <v xml:space="preserve">VISITA A FÁBRICA </v>
      </c>
      <c r="R15" s="244"/>
      <c r="S15" s="244"/>
      <c r="T15" s="244"/>
      <c r="U15" s="244"/>
      <c r="V15" s="244"/>
      <c r="W15" s="244"/>
      <c r="X15" s="244"/>
      <c r="Y15" s="245"/>
      <c r="AB15" s="241"/>
      <c r="AC15" s="241"/>
    </row>
    <row r="16" spans="1:29" ht="30" customHeight="1" x14ac:dyDescent="0.35">
      <c r="A16" s="135">
        <v>2</v>
      </c>
      <c r="B16" s="157" t="s">
        <v>151</v>
      </c>
      <c r="C16" s="158" t="s">
        <v>150</v>
      </c>
      <c r="D16" s="135"/>
      <c r="E16" s="135"/>
      <c r="F16" s="246" t="s">
        <v>160</v>
      </c>
      <c r="G16" s="247"/>
      <c r="H16" s="247"/>
      <c r="I16" s="247"/>
      <c r="J16" s="247"/>
      <c r="K16" s="249"/>
      <c r="L16" s="159" t="s">
        <v>152</v>
      </c>
      <c r="M16" s="160" t="s">
        <v>153</v>
      </c>
      <c r="N16" s="161" t="s">
        <v>15</v>
      </c>
      <c r="Q16" s="246" t="str">
        <f>IF(F16&lt;&gt;"",F16,"")</f>
        <v xml:space="preserve">LOGISTICA OPERACIONAL  </v>
      </c>
      <c r="R16" s="247"/>
      <c r="S16" s="247"/>
      <c r="T16" s="247"/>
      <c r="U16" s="247"/>
      <c r="V16" s="247"/>
      <c r="W16" s="247"/>
      <c r="X16" s="247"/>
      <c r="Y16" s="248"/>
      <c r="Z16" s="162" t="s">
        <v>154</v>
      </c>
      <c r="AA16" s="163" t="s">
        <v>25</v>
      </c>
      <c r="AB16" s="242"/>
      <c r="AC16" s="242"/>
    </row>
    <row r="17" spans="1:30" ht="60" customHeight="1" x14ac:dyDescent="0.35">
      <c r="A17" s="135">
        <v>3</v>
      </c>
      <c r="B17" s="157" t="s">
        <v>147</v>
      </c>
      <c r="C17" s="158" t="s">
        <v>155</v>
      </c>
      <c r="D17" s="135" t="s">
        <v>157</v>
      </c>
      <c r="E17" s="135" t="s">
        <v>156</v>
      </c>
      <c r="F17" s="164" t="s">
        <v>161</v>
      </c>
      <c r="G17" s="165" t="s">
        <v>201</v>
      </c>
      <c r="H17" s="166">
        <v>1</v>
      </c>
      <c r="I17" s="166">
        <v>1</v>
      </c>
      <c r="J17" s="167">
        <v>1850</v>
      </c>
      <c r="K17" s="167">
        <f>IF(F17&lt;&gt;"",H17*I17*J17,"")</f>
        <v>1850</v>
      </c>
      <c r="L17" s="167">
        <f>IF(K17&lt;&gt;"",IF(D17="INTERNO",0,K17*$L$14),"")</f>
        <v>148</v>
      </c>
      <c r="M17" s="167">
        <f>IF(K17&lt;&gt;"",IF(E17="FAT.OGGI",SUM(K17:L17)*(1/(1-$M$14)-1),L17*(1/(1-$M$14)-1)),"")</f>
        <v>35.919473095563575</v>
      </c>
      <c r="N17" s="168">
        <f>SUM(K17:M17)</f>
        <v>2033.9194730955635</v>
      </c>
      <c r="Q17" s="169">
        <f>IF(H17&lt;&gt;"",H17,"")</f>
        <v>1</v>
      </c>
      <c r="R17" s="170">
        <f>IF(I17&lt;&gt;"",I17,"")</f>
        <v>1</v>
      </c>
      <c r="S17" s="171">
        <v>1250</v>
      </c>
      <c r="T17" s="171">
        <f>IF(Q17&lt;&gt;"",Q17*R17*S17,"")</f>
        <v>1250</v>
      </c>
      <c r="U17" s="172">
        <f>IF(Q17&lt;&gt;"",K17-T17,"")</f>
        <v>600</v>
      </c>
      <c r="V17" s="173">
        <f>IF(Q17&lt;&gt;"",0%,"")</f>
        <v>0</v>
      </c>
      <c r="W17" s="174">
        <f>IF(Q17&lt;&gt;"",V17*U17,"")</f>
        <v>0</v>
      </c>
      <c r="X17" s="174">
        <f>IF(Q17&lt;&gt;"",W17+T17,"")</f>
        <v>1250</v>
      </c>
      <c r="Y17" s="175">
        <f>IF(Q17&lt;&gt;"",X17+M17,"")</f>
        <v>1285.9194730955635</v>
      </c>
      <c r="Z17" s="176">
        <f>IF(Q17&lt;&gt;"",U17/K17,"")</f>
        <v>0.32432432432432434</v>
      </c>
      <c r="AA17" s="177">
        <f>T17/$T$18</f>
        <v>1</v>
      </c>
      <c r="AB17" s="178">
        <f>X17-AC17</f>
        <v>0</v>
      </c>
      <c r="AC17" s="179">
        <v>1250</v>
      </c>
      <c r="AD17" s="231" t="s">
        <v>340</v>
      </c>
    </row>
    <row r="18" spans="1:30" ht="30" customHeight="1" thickBot="1" x14ac:dyDescent="0.4">
      <c r="A18" s="180">
        <v>4</v>
      </c>
      <c r="B18" s="157"/>
      <c r="C18" s="181" t="s">
        <v>182</v>
      </c>
      <c r="D18" s="180"/>
      <c r="E18" s="180"/>
      <c r="F18" s="262" t="s">
        <v>183</v>
      </c>
      <c r="G18" s="263"/>
      <c r="H18" s="263"/>
      <c r="I18" s="263"/>
      <c r="J18" s="263"/>
      <c r="K18" s="69">
        <f>SUM(K17:K17)</f>
        <v>1850</v>
      </c>
      <c r="L18" s="69">
        <f>SUM(L17:L17)</f>
        <v>148</v>
      </c>
      <c r="M18" s="69">
        <f>SUM(M17:M17)</f>
        <v>35.919473095563575</v>
      </c>
      <c r="N18" s="70">
        <f>SUM(N17:N17)</f>
        <v>2033.9194730955635</v>
      </c>
      <c r="Q18" s="250" t="s">
        <v>183</v>
      </c>
      <c r="R18" s="251"/>
      <c r="S18" s="252"/>
      <c r="T18" s="71">
        <f>SUM(T17:T17)</f>
        <v>1250</v>
      </c>
      <c r="U18" s="72">
        <f>SUM(U17:U17)</f>
        <v>600</v>
      </c>
      <c r="V18" s="182"/>
      <c r="W18" s="183"/>
      <c r="X18" s="73">
        <f>SUM(X17:X17)</f>
        <v>1250</v>
      </c>
      <c r="Y18" s="74">
        <f>IF(Q18&lt;&gt;"",X18+M18,"")</f>
        <v>1285.9194730955635</v>
      </c>
      <c r="Z18" s="184"/>
      <c r="AB18" s="178"/>
      <c r="AC18" s="179"/>
    </row>
    <row r="19" spans="1:30" ht="30" customHeight="1" x14ac:dyDescent="0.35">
      <c r="A19" s="135">
        <v>5</v>
      </c>
      <c r="B19" s="157" t="s">
        <v>162</v>
      </c>
      <c r="C19" s="158" t="s">
        <v>150</v>
      </c>
      <c r="D19" s="135"/>
      <c r="E19" s="135"/>
      <c r="F19" s="246" t="s">
        <v>163</v>
      </c>
      <c r="G19" s="247"/>
      <c r="H19" s="247"/>
      <c r="I19" s="247"/>
      <c r="J19" s="247"/>
      <c r="K19" s="249"/>
      <c r="L19" s="159" t="s">
        <v>152</v>
      </c>
      <c r="M19" s="160" t="s">
        <v>153</v>
      </c>
      <c r="N19" s="161" t="s">
        <v>15</v>
      </c>
      <c r="Q19" s="246" t="str">
        <f>IF(F19&lt;&gt;"",F19,"")</f>
        <v xml:space="preserve">A&amp;B </v>
      </c>
      <c r="R19" s="247"/>
      <c r="S19" s="247"/>
      <c r="T19" s="247"/>
      <c r="U19" s="247"/>
      <c r="V19" s="247"/>
      <c r="W19" s="247"/>
      <c r="X19" s="247"/>
      <c r="Y19" s="248"/>
      <c r="Z19" s="162" t="s">
        <v>154</v>
      </c>
      <c r="AA19" s="163" t="s">
        <v>25</v>
      </c>
      <c r="AB19" s="230"/>
      <c r="AC19" s="230"/>
    </row>
    <row r="20" spans="1:30" ht="60" customHeight="1" x14ac:dyDescent="0.35">
      <c r="A20" s="135">
        <v>6</v>
      </c>
      <c r="B20" s="157" t="s">
        <v>212</v>
      </c>
      <c r="C20" s="158" t="s">
        <v>155</v>
      </c>
      <c r="D20" s="135" t="s">
        <v>157</v>
      </c>
      <c r="E20" s="135" t="s">
        <v>156</v>
      </c>
      <c r="F20" s="165" t="s">
        <v>200</v>
      </c>
      <c r="G20" s="165" t="s">
        <v>202</v>
      </c>
      <c r="H20" s="166">
        <v>1</v>
      </c>
      <c r="I20" s="166">
        <v>1</v>
      </c>
      <c r="J20" s="167">
        <v>868.62</v>
      </c>
      <c r="K20" s="167">
        <f>IF(F20&lt;&gt;"",H20*I20*J20,"")</f>
        <v>868.62</v>
      </c>
      <c r="L20" s="167">
        <f>IF(K20&lt;&gt;"",IF(D20="INTERNO",0,K20*$L$14),"")</f>
        <v>69.489599999999996</v>
      </c>
      <c r="M20" s="167">
        <f>IF(K20&lt;&gt;"",IF(E20="FAT.OGGI",SUM(K20:L20)*(1/(1-$M$14)-1),L20*(1/(1-$M$14)-1)),"")</f>
        <v>16.865066335280233</v>
      </c>
      <c r="N20" s="167">
        <f>SUM(K20:M20)</f>
        <v>954.97466633528029</v>
      </c>
      <c r="Q20" s="185">
        <f>IF(H20&lt;&gt;"",H20,"")</f>
        <v>1</v>
      </c>
      <c r="R20" s="185">
        <f>IF(I20&lt;&gt;"",I20,"")</f>
        <v>1</v>
      </c>
      <c r="S20" s="186">
        <v>868.62</v>
      </c>
      <c r="T20" s="186">
        <f>IF(Q20&lt;&gt;"",Q20*R20*S20,"")</f>
        <v>868.62</v>
      </c>
      <c r="U20" s="187">
        <f>IF(Q20&lt;&gt;"",K20-T20,"")</f>
        <v>0</v>
      </c>
      <c r="V20" s="188">
        <f>IF(Q20&lt;&gt;"",0%,"")</f>
        <v>0</v>
      </c>
      <c r="W20" s="189">
        <f>IF(Q20&lt;&gt;"",V20*U20,"")</f>
        <v>0</v>
      </c>
      <c r="X20" s="189">
        <f>IF(Q20&lt;&gt;"",W20+T20,"")</f>
        <v>868.62</v>
      </c>
      <c r="Y20" s="183">
        <f t="shared" ref="Y20:Y22" si="0">IF(Q20&lt;&gt;"",X20+M20,"")</f>
        <v>885.48506633528018</v>
      </c>
      <c r="Z20" s="177">
        <f>IF(Q20&lt;&gt;"",U20/K20,"")</f>
        <v>0</v>
      </c>
      <c r="AA20" s="184"/>
      <c r="AB20" s="178">
        <f>X20-AC20</f>
        <v>0</v>
      </c>
      <c r="AC20" s="179">
        <v>868.62</v>
      </c>
      <c r="AD20" s="231" t="s">
        <v>341</v>
      </c>
    </row>
    <row r="21" spans="1:30" ht="60" customHeight="1" x14ac:dyDescent="0.35">
      <c r="A21" s="180">
        <v>7</v>
      </c>
      <c r="B21" s="157" t="s">
        <v>213</v>
      </c>
      <c r="C21" s="181" t="s">
        <v>155</v>
      </c>
      <c r="D21" s="180" t="s">
        <v>157</v>
      </c>
      <c r="E21" s="180" t="s">
        <v>156</v>
      </c>
      <c r="F21" s="190" t="s">
        <v>291</v>
      </c>
      <c r="G21" s="190" t="s">
        <v>298</v>
      </c>
      <c r="H21" s="191">
        <v>14</v>
      </c>
      <c r="I21" s="191">
        <v>1</v>
      </c>
      <c r="J21" s="192">
        <v>210</v>
      </c>
      <c r="K21" s="192">
        <f>IF(F21&lt;&gt;"",H21*I21*J21,"")</f>
        <v>2940</v>
      </c>
      <c r="L21" s="192">
        <f>IF(K21&lt;&gt;"",IF(D21="INTERNO",0,K21*$L$14),"")</f>
        <v>235.20000000000002</v>
      </c>
      <c r="M21" s="192">
        <f>IF(K21&lt;&gt;"",IF(E21="FAT.OGGI",SUM(K21:L21)*(1/(1-$M$14)-1),L21*(1/(1-$M$14)-1)),"")</f>
        <v>57.082838324841582</v>
      </c>
      <c r="N21" s="192">
        <f>SUM(K21:M21)</f>
        <v>3232.2828383248416</v>
      </c>
      <c r="Q21" s="193">
        <v>14</v>
      </c>
      <c r="R21" s="193">
        <v>1</v>
      </c>
      <c r="S21" s="194">
        <v>210</v>
      </c>
      <c r="T21" s="194">
        <v>3520</v>
      </c>
      <c r="U21" s="195">
        <f>IF(Q21&lt;&gt;"",K21-T21,"")</f>
        <v>-580</v>
      </c>
      <c r="V21" s="196">
        <f>IF(Q21&lt;&gt;"",0%,"")</f>
        <v>0</v>
      </c>
      <c r="W21" s="197">
        <f>IF(Q21&lt;&gt;"",V21*U21,"")</f>
        <v>0</v>
      </c>
      <c r="X21" s="197">
        <f>IF(Q21&lt;&gt;"",W21+T21,"")</f>
        <v>3520</v>
      </c>
      <c r="Y21" s="174">
        <f t="shared" si="0"/>
        <v>3577.0828383248418</v>
      </c>
      <c r="Z21" s="177">
        <f>IF(Q21&lt;&gt;"",U21/K21,"")</f>
        <v>-0.19727891156462585</v>
      </c>
      <c r="AA21" s="184"/>
      <c r="AB21" s="178">
        <f>X21-AC21</f>
        <v>0</v>
      </c>
      <c r="AC21" s="179">
        <v>3520</v>
      </c>
      <c r="AD21" s="231" t="s">
        <v>342</v>
      </c>
    </row>
    <row r="22" spans="1:30" ht="30" customHeight="1" thickBot="1" x14ac:dyDescent="0.4">
      <c r="A22" s="198">
        <v>8</v>
      </c>
      <c r="B22" s="157"/>
      <c r="C22" s="199" t="s">
        <v>182</v>
      </c>
      <c r="D22" s="198"/>
      <c r="E22" s="198"/>
      <c r="F22" s="253" t="s">
        <v>184</v>
      </c>
      <c r="G22" s="254"/>
      <c r="H22" s="254"/>
      <c r="I22" s="254"/>
      <c r="J22" s="254"/>
      <c r="K22" s="69">
        <f>SUM(K20:K21)</f>
        <v>3808.62</v>
      </c>
      <c r="L22" s="69">
        <f>SUM(L20:L21)</f>
        <v>304.68960000000004</v>
      </c>
      <c r="M22" s="69">
        <f>SUM(M20:M21)</f>
        <v>73.947904660121822</v>
      </c>
      <c r="N22" s="70">
        <f>SUM(N20:N21)</f>
        <v>4187.2575046601214</v>
      </c>
      <c r="Q22" s="250" t="s">
        <v>184</v>
      </c>
      <c r="R22" s="251"/>
      <c r="S22" s="252"/>
      <c r="T22" s="78">
        <f>SUM(T20:T21)</f>
        <v>4388.62</v>
      </c>
      <c r="U22" s="79">
        <f>SUM(U20:U21)</f>
        <v>-580</v>
      </c>
      <c r="V22" s="200"/>
      <c r="W22" s="201"/>
      <c r="X22" s="80">
        <f>SUM(X20:X21)</f>
        <v>4388.62</v>
      </c>
      <c r="Y22" s="81">
        <f t="shared" si="0"/>
        <v>4462.5679046601217</v>
      </c>
      <c r="Z22" s="184"/>
      <c r="AB22" s="178"/>
      <c r="AC22" s="179"/>
    </row>
    <row r="23" spans="1:30" ht="30" customHeight="1" x14ac:dyDescent="0.35">
      <c r="A23" s="135">
        <v>9</v>
      </c>
      <c r="B23" s="157" t="s">
        <v>164</v>
      </c>
      <c r="C23" s="158" t="s">
        <v>150</v>
      </c>
      <c r="D23" s="135"/>
      <c r="E23" s="135"/>
      <c r="F23" s="246" t="s">
        <v>165</v>
      </c>
      <c r="G23" s="247"/>
      <c r="H23" s="247"/>
      <c r="I23" s="247"/>
      <c r="J23" s="247"/>
      <c r="K23" s="249"/>
      <c r="L23" s="159" t="s">
        <v>152</v>
      </c>
      <c r="M23" s="160" t="s">
        <v>153</v>
      </c>
      <c r="N23" s="161" t="s">
        <v>15</v>
      </c>
      <c r="Q23" s="246" t="str">
        <f>IF(F23&lt;&gt;"",F23,"")</f>
        <v>EQUIPE TERCERIZADA</v>
      </c>
      <c r="R23" s="247"/>
      <c r="S23" s="247"/>
      <c r="T23" s="247"/>
      <c r="U23" s="247"/>
      <c r="V23" s="247"/>
      <c r="W23" s="247"/>
      <c r="X23" s="247"/>
      <c r="Y23" s="248"/>
      <c r="Z23" s="162" t="s">
        <v>154</v>
      </c>
      <c r="AA23" s="163" t="s">
        <v>25</v>
      </c>
      <c r="AB23" s="230"/>
      <c r="AC23" s="230"/>
    </row>
    <row r="24" spans="1:30" ht="60" customHeight="1" x14ac:dyDescent="0.35">
      <c r="A24" s="135">
        <v>10</v>
      </c>
      <c r="B24" s="157" t="s">
        <v>166</v>
      </c>
      <c r="C24" s="158" t="s">
        <v>155</v>
      </c>
      <c r="D24" s="135" t="s">
        <v>157</v>
      </c>
      <c r="E24" s="135" t="s">
        <v>156</v>
      </c>
      <c r="F24" s="164" t="s">
        <v>199</v>
      </c>
      <c r="G24" s="165" t="s">
        <v>204</v>
      </c>
      <c r="H24" s="166">
        <v>1</v>
      </c>
      <c r="I24" s="166">
        <v>1</v>
      </c>
      <c r="J24" s="167">
        <v>900</v>
      </c>
      <c r="K24" s="167">
        <f>IF(F24&lt;&gt;"",H24*I24*J24,"")</f>
        <v>900</v>
      </c>
      <c r="L24" s="167">
        <f>IF(K24&lt;&gt;"",IF(D24="INTERNO",0,K24*$L$14),"")</f>
        <v>72</v>
      </c>
      <c r="M24" s="167">
        <f>IF(K24&lt;&gt;"",IF(E24="FAT.OGGI",SUM(K24:L24)*(1/(1-$M$14)-1),L24*(1/(1-$M$14)-1)),"")</f>
        <v>17.474338262706603</v>
      </c>
      <c r="N24" s="168">
        <f>SUM(K24:M24)</f>
        <v>989.47433826270662</v>
      </c>
      <c r="Q24" s="169">
        <f>IF(H24&lt;&gt;"",H24,"")</f>
        <v>1</v>
      </c>
      <c r="R24" s="170">
        <f>IF(I24&lt;&gt;"",I24,"")</f>
        <v>1</v>
      </c>
      <c r="S24" s="171">
        <v>750</v>
      </c>
      <c r="T24" s="171">
        <f>IF(Q24&lt;&gt;"",Q24*R24*S24,"")</f>
        <v>750</v>
      </c>
      <c r="U24" s="172">
        <f>IF(Q24&lt;&gt;"",K24-T24,"")</f>
        <v>150</v>
      </c>
      <c r="V24" s="173">
        <f>IF(Q24&lt;&gt;"",0%,"")</f>
        <v>0</v>
      </c>
      <c r="W24" s="174">
        <f>IF(Q24&lt;&gt;"",V24*U24,"")</f>
        <v>0</v>
      </c>
      <c r="X24" s="174">
        <f>IF(Q24&lt;&gt;"",W24+T24,"")</f>
        <v>750</v>
      </c>
      <c r="Y24" s="175">
        <f>IF(Q24&lt;&gt;"",X24+M24,"")</f>
        <v>767.47433826270662</v>
      </c>
      <c r="Z24" s="176">
        <f>IF(Q24&lt;&gt;"",U24/K24,"")</f>
        <v>0.16666666666666666</v>
      </c>
      <c r="AA24" s="177">
        <f>T24/$T$26</f>
        <v>0.45454545454545453</v>
      </c>
      <c r="AB24" s="178">
        <f>X24-AC24</f>
        <v>0</v>
      </c>
      <c r="AC24" s="179">
        <v>750</v>
      </c>
      <c r="AD24" s="231" t="s">
        <v>342</v>
      </c>
    </row>
    <row r="25" spans="1:30" ht="60" customHeight="1" x14ac:dyDescent="0.35">
      <c r="A25" s="135">
        <v>11</v>
      </c>
      <c r="B25" s="157" t="s">
        <v>167</v>
      </c>
      <c r="C25" s="158" t="s">
        <v>155</v>
      </c>
      <c r="D25" s="135" t="s">
        <v>157</v>
      </c>
      <c r="E25" s="135" t="s">
        <v>156</v>
      </c>
      <c r="F25" s="202" t="s">
        <v>168</v>
      </c>
      <c r="G25" s="203" t="s">
        <v>205</v>
      </c>
      <c r="H25" s="191">
        <v>1</v>
      </c>
      <c r="I25" s="191">
        <v>1</v>
      </c>
      <c r="J25" s="192">
        <v>750</v>
      </c>
      <c r="K25" s="167">
        <f>IF(F25&lt;&gt;"",H25*I25*J25,"")</f>
        <v>750</v>
      </c>
      <c r="L25" s="167">
        <f>IF(K25&lt;&gt;"",IF(D25="INTERNO",0,K25*$L$14),"")</f>
        <v>60</v>
      </c>
      <c r="M25" s="167">
        <f>IF(K25&lt;&gt;"",IF(E25="FAT.OGGI",SUM(K25:L25)*(1/(1-$M$14)-1),L25*(1/(1-$M$14)-1)),"")</f>
        <v>14.561948552255505</v>
      </c>
      <c r="N25" s="204">
        <f>SUM(K25:M25)</f>
        <v>824.56194855225556</v>
      </c>
      <c r="Q25" s="169">
        <f>IF(H25&lt;&gt;"",H25,"")</f>
        <v>1</v>
      </c>
      <c r="R25" s="170">
        <f>IF(I25&lt;&gt;"",I25,"")</f>
        <v>1</v>
      </c>
      <c r="S25" s="171">
        <v>900</v>
      </c>
      <c r="T25" s="171">
        <f>IF(Q25&lt;&gt;"",Q25*R25*S25,"")</f>
        <v>900</v>
      </c>
      <c r="U25" s="172">
        <f>IF(Q25&lt;&gt;"",K25-T25,"")</f>
        <v>-150</v>
      </c>
      <c r="V25" s="173">
        <f>IF(Q25&lt;&gt;"",0%,"")</f>
        <v>0</v>
      </c>
      <c r="W25" s="174">
        <f>IF(Q25&lt;&gt;"",V25*U25,"")</f>
        <v>0</v>
      </c>
      <c r="X25" s="174">
        <f>IF(Q25&lt;&gt;"",W25+T25,"")</f>
        <v>900</v>
      </c>
      <c r="Y25" s="175">
        <f>IF(Q25&lt;&gt;"",X25+M25,"")</f>
        <v>914.56194855225556</v>
      </c>
      <c r="Z25" s="176">
        <f>IF(Q25&lt;&gt;"",U25/K25,"")</f>
        <v>-0.2</v>
      </c>
      <c r="AA25" s="177">
        <f>T25/$T$26</f>
        <v>0.54545454545454541</v>
      </c>
      <c r="AB25" s="178">
        <f t="shared" ref="AB25" si="1">X25-AC25</f>
        <v>0</v>
      </c>
      <c r="AC25" s="179">
        <f>450+450</f>
        <v>900</v>
      </c>
      <c r="AD25" s="231" t="s">
        <v>343</v>
      </c>
    </row>
    <row r="26" spans="1:30" ht="30" customHeight="1" thickBot="1" x14ac:dyDescent="0.4">
      <c r="A26" s="180">
        <v>12</v>
      </c>
      <c r="B26" s="157"/>
      <c r="C26" s="181" t="s">
        <v>182</v>
      </c>
      <c r="D26" s="180"/>
      <c r="E26" s="180"/>
      <c r="F26" s="253" t="s">
        <v>185</v>
      </c>
      <c r="G26" s="254"/>
      <c r="H26" s="254"/>
      <c r="I26" s="254"/>
      <c r="J26" s="254"/>
      <c r="K26" s="69">
        <f>SUM(K24:K25)</f>
        <v>1650</v>
      </c>
      <c r="L26" s="69">
        <f>SUM(L24:L25)</f>
        <v>132</v>
      </c>
      <c r="M26" s="69">
        <f>SUM(M24:M25)</f>
        <v>32.036286814962111</v>
      </c>
      <c r="N26" s="70">
        <f>SUM(N24:N25)</f>
        <v>1814.0362868149623</v>
      </c>
      <c r="Q26" s="250" t="s">
        <v>185</v>
      </c>
      <c r="R26" s="251"/>
      <c r="S26" s="252"/>
      <c r="T26" s="71">
        <f>SUM(T24:T25)</f>
        <v>1650</v>
      </c>
      <c r="U26" s="72">
        <f>SUM(U24:U25)</f>
        <v>0</v>
      </c>
      <c r="V26" s="182"/>
      <c r="W26" s="183"/>
      <c r="X26" s="73">
        <f>SUM(X24:X25)</f>
        <v>1650</v>
      </c>
      <c r="Y26" s="74">
        <f>IF(Q26&lt;&gt;"",X26+M26,"")</f>
        <v>1682.0362868149621</v>
      </c>
      <c r="Z26" s="184"/>
      <c r="AB26" s="178"/>
      <c r="AC26" s="179"/>
    </row>
    <row r="27" spans="1:30" ht="30" customHeight="1" x14ac:dyDescent="0.35">
      <c r="A27" s="135">
        <v>13</v>
      </c>
      <c r="B27" s="157" t="s">
        <v>194</v>
      </c>
      <c r="C27" s="158" t="s">
        <v>150</v>
      </c>
      <c r="D27" s="135"/>
      <c r="E27" s="135"/>
      <c r="F27" s="246" t="s">
        <v>170</v>
      </c>
      <c r="G27" s="247"/>
      <c r="H27" s="247"/>
      <c r="I27" s="247"/>
      <c r="J27" s="247"/>
      <c r="K27" s="249"/>
      <c r="L27" s="159" t="s">
        <v>152</v>
      </c>
      <c r="M27" s="160" t="s">
        <v>153</v>
      </c>
      <c r="N27" s="161" t="s">
        <v>15</v>
      </c>
      <c r="Q27" s="246" t="str">
        <f>IF(F27&lt;&gt;"",F27,"")</f>
        <v xml:space="preserve">INTERNOS </v>
      </c>
      <c r="R27" s="247"/>
      <c r="S27" s="247"/>
      <c r="T27" s="247"/>
      <c r="U27" s="247"/>
      <c r="V27" s="247"/>
      <c r="W27" s="247"/>
      <c r="X27" s="247"/>
      <c r="Y27" s="248"/>
      <c r="Z27" s="162" t="s">
        <v>154</v>
      </c>
      <c r="AA27" s="163" t="s">
        <v>25</v>
      </c>
      <c r="AB27" s="230"/>
      <c r="AC27" s="230"/>
    </row>
    <row r="28" spans="1:30" ht="60" customHeight="1" x14ac:dyDescent="0.35">
      <c r="A28" s="135">
        <v>14</v>
      </c>
      <c r="B28" s="157" t="s">
        <v>195</v>
      </c>
      <c r="C28" s="158" t="s">
        <v>155</v>
      </c>
      <c r="D28" s="135" t="s">
        <v>171</v>
      </c>
      <c r="E28" s="135" t="s">
        <v>181</v>
      </c>
      <c r="F28" s="164" t="s">
        <v>172</v>
      </c>
      <c r="G28" s="165" t="s">
        <v>206</v>
      </c>
      <c r="H28" s="205">
        <v>1</v>
      </c>
      <c r="I28" s="205">
        <v>1</v>
      </c>
      <c r="J28" s="167">
        <v>1900</v>
      </c>
      <c r="K28" s="167">
        <f>IF(F28&lt;&gt;"",H28*I28*J28,"")</f>
        <v>1900</v>
      </c>
      <c r="L28" s="167">
        <f>IF(K28&lt;&gt;"",IF(D28="INTERNO",0,K28*$L$14),"")</f>
        <v>0</v>
      </c>
      <c r="M28" s="167">
        <f>IF(K28&lt;&gt;"",IF(E28="FAT.OGGI",SUM(K28:L28)*(1/(1-$M$14)-1),L28*(1/(1-$M$14)-1)),"")</f>
        <v>461.12837082142426</v>
      </c>
      <c r="N28" s="168">
        <f>SUM(K28:M28)</f>
        <v>2361.1283708214241</v>
      </c>
      <c r="Q28" s="169">
        <f>IF(H28&lt;&gt;"",H28,"")</f>
        <v>1</v>
      </c>
      <c r="R28" s="170">
        <f>IF(I28&lt;&gt;"",I28,"")</f>
        <v>1</v>
      </c>
      <c r="S28" s="171">
        <v>500</v>
      </c>
      <c r="T28" s="171">
        <f>IF(Q28&lt;&gt;"",Q28*R28*S28,"")</f>
        <v>500</v>
      </c>
      <c r="U28" s="172">
        <f>IF(Q28&lt;&gt;"",K28-T28,"")</f>
        <v>1400</v>
      </c>
      <c r="V28" s="173">
        <f>IF(Q28&lt;&gt;"",0%,"")</f>
        <v>0</v>
      </c>
      <c r="W28" s="174">
        <f>IF(Q28&lt;&gt;"",V28*U28,"")</f>
        <v>0</v>
      </c>
      <c r="X28" s="174">
        <f>IF(Q28&lt;&gt;"",W28+T28,"")</f>
        <v>500</v>
      </c>
      <c r="Y28" s="175">
        <f>IF(Q28&lt;&gt;"",X28+M28,"")</f>
        <v>961.12837082142426</v>
      </c>
      <c r="Z28" s="176">
        <f>IF(Q28&lt;&gt;"",U28/K28,"")</f>
        <v>0.73684210526315785</v>
      </c>
      <c r="AA28" s="177">
        <f>T28/$T$30</f>
        <v>1</v>
      </c>
      <c r="AB28" s="178">
        <f t="shared" ref="AB28:AB29" si="2">X28-AC28</f>
        <v>0</v>
      </c>
      <c r="AC28" s="179">
        <v>500</v>
      </c>
      <c r="AD28" s="231" t="s">
        <v>217</v>
      </c>
    </row>
    <row r="29" spans="1:30" ht="60" customHeight="1" x14ac:dyDescent="0.35">
      <c r="A29" s="135">
        <v>15</v>
      </c>
      <c r="B29" s="157" t="s">
        <v>196</v>
      </c>
      <c r="C29" s="158" t="s">
        <v>155</v>
      </c>
      <c r="D29" s="135" t="s">
        <v>171</v>
      </c>
      <c r="E29" s="135" t="s">
        <v>181</v>
      </c>
      <c r="F29" s="202" t="s">
        <v>290</v>
      </c>
      <c r="G29" s="190" t="s">
        <v>207</v>
      </c>
      <c r="H29" s="206">
        <v>1</v>
      </c>
      <c r="I29" s="206">
        <v>1</v>
      </c>
      <c r="J29" s="192">
        <v>1700</v>
      </c>
      <c r="K29" s="192">
        <f>IF(F29&lt;&gt;"",H29*I29*J29,"")</f>
        <v>1700</v>
      </c>
      <c r="L29" s="192">
        <f>IF(K29&lt;&gt;"",IF(D29="INTERNO",0,K29*$L$14),"")</f>
        <v>0</v>
      </c>
      <c r="M29" s="192">
        <f>IF(K29&lt;&gt;"",IF(E29="FAT.OGGI",SUM(K29:L29)*(1/(1-$M$14)-1),L29*(1/(1-$M$14)-1)),"")</f>
        <v>412.58854231390592</v>
      </c>
      <c r="N29" s="204">
        <f>SUM(K29:M29)</f>
        <v>2112.5885423139061</v>
      </c>
      <c r="Q29" s="169">
        <f>IF(H29&lt;&gt;"",H29,"")</f>
        <v>1</v>
      </c>
      <c r="R29" s="170">
        <f>IF(I29&lt;&gt;"",I29,"")</f>
        <v>1</v>
      </c>
      <c r="S29" s="171">
        <v>700</v>
      </c>
      <c r="T29" s="171">
        <v>0</v>
      </c>
      <c r="U29" s="172">
        <f>IF(Q29&lt;&gt;"",K29-T29,"")</f>
        <v>1700</v>
      </c>
      <c r="V29" s="173">
        <f>IF(Q29&lt;&gt;"",0%,"")</f>
        <v>0</v>
      </c>
      <c r="W29" s="174">
        <f>IF(Q29&lt;&gt;"",V29*U29,"")</f>
        <v>0</v>
      </c>
      <c r="X29" s="174">
        <f>IF(Q29&lt;&gt;"",W29+T29,"")</f>
        <v>0</v>
      </c>
      <c r="Y29" s="175">
        <f>IF(Q29&lt;&gt;"",X29+M29,"")</f>
        <v>412.58854231390592</v>
      </c>
      <c r="Z29" s="176">
        <f>IF(Q29&lt;&gt;"",U29/K29,"")</f>
        <v>1</v>
      </c>
      <c r="AA29" s="177">
        <f>T29/$T$30</f>
        <v>0</v>
      </c>
      <c r="AB29" s="178">
        <f t="shared" si="2"/>
        <v>0</v>
      </c>
      <c r="AC29" s="179"/>
    </row>
    <row r="30" spans="1:30" ht="30" customHeight="1" thickBot="1" x14ac:dyDescent="0.4">
      <c r="A30" s="180">
        <v>16</v>
      </c>
      <c r="B30" s="157"/>
      <c r="C30" s="181" t="s">
        <v>182</v>
      </c>
      <c r="D30" s="180"/>
      <c r="E30" s="180"/>
      <c r="F30" s="253" t="s">
        <v>186</v>
      </c>
      <c r="G30" s="254"/>
      <c r="H30" s="254"/>
      <c r="I30" s="254"/>
      <c r="J30" s="254"/>
      <c r="K30" s="69">
        <f>SUM(K28:K29)</f>
        <v>3600</v>
      </c>
      <c r="L30" s="69">
        <f>SUM(L28:L29)</f>
        <v>0</v>
      </c>
      <c r="M30" s="69">
        <f>SUM(M28:M29)</f>
        <v>873.71691313533017</v>
      </c>
      <c r="N30" s="70">
        <f>SUM(N28:N29)</f>
        <v>4473.7169131353303</v>
      </c>
      <c r="Q30" s="250" t="s">
        <v>186</v>
      </c>
      <c r="R30" s="251"/>
      <c r="S30" s="252"/>
      <c r="T30" s="71">
        <f>SUM(T28:T29)</f>
        <v>500</v>
      </c>
      <c r="U30" s="72">
        <f>SUM(U28:U29)</f>
        <v>3100</v>
      </c>
      <c r="V30" s="182"/>
      <c r="W30" s="183"/>
      <c r="X30" s="73">
        <f>SUM(X28:X29)</f>
        <v>500</v>
      </c>
      <c r="Y30" s="74">
        <f>IF(Q30&lt;&gt;"",X30+M30,"")</f>
        <v>1373.7169131353303</v>
      </c>
      <c r="Z30" s="184"/>
      <c r="AB30" s="178"/>
      <c r="AC30" s="179"/>
    </row>
    <row r="31" spans="1:30" ht="30" customHeight="1" x14ac:dyDescent="0.35">
      <c r="A31" s="135">
        <v>17</v>
      </c>
      <c r="B31" s="157" t="s">
        <v>173</v>
      </c>
      <c r="C31" s="158" t="s">
        <v>150</v>
      </c>
      <c r="D31" s="135"/>
      <c r="E31" s="135"/>
      <c r="F31" s="246" t="s">
        <v>169</v>
      </c>
      <c r="G31" s="247"/>
      <c r="H31" s="247"/>
      <c r="I31" s="247"/>
      <c r="J31" s="247"/>
      <c r="K31" s="249"/>
      <c r="L31" s="159" t="s">
        <v>152</v>
      </c>
      <c r="M31" s="160" t="s">
        <v>153</v>
      </c>
      <c r="N31" s="207" t="s">
        <v>15</v>
      </c>
      <c r="Q31" s="246" t="str">
        <f>IF(F31&lt;&gt;"",F31,"")</f>
        <v xml:space="preserve">OUTROS </v>
      </c>
      <c r="R31" s="247"/>
      <c r="S31" s="247"/>
      <c r="T31" s="247"/>
      <c r="U31" s="247"/>
      <c r="V31" s="247"/>
      <c r="W31" s="247"/>
      <c r="X31" s="247"/>
      <c r="Y31" s="248"/>
      <c r="Z31" s="162" t="s">
        <v>154</v>
      </c>
      <c r="AA31" s="163" t="s">
        <v>25</v>
      </c>
      <c r="AB31" s="230"/>
      <c r="AC31" s="230"/>
    </row>
    <row r="32" spans="1:30" ht="60" customHeight="1" x14ac:dyDescent="0.35">
      <c r="A32" s="135">
        <v>18</v>
      </c>
      <c r="B32" s="157" t="s">
        <v>174</v>
      </c>
      <c r="C32" s="158" t="s">
        <v>155</v>
      </c>
      <c r="D32" s="135" t="s">
        <v>157</v>
      </c>
      <c r="E32" s="135" t="s">
        <v>156</v>
      </c>
      <c r="F32" s="190" t="s">
        <v>175</v>
      </c>
      <c r="G32" s="190" t="s">
        <v>208</v>
      </c>
      <c r="H32" s="206">
        <v>10</v>
      </c>
      <c r="I32" s="206">
        <v>1</v>
      </c>
      <c r="J32" s="192">
        <v>25</v>
      </c>
      <c r="K32" s="192">
        <f t="shared" ref="K32:K33" si="3">IF(F32&lt;&gt;"",H32*I32*J32,"")</f>
        <v>250</v>
      </c>
      <c r="L32" s="192">
        <f t="shared" ref="L32:L33" si="4">IF(K32&lt;&gt;"",IF(D32="INTERNO",0,K32*$L$14),"")</f>
        <v>20</v>
      </c>
      <c r="M32" s="192">
        <f t="shared" ref="M32:M33" si="5">IF(K32&lt;&gt;"",IF(E32="FAT.OGGI",SUM(K32:L32)*(1/(1-$M$14)-1),L32*(1/(1-$M$14)-1)),"")</f>
        <v>4.8539828507518346</v>
      </c>
      <c r="N32" s="192">
        <f t="shared" ref="N32:N33" si="6">SUM(K32:M32)</f>
        <v>274.85398285075183</v>
      </c>
      <c r="O32" s="208"/>
      <c r="P32" s="208"/>
      <c r="Q32" s="170">
        <v>1</v>
      </c>
      <c r="R32" s="170">
        <f t="shared" ref="R32" si="7">IF(I32&lt;&gt;"",I32,"")</f>
        <v>1</v>
      </c>
      <c r="S32" s="171">
        <v>250</v>
      </c>
      <c r="T32" s="171">
        <v>250</v>
      </c>
      <c r="U32" s="172">
        <f t="shared" ref="U32:U33" si="8">IF(Q32&lt;&gt;"",K32-T32,"")</f>
        <v>0</v>
      </c>
      <c r="V32" s="173">
        <f t="shared" ref="V32:V33" si="9">IF(Q32&lt;&gt;"",0%,"")</f>
        <v>0</v>
      </c>
      <c r="W32" s="174">
        <f t="shared" ref="W32:W33" si="10">IF(Q32&lt;&gt;"",V32*U32,"")</f>
        <v>0</v>
      </c>
      <c r="X32" s="174">
        <f t="shared" ref="X32:X33" si="11">IF(Q32&lt;&gt;"",W32+T32,"")</f>
        <v>250</v>
      </c>
      <c r="Y32" s="174">
        <f t="shared" ref="Y32:Y36" si="12">IF(Q32&lt;&gt;"",X32+M32,"")</f>
        <v>254.85398285075183</v>
      </c>
      <c r="Z32" s="176">
        <f t="shared" ref="Z32:Z33" si="13">IF(Q32&lt;&gt;"",U32/K32,"")</f>
        <v>0</v>
      </c>
      <c r="AA32" s="177">
        <f>T32/$T$36</f>
        <v>6.8077226806088825E-2</v>
      </c>
      <c r="AB32" s="178">
        <f t="shared" ref="AB32:AB35" si="14">X32-AC32</f>
        <v>0</v>
      </c>
      <c r="AC32" s="179">
        <v>250</v>
      </c>
      <c r="AD32" s="231" t="s">
        <v>344</v>
      </c>
    </row>
    <row r="33" spans="1:30" ht="60" customHeight="1" x14ac:dyDescent="0.35">
      <c r="A33" s="209">
        <v>19</v>
      </c>
      <c r="B33" s="157" t="s">
        <v>218</v>
      </c>
      <c r="C33" s="210" t="s">
        <v>155</v>
      </c>
      <c r="D33" s="209" t="s">
        <v>171</v>
      </c>
      <c r="E33" s="209" t="s">
        <v>181</v>
      </c>
      <c r="F33" s="190" t="s">
        <v>198</v>
      </c>
      <c r="G33" s="190" t="s">
        <v>209</v>
      </c>
      <c r="H33" s="211">
        <v>1</v>
      </c>
      <c r="I33" s="211">
        <v>1</v>
      </c>
      <c r="J33" s="212">
        <v>300</v>
      </c>
      <c r="K33" s="212">
        <f t="shared" si="3"/>
        <v>300</v>
      </c>
      <c r="L33" s="212">
        <f t="shared" si="4"/>
        <v>0</v>
      </c>
      <c r="M33" s="212">
        <f t="shared" si="5"/>
        <v>72.809742761277519</v>
      </c>
      <c r="N33" s="212">
        <f t="shared" si="6"/>
        <v>372.8097427612775</v>
      </c>
      <c r="Q33" s="213">
        <f t="shared" ref="Q33:R33" si="15">IF(H33&lt;&gt;"",H33,"")</f>
        <v>1</v>
      </c>
      <c r="R33" s="213">
        <f t="shared" si="15"/>
        <v>1</v>
      </c>
      <c r="S33" s="214">
        <v>0</v>
      </c>
      <c r="T33" s="214">
        <v>132</v>
      </c>
      <c r="U33" s="215">
        <f t="shared" si="8"/>
        <v>168</v>
      </c>
      <c r="V33" s="216">
        <f t="shared" si="9"/>
        <v>0</v>
      </c>
      <c r="W33" s="217">
        <f t="shared" si="10"/>
        <v>0</v>
      </c>
      <c r="X33" s="217">
        <f t="shared" si="11"/>
        <v>132</v>
      </c>
      <c r="Y33" s="201">
        <f t="shared" si="12"/>
        <v>204.8097427612775</v>
      </c>
      <c r="Z33" s="177">
        <f t="shared" si="13"/>
        <v>0.56000000000000005</v>
      </c>
      <c r="AA33" s="184"/>
      <c r="AB33" s="178">
        <f t="shared" si="14"/>
        <v>0</v>
      </c>
      <c r="AC33" s="179">
        <v>132</v>
      </c>
      <c r="AD33" s="231" t="s">
        <v>345</v>
      </c>
    </row>
    <row r="34" spans="1:30" ht="60" customHeight="1" x14ac:dyDescent="0.35">
      <c r="A34" s="135">
        <v>20</v>
      </c>
      <c r="B34" s="157" t="s">
        <v>267</v>
      </c>
      <c r="C34" s="158" t="s">
        <v>155</v>
      </c>
      <c r="D34" s="135" t="s">
        <v>157</v>
      </c>
      <c r="E34" s="135" t="s">
        <v>156</v>
      </c>
      <c r="F34" s="190" t="s">
        <v>282</v>
      </c>
      <c r="G34" s="190" t="s">
        <v>283</v>
      </c>
      <c r="H34" s="205">
        <v>13</v>
      </c>
      <c r="I34" s="205">
        <v>1</v>
      </c>
      <c r="J34" s="167">
        <v>233.1</v>
      </c>
      <c r="K34" s="167">
        <f>IF(F34&lt;&gt;"",H34*I34*J34,"")</f>
        <v>3030.2999999999997</v>
      </c>
      <c r="L34" s="167">
        <f>IF(K34&lt;&gt;"",IF(D34="INTERNO",0,K34*$L$14),"")</f>
        <v>242.42399999999998</v>
      </c>
      <c r="M34" s="167">
        <f>IF(K34&lt;&gt;"",IF(E34="FAT.OGGI",SUM(K34:L34)*(1/(1-$M$14)-1),L34*(1/(1-$M$14)-1)),"")</f>
        <v>58.836096930533131</v>
      </c>
      <c r="N34" s="167">
        <f>SUM(K34:M34)</f>
        <v>3331.5600969305328</v>
      </c>
      <c r="Q34" s="185">
        <v>1</v>
      </c>
      <c r="R34" s="185">
        <f>IF(I34&lt;&gt;"",I34,"")</f>
        <v>1</v>
      </c>
      <c r="S34" s="186">
        <v>3290.3</v>
      </c>
      <c r="T34" s="186">
        <f>IF(Q34&lt;&gt;"",Q34*R34*S34,"")</f>
        <v>3290.3</v>
      </c>
      <c r="U34" s="187">
        <f>IF(Q34&lt;&gt;"",K34-T34,"")</f>
        <v>-260.00000000000045</v>
      </c>
      <c r="V34" s="188">
        <f>IF(Q34&lt;&gt;"",0%,"")</f>
        <v>0</v>
      </c>
      <c r="W34" s="189">
        <f>IF(Q34&lt;&gt;"",V34*U34,"")</f>
        <v>0</v>
      </c>
      <c r="X34" s="189">
        <f>IF(Q34&lt;&gt;"",W34+T34,"")</f>
        <v>3290.3</v>
      </c>
      <c r="Y34" s="183">
        <f>IF(Q34&lt;&gt;"",X34+M34,"")</f>
        <v>3349.1360969305333</v>
      </c>
      <c r="Z34" s="177">
        <f>IF(Q34&lt;&gt;"",U34/K34,"")</f>
        <v>-8.5800085800085954E-2</v>
      </c>
      <c r="AA34" s="184"/>
      <c r="AB34" s="178">
        <f t="shared" si="14"/>
        <v>0</v>
      </c>
      <c r="AC34" s="179">
        <v>3290.3</v>
      </c>
      <c r="AD34" s="231" t="s">
        <v>346</v>
      </c>
    </row>
    <row r="35" spans="1:30" ht="60" customHeight="1" x14ac:dyDescent="0.35">
      <c r="A35" s="180">
        <v>21</v>
      </c>
      <c r="B35" s="157" t="s">
        <v>284</v>
      </c>
      <c r="C35" s="181" t="s">
        <v>155</v>
      </c>
      <c r="D35" s="135" t="s">
        <v>157</v>
      </c>
      <c r="E35" s="135" t="s">
        <v>156</v>
      </c>
      <c r="F35" s="190" t="s">
        <v>285</v>
      </c>
      <c r="G35" s="190" t="s">
        <v>286</v>
      </c>
      <c r="H35" s="206">
        <v>13</v>
      </c>
      <c r="I35" s="206">
        <v>1</v>
      </c>
      <c r="J35" s="192">
        <v>20</v>
      </c>
      <c r="K35" s="192">
        <f>IF(F35&lt;&gt;"",H35*I35*J35,"")</f>
        <v>260</v>
      </c>
      <c r="L35" s="192">
        <f>IF(K35&lt;&gt;"",IF(D35="INTERNO",0,K35*$L$14),"")</f>
        <v>20.8</v>
      </c>
      <c r="M35" s="192">
        <f>IF(K35&lt;&gt;"",IF(E35="FAT.OGGI",SUM(K35:L35)*(1/(1-$M$14)-1),L35*(1/(1-$M$14)-1)),"")</f>
        <v>5.0481421647819085</v>
      </c>
      <c r="N35" s="192">
        <f>SUM(K35:M35)</f>
        <v>285.8481421647819</v>
      </c>
      <c r="Q35" s="193">
        <f>IF(H35&lt;&gt;"",H35,"")</f>
        <v>13</v>
      </c>
      <c r="R35" s="193">
        <f>IF(I35&lt;&gt;"",I35,"")</f>
        <v>1</v>
      </c>
      <c r="S35" s="194">
        <v>0</v>
      </c>
      <c r="T35" s="194">
        <f>IF(Q35&lt;&gt;"",Q35*R35*S35,"")</f>
        <v>0</v>
      </c>
      <c r="U35" s="195">
        <f>IF(Q35&lt;&gt;"",K35-T35,"")</f>
        <v>260</v>
      </c>
      <c r="V35" s="196">
        <f>IF(Q35&lt;&gt;"",0%,"")</f>
        <v>0</v>
      </c>
      <c r="W35" s="197">
        <f>IF(Q35&lt;&gt;"",V35*U35,"")</f>
        <v>0</v>
      </c>
      <c r="X35" s="197">
        <f>IF(Q35&lt;&gt;"",W35+T35,"")</f>
        <v>0</v>
      </c>
      <c r="Y35" s="174">
        <f>IF(Q35&lt;&gt;"",X35+M35,"")</f>
        <v>5.0481421647819085</v>
      </c>
      <c r="Z35" s="177">
        <f>IF(Q35&lt;&gt;"",U35/K35,"")</f>
        <v>1</v>
      </c>
      <c r="AA35" s="184"/>
      <c r="AB35" s="178">
        <f t="shared" si="14"/>
        <v>0</v>
      </c>
      <c r="AC35" s="179"/>
    </row>
    <row r="36" spans="1:30" ht="30" customHeight="1" thickBot="1" x14ac:dyDescent="0.4">
      <c r="A36" s="198">
        <v>20</v>
      </c>
      <c r="B36" s="157"/>
      <c r="C36" s="199" t="s">
        <v>182</v>
      </c>
      <c r="D36" s="198"/>
      <c r="E36" s="198"/>
      <c r="F36" s="253" t="s">
        <v>187</v>
      </c>
      <c r="G36" s="254"/>
      <c r="H36" s="254"/>
      <c r="I36" s="254"/>
      <c r="J36" s="254"/>
      <c r="K36" s="69">
        <f>SUM(K32:K35)</f>
        <v>3840.2999999999997</v>
      </c>
      <c r="L36" s="69">
        <f>SUM(L32:L35)</f>
        <v>283.22399999999999</v>
      </c>
      <c r="M36" s="69">
        <f>SUM(M32:M35)</f>
        <v>141.54796470734439</v>
      </c>
      <c r="N36" s="70">
        <f>SUM(N32:N35)</f>
        <v>4265.0719647073438</v>
      </c>
      <c r="Q36" s="250" t="s">
        <v>187</v>
      </c>
      <c r="R36" s="251"/>
      <c r="S36" s="252"/>
      <c r="T36" s="78">
        <f>SUM(T32:T35)</f>
        <v>3672.3</v>
      </c>
      <c r="U36" s="79">
        <f>SUM(U32:U35)</f>
        <v>167.99999999999955</v>
      </c>
      <c r="V36" s="200"/>
      <c r="W36" s="201"/>
      <c r="X36" s="80">
        <f>SUM(X32:X35)</f>
        <v>3672.3</v>
      </c>
      <c r="Y36" s="81">
        <f t="shared" si="12"/>
        <v>3813.8479647073445</v>
      </c>
      <c r="Z36" s="184"/>
      <c r="AB36" s="178">
        <f>SUM(AB32:AB35)</f>
        <v>0</v>
      </c>
      <c r="AC36" s="179"/>
    </row>
    <row r="37" spans="1:30" ht="30" customHeight="1" x14ac:dyDescent="0.35">
      <c r="A37" s="135">
        <v>21</v>
      </c>
      <c r="B37" s="157" t="s">
        <v>176</v>
      </c>
      <c r="C37" s="158" t="s">
        <v>150</v>
      </c>
      <c r="D37" s="135"/>
      <c r="E37" s="135"/>
      <c r="F37" s="246" t="s">
        <v>178</v>
      </c>
      <c r="G37" s="247"/>
      <c r="H37" s="247"/>
      <c r="I37" s="247"/>
      <c r="J37" s="247"/>
      <c r="K37" s="249"/>
      <c r="L37" s="159" t="s">
        <v>152</v>
      </c>
      <c r="M37" s="160" t="s">
        <v>153</v>
      </c>
      <c r="N37" s="161" t="s">
        <v>15</v>
      </c>
      <c r="Q37" s="246" t="str">
        <f>IF(F37&lt;&gt;"",F37,"")</f>
        <v xml:space="preserve">CUSTOS OPERACIONAIS </v>
      </c>
      <c r="R37" s="247"/>
      <c r="S37" s="247"/>
      <c r="T37" s="247"/>
      <c r="U37" s="247"/>
      <c r="V37" s="247"/>
      <c r="W37" s="247"/>
      <c r="X37" s="247"/>
      <c r="Y37" s="248"/>
      <c r="Z37" s="162" t="s">
        <v>154</v>
      </c>
      <c r="AA37" s="163" t="s">
        <v>25</v>
      </c>
      <c r="AB37" s="230"/>
      <c r="AC37" s="230"/>
    </row>
    <row r="38" spans="1:30" ht="60" customHeight="1" x14ac:dyDescent="0.35">
      <c r="A38" s="135">
        <v>22</v>
      </c>
      <c r="B38" s="157" t="s">
        <v>177</v>
      </c>
      <c r="C38" s="158" t="s">
        <v>155</v>
      </c>
      <c r="D38" s="135" t="s">
        <v>157</v>
      </c>
      <c r="E38" s="135" t="s">
        <v>156</v>
      </c>
      <c r="F38" s="164" t="s">
        <v>179</v>
      </c>
      <c r="G38" s="165" t="s">
        <v>311</v>
      </c>
      <c r="H38" s="166">
        <v>2</v>
      </c>
      <c r="I38" s="166">
        <v>1</v>
      </c>
      <c r="J38" s="167">
        <v>145</v>
      </c>
      <c r="K38" s="167">
        <f>IF(F38&lt;&gt;"",H38*I38*J38,"")</f>
        <v>290</v>
      </c>
      <c r="L38" s="167">
        <f>IF(K38&lt;&gt;"",IF(D38="INTERNO",0,K38*$L$14),"")</f>
        <v>23.2</v>
      </c>
      <c r="M38" s="167">
        <f>IF(K38&lt;&gt;"",IF(E38="FAT.OGGI",SUM(K38:L38)*(1/(1-$M$14)-1),L38*(1/(1-$M$14)-1)),"")</f>
        <v>5.6306201068721276</v>
      </c>
      <c r="N38" s="168">
        <f>SUM(K38:M38)</f>
        <v>318.83062010687212</v>
      </c>
      <c r="Q38" s="169">
        <f>IF(H38&lt;&gt;"",H38,"")</f>
        <v>2</v>
      </c>
      <c r="R38" s="170">
        <f>IF(I38&lt;&gt;"",I38,"")</f>
        <v>1</v>
      </c>
      <c r="S38" s="171">
        <v>145</v>
      </c>
      <c r="T38" s="171">
        <v>0</v>
      </c>
      <c r="U38" s="172">
        <f>IF(Q38&lt;&gt;"",K38-T38,"")</f>
        <v>290</v>
      </c>
      <c r="V38" s="173">
        <f>IF(Q38&lt;&gt;"",0%,"")</f>
        <v>0</v>
      </c>
      <c r="W38" s="174">
        <f>IF(Q38&lt;&gt;"",V38*U38,"")</f>
        <v>0</v>
      </c>
      <c r="X38" s="174">
        <f>IF(Q38&lt;&gt;"",W38+T38,"")</f>
        <v>0</v>
      </c>
      <c r="Y38" s="175">
        <f>IF(Q38&lt;&gt;"",X38+M38,"")</f>
        <v>5.6306201068721276</v>
      </c>
      <c r="Z38" s="176">
        <f>IF(Q38&lt;&gt;"",U38/K38,"")</f>
        <v>1</v>
      </c>
      <c r="AA38" s="177">
        <f>T38/$T$40</f>
        <v>0</v>
      </c>
      <c r="AB38" s="178">
        <f t="shared" ref="AB38:AB39" si="16">X38-AC38</f>
        <v>0</v>
      </c>
      <c r="AC38" s="179"/>
    </row>
    <row r="39" spans="1:30" ht="60" customHeight="1" thickBot="1" x14ac:dyDescent="0.4">
      <c r="A39" s="135">
        <v>23</v>
      </c>
      <c r="B39" s="157" t="s">
        <v>180</v>
      </c>
      <c r="C39" s="158" t="s">
        <v>155</v>
      </c>
      <c r="D39" s="135" t="s">
        <v>157</v>
      </c>
      <c r="E39" s="135" t="s">
        <v>156</v>
      </c>
      <c r="F39" s="202" t="s">
        <v>178</v>
      </c>
      <c r="G39" s="190" t="s">
        <v>210</v>
      </c>
      <c r="H39" s="191">
        <v>1</v>
      </c>
      <c r="I39" s="191">
        <v>1</v>
      </c>
      <c r="J39" s="192">
        <v>581.38</v>
      </c>
      <c r="K39" s="192">
        <v>581.38</v>
      </c>
      <c r="L39" s="192">
        <f>IF(K39&lt;&gt;"",IF(D39="INTERNO",0,K39*$L$14),"")</f>
        <v>46.510399999999997</v>
      </c>
      <c r="M39" s="192">
        <f>IF(K39&lt;&gt;"",IF(E39="FAT.OGGI",SUM(K39:L39)*(1/(1-$M$14)-1),L39*(1/(1-$M$14)-1)),"")</f>
        <v>11.288034199080405</v>
      </c>
      <c r="N39" s="204">
        <f>SUM(K39:M39)</f>
        <v>639.17843419908036</v>
      </c>
      <c r="Q39" s="169">
        <f>IF(H39&lt;&gt;"",H39,"")</f>
        <v>1</v>
      </c>
      <c r="R39" s="170">
        <f>IF(I39&lt;&gt;"",I39,"")</f>
        <v>1</v>
      </c>
      <c r="S39" s="171">
        <v>909.69</v>
      </c>
      <c r="T39" s="171">
        <v>1804.69</v>
      </c>
      <c r="U39" s="172">
        <f>IF(Q39&lt;&gt;"",K39-T39,"")</f>
        <v>-1223.31</v>
      </c>
      <c r="V39" s="173">
        <f>IF(Q39&lt;&gt;"",0%,"")</f>
        <v>0</v>
      </c>
      <c r="W39" s="174">
        <f>IF(Q39&lt;&gt;"",V39*U39,"")</f>
        <v>0</v>
      </c>
      <c r="X39" s="174">
        <f>IF(Q39&lt;&gt;"",W39+T39,"")</f>
        <v>1804.69</v>
      </c>
      <c r="Y39" s="175">
        <f>IF(Q39&lt;&gt;"",X39+M39,"")</f>
        <v>1815.9780341990804</v>
      </c>
      <c r="Z39" s="218">
        <f>IF(Q39&lt;&gt;"",U39/K39,"")</f>
        <v>-2.1041487495269875</v>
      </c>
      <c r="AA39" s="219">
        <f>T39/$T$40</f>
        <v>1</v>
      </c>
      <c r="AB39" s="178">
        <f t="shared" si="16"/>
        <v>0</v>
      </c>
      <c r="AC39" s="179">
        <f>332.77+73.96+190+507.96+700</f>
        <v>1804.69</v>
      </c>
    </row>
    <row r="40" spans="1:30" ht="30" customHeight="1" thickBot="1" x14ac:dyDescent="0.4">
      <c r="A40" s="135">
        <v>24</v>
      </c>
      <c r="B40" s="157"/>
      <c r="C40" s="158" t="s">
        <v>182</v>
      </c>
      <c r="D40" s="135"/>
      <c r="E40" s="135"/>
      <c r="F40" s="255" t="s">
        <v>188</v>
      </c>
      <c r="G40" s="256"/>
      <c r="H40" s="256"/>
      <c r="I40" s="256"/>
      <c r="J40" s="256"/>
      <c r="K40" s="76">
        <f>SUM(K38:K39)</f>
        <v>871.38</v>
      </c>
      <c r="L40" s="76">
        <f>SUM(L38:L39)</f>
        <v>69.710399999999993</v>
      </c>
      <c r="M40" s="76">
        <f>SUM(M38:M39)</f>
        <v>16.918654305952533</v>
      </c>
      <c r="N40" s="77">
        <f>SUM(N38:N39)</f>
        <v>958.00905430595253</v>
      </c>
      <c r="Q40" s="255" t="s">
        <v>188</v>
      </c>
      <c r="R40" s="256"/>
      <c r="S40" s="256"/>
      <c r="T40" s="75">
        <f>SUM(T38:T39)</f>
        <v>1804.69</v>
      </c>
      <c r="U40" s="66">
        <f>SUM(U38:U39)</f>
        <v>-933.31</v>
      </c>
      <c r="V40" s="220"/>
      <c r="W40" s="220"/>
      <c r="X40" s="67">
        <f>SUM(X38:X39)</f>
        <v>1804.69</v>
      </c>
      <c r="Y40" s="68">
        <f>IF(Q40&lt;&gt;"",X40+M40,"")</f>
        <v>1821.6086543059525</v>
      </c>
      <c r="Z40" s="221" t="s">
        <v>191</v>
      </c>
      <c r="AA40" s="222" t="s">
        <v>192</v>
      </c>
      <c r="AB40" s="178"/>
      <c r="AC40" s="179"/>
    </row>
    <row r="41" spans="1:30" ht="30" customHeight="1" thickBot="1" x14ac:dyDescent="0.4">
      <c r="A41" s="180">
        <v>25</v>
      </c>
      <c r="B41" s="223"/>
      <c r="C41" s="181" t="s">
        <v>189</v>
      </c>
      <c r="D41" s="180"/>
      <c r="E41" s="180"/>
      <c r="F41" s="224" t="s">
        <v>190</v>
      </c>
      <c r="G41" s="225"/>
      <c r="H41" s="225"/>
      <c r="I41" s="225"/>
      <c r="J41" s="225"/>
      <c r="K41" s="226">
        <f>SUM(K17:K17)+SUM(K20:K21)+SUM(K24:K25)+SUM(K28:K29)+SUM(K32:K35)+SUM(K38:K39)</f>
        <v>15620.299999999997</v>
      </c>
      <c r="L41" s="226">
        <f>SUM(L17:L17)+SUM(L20:L21)+SUM(L24:L25)+SUM(L28:L29)+SUM(L32:L35)+SUM(L38:L39)</f>
        <v>937.62400000000002</v>
      </c>
      <c r="M41" s="226">
        <f>SUM(M17:M17)+SUM(M20:M21)+SUM(M24:M25)+SUM(M28:M29)+SUM(M32:M35)+SUM(M38:M39)</f>
        <v>1174.0871967192745</v>
      </c>
      <c r="N41" s="227">
        <f>SUM(N17:N17)+SUM(N20:N21)+SUM(N24:N25)+SUM(N28:N29)+SUM(N32:N35)+SUM(N38:N39)</f>
        <v>17732.011196719275</v>
      </c>
      <c r="Q41" s="224" t="s">
        <v>58</v>
      </c>
      <c r="R41" s="225"/>
      <c r="S41" s="225"/>
      <c r="T41" s="226">
        <f>SUM(T17:T17)+SUM(T20:T21)+SUM(T24:T25)+SUM(T28:T29)+SUM(T32:T35)+SUM(T38:T39)</f>
        <v>13265.61</v>
      </c>
      <c r="U41" s="226">
        <f>SUM(U17:U17)+SUM(U20:U21)+SUM(U24:U25)+SUM(U28:U29)+SUM(U32:U35)+SUM(U38:U39)</f>
        <v>2354.6899999999996</v>
      </c>
      <c r="V41" s="225"/>
      <c r="W41" s="225"/>
      <c r="X41" s="226">
        <f>SUM(X17:X17)+SUM(X20:X21)+SUM(X24:X25)+SUM(X28:X29)+SUM(X32:X35)+SUM(X38:X39)</f>
        <v>13265.61</v>
      </c>
      <c r="Y41" s="227">
        <f>SUM(Y17:Y17)+SUM(Y20:Y21)+SUM(Y24:Y25)+SUM(Y28:Y29)+SUM(Y32:Y35)+SUM(Y38:Y39)</f>
        <v>14439.697196719275</v>
      </c>
      <c r="Z41" s="228">
        <f>IF(Q41&lt;&gt;"",(N41-Y41)/N41,"")</f>
        <v>0.18567064747901438</v>
      </c>
      <c r="AA41" s="229">
        <f>IF(Z41&lt;&gt;"",(N41-Y41),"")</f>
        <v>3292.3140000000003</v>
      </c>
      <c r="AB41" s="178">
        <f>SUM(AB17:AB40)</f>
        <v>0</v>
      </c>
      <c r="AC41" s="179">
        <f>SUM(AC17:AC40)</f>
        <v>13265.61</v>
      </c>
    </row>
    <row r="43" spans="1:30" x14ac:dyDescent="0.35">
      <c r="AC43" s="232"/>
      <c r="AD43" s="233" t="s">
        <v>347</v>
      </c>
    </row>
    <row r="44" spans="1:30" x14ac:dyDescent="0.35">
      <c r="AC44" s="234">
        <f>X41</f>
        <v>13265.61</v>
      </c>
      <c r="AD44" s="233" t="s">
        <v>348</v>
      </c>
    </row>
    <row r="45" spans="1:30" x14ac:dyDescent="0.35">
      <c r="AC45" s="234">
        <f>N41-X41</f>
        <v>4466.4011967192746</v>
      </c>
      <c r="AD45" s="233" t="s">
        <v>333</v>
      </c>
    </row>
    <row r="46" spans="1:30" x14ac:dyDescent="0.35">
      <c r="AC46" s="235">
        <f>AC45*100%/N41</f>
        <v>0.25188350871026038</v>
      </c>
      <c r="AD46" s="232"/>
    </row>
  </sheetData>
  <mergeCells count="32">
    <mergeCell ref="F40:J40"/>
    <mergeCell ref="Q40:S40"/>
    <mergeCell ref="F1:G1"/>
    <mergeCell ref="F2:G2"/>
    <mergeCell ref="Q12:T12"/>
    <mergeCell ref="F18:J18"/>
    <mergeCell ref="Q16:Y16"/>
    <mergeCell ref="F16:K16"/>
    <mergeCell ref="Q23:Y23"/>
    <mergeCell ref="F23:K23"/>
    <mergeCell ref="Q22:S22"/>
    <mergeCell ref="F22:J22"/>
    <mergeCell ref="Q19:Y19"/>
    <mergeCell ref="F19:K19"/>
    <mergeCell ref="U12:X12"/>
    <mergeCell ref="F15:N15"/>
    <mergeCell ref="AB15:AC15"/>
    <mergeCell ref="AB16:AC16"/>
    <mergeCell ref="Q15:Y15"/>
    <mergeCell ref="Q37:Y37"/>
    <mergeCell ref="F37:K37"/>
    <mergeCell ref="Q36:S36"/>
    <mergeCell ref="F36:J36"/>
    <mergeCell ref="Q31:Y31"/>
    <mergeCell ref="F31:K31"/>
    <mergeCell ref="Q30:S30"/>
    <mergeCell ref="F30:J30"/>
    <mergeCell ref="Q27:Y27"/>
    <mergeCell ref="F27:K27"/>
    <mergeCell ref="Q26:S26"/>
    <mergeCell ref="F26:J26"/>
    <mergeCell ref="Q18:S18"/>
  </mergeCells>
  <dataValidations count="3">
    <dataValidation type="list" allowBlank="1" showInputMessage="1" showErrorMessage="1" sqref="D17:D18 D24:D26 D28:D30 D38:D39 D41 D20:D22 D32:D36" xr:uid="{523035A9-DA35-4854-99C7-264F2FDA8856}">
      <formula1>"INTERNO,OPERACIONAL"</formula1>
    </dataValidation>
    <dataValidation type="list" allowBlank="1" showInputMessage="1" showErrorMessage="1" sqref="E17:E18 E24:E26 E38:E39 E28:E30 E20:E22 E32:E36" xr:uid="{D9AED9A0-76C7-4899-A25D-277D98EE79D2}">
      <formula1>"FAT.OGGI,FAT.CLIENTE"</formula1>
    </dataValidation>
    <dataValidation type="list" allowBlank="1" showInputMessage="1" showErrorMessage="1" sqref="E41" xr:uid="{33B84B67-7A8D-44D8-9B47-E3629538438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45" r:id="rId4" name="Label12">
          <controlPr defaultSize="0" autoLine="0" r:id="rId5">
            <anchor>
              <from>
                <xdr:col>6</xdr:col>
                <xdr:colOff>1303020</xdr:colOff>
                <xdr:row>9</xdr:row>
                <xdr:rowOff>22860</xdr:rowOff>
              </from>
              <to>
                <xdr:col>6</xdr:col>
                <xdr:colOff>2400300</xdr:colOff>
                <xdr:row>10</xdr:row>
                <xdr:rowOff>175260</xdr:rowOff>
              </to>
            </anchor>
          </controlPr>
        </control>
      </mc:Choice>
      <mc:Fallback>
        <control shapeId="1045" r:id="rId4" name="Label12"/>
      </mc:Fallback>
    </mc:AlternateContent>
    <mc:AlternateContent xmlns:mc="http://schemas.openxmlformats.org/markup-compatibility/2006">
      <mc:Choice Requires="x14">
        <control shapeId="1044" r:id="rId6" name="Label11">
          <controlPr defaultSize="0" autoLine="0" r:id="rId7">
            <anchor>
              <from>
                <xdr:col>6</xdr:col>
                <xdr:colOff>68580</xdr:colOff>
                <xdr:row>8</xdr:row>
                <xdr:rowOff>220980</xdr:rowOff>
              </from>
              <to>
                <xdr:col>6</xdr:col>
                <xdr:colOff>1074420</xdr:colOff>
                <xdr:row>10</xdr:row>
                <xdr:rowOff>144780</xdr:rowOff>
              </to>
            </anchor>
          </controlPr>
        </control>
      </mc:Choice>
      <mc:Fallback>
        <control shapeId="1044" r:id="rId6" name="Label11"/>
      </mc:Fallback>
    </mc:AlternateContent>
    <mc:AlternateContent xmlns:mc="http://schemas.openxmlformats.org/markup-compatibility/2006">
      <mc:Choice Requires="x14">
        <control shapeId="1043" r:id="rId8" name="Label10">
          <controlPr defaultSize="0" autoLine="0" r:id="rId9">
            <anchor>
              <from>
                <xdr:col>5</xdr:col>
                <xdr:colOff>2354580</xdr:colOff>
                <xdr:row>8</xdr:row>
                <xdr:rowOff>220980</xdr:rowOff>
              </from>
              <to>
                <xdr:col>6</xdr:col>
                <xdr:colOff>22860</xdr:colOff>
                <xdr:row>10</xdr:row>
                <xdr:rowOff>144780</xdr:rowOff>
              </to>
            </anchor>
          </controlPr>
        </control>
      </mc:Choice>
      <mc:Fallback>
        <control shapeId="1043" r:id="rId8" name="Label10"/>
      </mc:Fallback>
    </mc:AlternateContent>
    <mc:AlternateContent xmlns:mc="http://schemas.openxmlformats.org/markup-compatibility/2006">
      <mc:Choice Requires="x14">
        <control shapeId="1042" r:id="rId10" name="Label9">
          <controlPr defaultSize="0" autoLine="0" r:id="rId11">
            <anchor>
              <from>
                <xdr:col>5</xdr:col>
                <xdr:colOff>1257300</xdr:colOff>
                <xdr:row>8</xdr:row>
                <xdr:rowOff>220980</xdr:rowOff>
              </from>
              <to>
                <xdr:col>5</xdr:col>
                <xdr:colOff>2308860</xdr:colOff>
                <xdr:row>10</xdr:row>
                <xdr:rowOff>144780</xdr:rowOff>
              </to>
            </anchor>
          </controlPr>
        </control>
      </mc:Choice>
      <mc:Fallback>
        <control shapeId="1042" r:id="rId10" name="Label9"/>
      </mc:Fallback>
    </mc:AlternateContent>
    <mc:AlternateContent xmlns:mc="http://schemas.openxmlformats.org/markup-compatibility/2006">
      <mc:Choice Requires="x14">
        <control shapeId="1041" r:id="rId12" name="Label8">
          <controlPr defaultSize="0" autoLine="0" r:id="rId13">
            <anchor>
              <from>
                <xdr:col>5</xdr:col>
                <xdr:colOff>160020</xdr:colOff>
                <xdr:row>8</xdr:row>
                <xdr:rowOff>220980</xdr:rowOff>
              </from>
              <to>
                <xdr:col>5</xdr:col>
                <xdr:colOff>1211580</xdr:colOff>
                <xdr:row>10</xdr:row>
                <xdr:rowOff>160020</xdr:rowOff>
              </to>
            </anchor>
          </controlPr>
        </control>
      </mc:Choice>
      <mc:Fallback>
        <control shapeId="1041" r:id="rId12" name="Label8"/>
      </mc:Fallback>
    </mc:AlternateContent>
    <mc:AlternateContent xmlns:mc="http://schemas.openxmlformats.org/markup-compatibility/2006">
      <mc:Choice Requires="x14">
        <control shapeId="1040" r:id="rId14" name="Label7">
          <controlPr defaultSize="0" autoLine="0" r:id="rId15">
            <anchor>
              <from>
                <xdr:col>1</xdr:col>
                <xdr:colOff>144780</xdr:colOff>
                <xdr:row>8</xdr:row>
                <xdr:rowOff>220980</xdr:rowOff>
              </from>
              <to>
                <xdr:col>5</xdr:col>
                <xdr:colOff>22860</xdr:colOff>
                <xdr:row>10</xdr:row>
                <xdr:rowOff>175260</xdr:rowOff>
              </to>
            </anchor>
          </controlPr>
        </control>
      </mc:Choice>
      <mc:Fallback>
        <control shapeId="1040" r:id="rId14" name="Label7"/>
      </mc:Fallback>
    </mc:AlternateContent>
    <mc:AlternateContent xmlns:mc="http://schemas.openxmlformats.org/markup-compatibility/2006">
      <mc:Choice Requires="x14">
        <control shapeId="1039" r:id="rId16" name="Label6">
          <controlPr defaultSize="0" autoLine="0" r:id="rId17">
            <anchor>
              <from>
                <xdr:col>6</xdr:col>
                <xdr:colOff>1257300</xdr:colOff>
                <xdr:row>3</xdr:row>
                <xdr:rowOff>68580</xdr:rowOff>
              </from>
              <to>
                <xdr:col>6</xdr:col>
                <xdr:colOff>2354580</xdr:colOff>
                <xdr:row>5</xdr:row>
                <xdr:rowOff>114300</xdr:rowOff>
              </to>
            </anchor>
          </controlPr>
        </control>
      </mc:Choice>
      <mc:Fallback>
        <control shapeId="1039" r:id="rId16" name="Label6"/>
      </mc:Fallback>
    </mc:AlternateContent>
    <mc:AlternateContent xmlns:mc="http://schemas.openxmlformats.org/markup-compatibility/2006">
      <mc:Choice Requires="x14">
        <control shapeId="1038" r:id="rId18" name="Label5">
          <controlPr defaultSize="0" autoLine="0" r:id="rId19">
            <anchor>
              <from>
                <xdr:col>6</xdr:col>
                <xdr:colOff>76200</xdr:colOff>
                <xdr:row>3</xdr:row>
                <xdr:rowOff>68580</xdr:rowOff>
              </from>
              <to>
                <xdr:col>6</xdr:col>
                <xdr:colOff>1112520</xdr:colOff>
                <xdr:row>5</xdr:row>
                <xdr:rowOff>114300</xdr:rowOff>
              </to>
            </anchor>
          </controlPr>
        </control>
      </mc:Choice>
      <mc:Fallback>
        <control shapeId="1038" r:id="rId18" name="Label5"/>
      </mc:Fallback>
    </mc:AlternateContent>
    <mc:AlternateContent xmlns:mc="http://schemas.openxmlformats.org/markup-compatibility/2006">
      <mc:Choice Requires="x14">
        <control shapeId="1037" r:id="rId20" name="Label4">
          <controlPr defaultSize="0" autoLine="0" r:id="rId21">
            <anchor>
              <from>
                <xdr:col>5</xdr:col>
                <xdr:colOff>2354580</xdr:colOff>
                <xdr:row>3</xdr:row>
                <xdr:rowOff>68580</xdr:rowOff>
              </from>
              <to>
                <xdr:col>6</xdr:col>
                <xdr:colOff>22860</xdr:colOff>
                <xdr:row>5</xdr:row>
                <xdr:rowOff>114300</xdr:rowOff>
              </to>
            </anchor>
          </controlPr>
        </control>
      </mc:Choice>
      <mc:Fallback>
        <control shapeId="1037" r:id="rId20" name="Label4"/>
      </mc:Fallback>
    </mc:AlternateContent>
    <mc:AlternateContent xmlns:mc="http://schemas.openxmlformats.org/markup-compatibility/2006">
      <mc:Choice Requires="x14">
        <control shapeId="1036" r:id="rId22" name="Label3">
          <controlPr defaultSize="0" autoLine="0" r:id="rId23">
            <anchor>
              <from>
                <xdr:col>5</xdr:col>
                <xdr:colOff>1211580</xdr:colOff>
                <xdr:row>3</xdr:row>
                <xdr:rowOff>45720</xdr:rowOff>
              </from>
              <to>
                <xdr:col>5</xdr:col>
                <xdr:colOff>2255520</xdr:colOff>
                <xdr:row>5</xdr:row>
                <xdr:rowOff>114300</xdr:rowOff>
              </to>
            </anchor>
          </controlPr>
        </control>
      </mc:Choice>
      <mc:Fallback>
        <control shapeId="1036" r:id="rId22" name="Label3"/>
      </mc:Fallback>
    </mc:AlternateContent>
    <mc:AlternateContent xmlns:mc="http://schemas.openxmlformats.org/markup-compatibility/2006">
      <mc:Choice Requires="x14">
        <control shapeId="1035" r:id="rId24" name="Label2">
          <controlPr defaultSize="0" autoLine="0" r:id="rId25">
            <anchor>
              <from>
                <xdr:col>5</xdr:col>
                <xdr:colOff>68580</xdr:colOff>
                <xdr:row>3</xdr:row>
                <xdr:rowOff>22860</xdr:rowOff>
              </from>
              <to>
                <xdr:col>5</xdr:col>
                <xdr:colOff>1127760</xdr:colOff>
                <xdr:row>5</xdr:row>
                <xdr:rowOff>76200</xdr:rowOff>
              </to>
            </anchor>
          </controlPr>
        </control>
      </mc:Choice>
      <mc:Fallback>
        <control shapeId="1035" r:id="rId24" name="Label2"/>
      </mc:Fallback>
    </mc:AlternateContent>
    <mc:AlternateContent xmlns:mc="http://schemas.openxmlformats.org/markup-compatibility/2006">
      <mc:Choice Requires="x14">
        <control shapeId="1034" r:id="rId26" name="Label1">
          <controlPr defaultSize="0" autoLine="0" r:id="rId27">
            <anchor>
              <from>
                <xdr:col>1</xdr:col>
                <xdr:colOff>114300</xdr:colOff>
                <xdr:row>2</xdr:row>
                <xdr:rowOff>220980</xdr:rowOff>
              </from>
              <to>
                <xdr:col>1</xdr:col>
                <xdr:colOff>1188720</xdr:colOff>
                <xdr:row>5</xdr:row>
                <xdr:rowOff>45720</xdr:rowOff>
              </to>
            </anchor>
          </controlPr>
        </control>
      </mc:Choice>
      <mc:Fallback>
        <control shapeId="1034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45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5546875" bestFit="1" customWidth="1"/>
    <col min="7" max="7" width="20.886718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10</v>
      </c>
      <c r="B9" t="s">
        <v>215</v>
      </c>
      <c r="C9" t="s">
        <v>163</v>
      </c>
      <c r="D9" t="s">
        <v>197</v>
      </c>
      <c r="E9" t="s">
        <v>203</v>
      </c>
      <c r="F9" t="s">
        <v>219</v>
      </c>
      <c r="G9" t="s">
        <v>217</v>
      </c>
      <c r="H9" t="s">
        <v>224</v>
      </c>
      <c r="I9" t="s">
        <v>223</v>
      </c>
      <c r="J9" t="s">
        <v>221</v>
      </c>
      <c r="K9" t="s">
        <v>222</v>
      </c>
      <c r="L9" t="s">
        <v>27</v>
      </c>
    </row>
    <row r="10" spans="1:12" x14ac:dyDescent="0.3">
      <c r="A10">
        <v>14</v>
      </c>
      <c r="B10" t="s">
        <v>215</v>
      </c>
      <c r="C10" t="s">
        <v>170</v>
      </c>
      <c r="D10" t="s">
        <v>172</v>
      </c>
      <c r="E10" t="s">
        <v>206</v>
      </c>
      <c r="F10" t="s">
        <v>219</v>
      </c>
      <c r="G10" t="s">
        <v>217</v>
      </c>
      <c r="H10" t="s">
        <v>224</v>
      </c>
      <c r="I10" t="s">
        <v>227</v>
      </c>
      <c r="J10" t="s">
        <v>225</v>
      </c>
      <c r="K10" t="s">
        <v>226</v>
      </c>
      <c r="L10" t="s">
        <v>27</v>
      </c>
    </row>
    <row r="11" spans="1:12" x14ac:dyDescent="0.3">
      <c r="A11">
        <v>18</v>
      </c>
      <c r="B11" t="s">
        <v>215</v>
      </c>
      <c r="C11" t="s">
        <v>169</v>
      </c>
      <c r="D11" t="s">
        <v>175</v>
      </c>
      <c r="E11" t="s">
        <v>208</v>
      </c>
      <c r="F11" t="s">
        <v>219</v>
      </c>
      <c r="G11" t="s">
        <v>217</v>
      </c>
      <c r="H11" t="s">
        <v>232</v>
      </c>
      <c r="I11" t="s">
        <v>231</v>
      </c>
      <c r="J11" t="s">
        <v>228</v>
      </c>
      <c r="K11" t="s">
        <v>229</v>
      </c>
      <c r="L11" t="s">
        <v>230</v>
      </c>
    </row>
    <row r="12" spans="1:12" x14ac:dyDescent="0.3">
      <c r="A12">
        <v>3</v>
      </c>
      <c r="B12" t="s">
        <v>215</v>
      </c>
      <c r="C12" t="s">
        <v>160</v>
      </c>
      <c r="D12" t="s">
        <v>161</v>
      </c>
      <c r="E12" t="s">
        <v>201</v>
      </c>
      <c r="F12" t="s">
        <v>219</v>
      </c>
      <c r="G12" t="s">
        <v>217</v>
      </c>
      <c r="H12" t="s">
        <v>224</v>
      </c>
      <c r="I12" t="s">
        <v>236</v>
      </c>
      <c r="J12" t="s">
        <v>233</v>
      </c>
      <c r="K12" t="s">
        <v>234</v>
      </c>
      <c r="L12" t="s">
        <v>235</v>
      </c>
    </row>
    <row r="13" spans="1:12" x14ac:dyDescent="0.3">
      <c r="A13">
        <v>27</v>
      </c>
      <c r="B13" t="s">
        <v>215</v>
      </c>
      <c r="C13" t="s">
        <v>178</v>
      </c>
      <c r="D13" t="s">
        <v>178</v>
      </c>
      <c r="E13" t="s">
        <v>210</v>
      </c>
      <c r="F13" t="s">
        <v>219</v>
      </c>
      <c r="G13" t="s">
        <v>240</v>
      </c>
      <c r="H13" t="s">
        <v>224</v>
      </c>
      <c r="I13" t="s">
        <v>239</v>
      </c>
      <c r="J13" t="s">
        <v>237</v>
      </c>
      <c r="K13" t="s">
        <v>238</v>
      </c>
      <c r="L13" t="s">
        <v>27</v>
      </c>
    </row>
    <row r="14" spans="1:12" x14ac:dyDescent="0.3">
      <c r="A14">
        <v>28</v>
      </c>
      <c r="B14" t="s">
        <v>215</v>
      </c>
      <c r="C14" t="s">
        <v>165</v>
      </c>
      <c r="D14" t="s">
        <v>199</v>
      </c>
      <c r="E14" t="s">
        <v>204</v>
      </c>
      <c r="F14" t="s">
        <v>219</v>
      </c>
      <c r="G14" t="s">
        <v>217</v>
      </c>
      <c r="H14" t="s">
        <v>224</v>
      </c>
      <c r="I14" t="s">
        <v>242</v>
      </c>
      <c r="J14" t="s">
        <v>221</v>
      </c>
      <c r="K14" t="s">
        <v>241</v>
      </c>
      <c r="L14" t="s">
        <v>27</v>
      </c>
    </row>
    <row r="15" spans="1:12" x14ac:dyDescent="0.3">
      <c r="A15">
        <v>30</v>
      </c>
      <c r="B15" t="s">
        <v>215</v>
      </c>
      <c r="C15" t="s">
        <v>163</v>
      </c>
      <c r="D15" t="s">
        <v>200</v>
      </c>
      <c r="E15" t="s">
        <v>202</v>
      </c>
      <c r="F15" t="s">
        <v>219</v>
      </c>
      <c r="G15" t="s">
        <v>217</v>
      </c>
      <c r="H15" t="s">
        <v>232</v>
      </c>
      <c r="I15" t="s">
        <v>246</v>
      </c>
      <c r="J15" t="s">
        <v>243</v>
      </c>
      <c r="K15" t="s">
        <v>244</v>
      </c>
      <c r="L15" t="s">
        <v>245</v>
      </c>
    </row>
    <row r="16" spans="1:12" x14ac:dyDescent="0.3">
      <c r="A16">
        <v>11</v>
      </c>
      <c r="B16" t="s">
        <v>215</v>
      </c>
      <c r="C16" t="s">
        <v>165</v>
      </c>
      <c r="D16" t="s">
        <v>168</v>
      </c>
      <c r="E16" t="s">
        <v>205</v>
      </c>
      <c r="F16" t="s">
        <v>247</v>
      </c>
      <c r="G16" t="s">
        <v>217</v>
      </c>
      <c r="H16" t="s">
        <v>224</v>
      </c>
      <c r="I16" t="s">
        <v>251</v>
      </c>
      <c r="J16" t="s">
        <v>248</v>
      </c>
      <c r="K16" t="s">
        <v>249</v>
      </c>
      <c r="L16" t="s">
        <v>250</v>
      </c>
    </row>
    <row r="17" spans="1:12" x14ac:dyDescent="0.3">
      <c r="A17">
        <v>27</v>
      </c>
      <c r="B17" t="s">
        <v>215</v>
      </c>
      <c r="C17" t="s">
        <v>178</v>
      </c>
      <c r="D17" t="s">
        <v>178</v>
      </c>
      <c r="E17" t="s">
        <v>210</v>
      </c>
      <c r="F17" t="s">
        <v>252</v>
      </c>
      <c r="G17" t="s">
        <v>217</v>
      </c>
      <c r="H17" t="s">
        <v>232</v>
      </c>
      <c r="I17" t="s">
        <v>254</v>
      </c>
      <c r="J17" t="s">
        <v>27</v>
      </c>
      <c r="K17" t="s">
        <v>253</v>
      </c>
      <c r="L17" t="s">
        <v>27</v>
      </c>
    </row>
    <row r="18" spans="1:12" x14ac:dyDescent="0.3">
      <c r="A18">
        <v>27</v>
      </c>
      <c r="B18" t="s">
        <v>215</v>
      </c>
      <c r="C18" t="s">
        <v>178</v>
      </c>
      <c r="D18" t="s">
        <v>178</v>
      </c>
      <c r="E18" t="s">
        <v>210</v>
      </c>
      <c r="F18" t="s">
        <v>252</v>
      </c>
      <c r="G18" t="s">
        <v>217</v>
      </c>
      <c r="H18" t="s">
        <v>232</v>
      </c>
      <c r="I18" t="s">
        <v>255</v>
      </c>
      <c r="J18" t="s">
        <v>237</v>
      </c>
      <c r="K18" t="s">
        <v>238</v>
      </c>
      <c r="L18" t="s">
        <v>27</v>
      </c>
    </row>
    <row r="19" spans="1:12" x14ac:dyDescent="0.3">
      <c r="A19">
        <v>3</v>
      </c>
      <c r="B19" t="s">
        <v>215</v>
      </c>
      <c r="C19" t="s">
        <v>160</v>
      </c>
      <c r="D19" t="s">
        <v>161</v>
      </c>
      <c r="E19" t="s">
        <v>201</v>
      </c>
      <c r="F19" t="s">
        <v>256</v>
      </c>
      <c r="G19" t="s">
        <v>240</v>
      </c>
      <c r="H19" t="s">
        <v>258</v>
      </c>
      <c r="I19" t="s">
        <v>257</v>
      </c>
      <c r="J19" t="s">
        <v>233</v>
      </c>
      <c r="K19" t="s">
        <v>234</v>
      </c>
      <c r="L19" t="s">
        <v>235</v>
      </c>
    </row>
    <row r="20" spans="1:12" x14ac:dyDescent="0.3">
      <c r="A20">
        <v>18</v>
      </c>
      <c r="B20" t="s">
        <v>215</v>
      </c>
      <c r="C20" t="s">
        <v>169</v>
      </c>
      <c r="D20" t="s">
        <v>175</v>
      </c>
      <c r="E20" t="s">
        <v>208</v>
      </c>
      <c r="F20" t="s">
        <v>256</v>
      </c>
      <c r="G20" t="s">
        <v>240</v>
      </c>
      <c r="H20" t="s">
        <v>263</v>
      </c>
      <c r="I20" t="s">
        <v>262</v>
      </c>
      <c r="J20" t="s">
        <v>259</v>
      </c>
      <c r="K20" t="s">
        <v>260</v>
      </c>
      <c r="L20" t="s">
        <v>261</v>
      </c>
    </row>
    <row r="21" spans="1:12" x14ac:dyDescent="0.3">
      <c r="A21">
        <v>7</v>
      </c>
      <c r="B21" t="s">
        <v>215</v>
      </c>
      <c r="C21" t="s">
        <v>163</v>
      </c>
      <c r="D21" t="s">
        <v>197</v>
      </c>
      <c r="E21" t="s">
        <v>203</v>
      </c>
      <c r="F21" t="s">
        <v>256</v>
      </c>
      <c r="G21" t="s">
        <v>240</v>
      </c>
      <c r="H21" t="s">
        <v>263</v>
      </c>
      <c r="I21" t="s">
        <v>265</v>
      </c>
      <c r="J21" t="s">
        <v>225</v>
      </c>
      <c r="K21" t="s">
        <v>264</v>
      </c>
      <c r="L21" t="s">
        <v>27</v>
      </c>
    </row>
    <row r="22" spans="1:12" x14ac:dyDescent="0.3">
      <c r="A22">
        <v>14</v>
      </c>
      <c r="B22" t="s">
        <v>215</v>
      </c>
      <c r="C22" t="s">
        <v>170</v>
      </c>
      <c r="D22" t="s">
        <v>172</v>
      </c>
      <c r="E22" t="s">
        <v>206</v>
      </c>
      <c r="F22" t="s">
        <v>256</v>
      </c>
      <c r="G22" t="s">
        <v>240</v>
      </c>
      <c r="H22" t="s">
        <v>263</v>
      </c>
      <c r="I22" t="s">
        <v>266</v>
      </c>
      <c r="J22" t="s">
        <v>225</v>
      </c>
      <c r="K22" t="s">
        <v>264</v>
      </c>
      <c r="L22" t="s">
        <v>27</v>
      </c>
    </row>
    <row r="23" spans="1:12" x14ac:dyDescent="0.3">
      <c r="A23">
        <v>10</v>
      </c>
      <c r="B23" t="s">
        <v>215</v>
      </c>
      <c r="C23" t="s">
        <v>165</v>
      </c>
      <c r="D23" t="s">
        <v>199</v>
      </c>
      <c r="E23" t="s">
        <v>204</v>
      </c>
      <c r="F23" t="s">
        <v>256</v>
      </c>
      <c r="G23" t="s">
        <v>240</v>
      </c>
      <c r="H23" t="s">
        <v>263</v>
      </c>
      <c r="I23" t="s">
        <v>242</v>
      </c>
      <c r="J23" t="s">
        <v>237</v>
      </c>
      <c r="K23" t="s">
        <v>238</v>
      </c>
      <c r="L23" t="s">
        <v>27</v>
      </c>
    </row>
    <row r="24" spans="1:12" x14ac:dyDescent="0.3">
      <c r="A24">
        <v>11</v>
      </c>
      <c r="B24" t="s">
        <v>215</v>
      </c>
      <c r="C24" t="s">
        <v>165</v>
      </c>
      <c r="D24" t="s">
        <v>168</v>
      </c>
      <c r="E24" t="s">
        <v>205</v>
      </c>
      <c r="F24" t="s">
        <v>269</v>
      </c>
      <c r="G24" t="s">
        <v>240</v>
      </c>
      <c r="H24" t="s">
        <v>224</v>
      </c>
      <c r="I24" t="s">
        <v>251</v>
      </c>
      <c r="J24" t="s">
        <v>248</v>
      </c>
      <c r="K24" t="s">
        <v>249</v>
      </c>
      <c r="L24" t="s">
        <v>250</v>
      </c>
    </row>
    <row r="25" spans="1:12" x14ac:dyDescent="0.3">
      <c r="A25">
        <v>3</v>
      </c>
      <c r="B25" t="s">
        <v>215</v>
      </c>
      <c r="C25" t="s">
        <v>160</v>
      </c>
      <c r="D25" t="s">
        <v>161</v>
      </c>
      <c r="E25" t="s">
        <v>201</v>
      </c>
      <c r="F25" t="s">
        <v>269</v>
      </c>
      <c r="G25" t="s">
        <v>240</v>
      </c>
      <c r="H25" t="s">
        <v>224</v>
      </c>
      <c r="I25" t="s">
        <v>257</v>
      </c>
      <c r="J25" t="s">
        <v>233</v>
      </c>
      <c r="K25" t="s">
        <v>234</v>
      </c>
      <c r="L25" t="s">
        <v>235</v>
      </c>
    </row>
    <row r="26" spans="1:12" x14ac:dyDescent="0.3">
      <c r="A26">
        <v>7</v>
      </c>
      <c r="B26" t="s">
        <v>215</v>
      </c>
      <c r="C26" t="s">
        <v>163</v>
      </c>
      <c r="D26" t="s">
        <v>197</v>
      </c>
      <c r="E26" t="s">
        <v>203</v>
      </c>
      <c r="F26" t="s">
        <v>269</v>
      </c>
      <c r="G26" t="s">
        <v>240</v>
      </c>
      <c r="H26" t="s">
        <v>224</v>
      </c>
      <c r="I26" t="s">
        <v>271</v>
      </c>
      <c r="J26" t="s">
        <v>221</v>
      </c>
      <c r="K26" t="s">
        <v>270</v>
      </c>
      <c r="L26" t="s">
        <v>27</v>
      </c>
    </row>
    <row r="27" spans="1:12" x14ac:dyDescent="0.3">
      <c r="A27">
        <v>10</v>
      </c>
      <c r="B27" t="s">
        <v>215</v>
      </c>
      <c r="C27" t="s">
        <v>165</v>
      </c>
      <c r="D27" t="s">
        <v>199</v>
      </c>
      <c r="E27" t="s">
        <v>204</v>
      </c>
      <c r="F27" t="s">
        <v>269</v>
      </c>
      <c r="G27" t="s">
        <v>240</v>
      </c>
      <c r="H27" t="s">
        <v>224</v>
      </c>
      <c r="I27" t="s">
        <v>242</v>
      </c>
      <c r="J27" t="s">
        <v>221</v>
      </c>
      <c r="K27" t="s">
        <v>270</v>
      </c>
      <c r="L27" t="s">
        <v>27</v>
      </c>
    </row>
    <row r="28" spans="1:12" x14ac:dyDescent="0.3">
      <c r="A28">
        <v>14</v>
      </c>
      <c r="B28" t="s">
        <v>215</v>
      </c>
      <c r="C28" t="s">
        <v>170</v>
      </c>
      <c r="D28" t="s">
        <v>172</v>
      </c>
      <c r="E28" t="s">
        <v>206</v>
      </c>
      <c r="F28" t="s">
        <v>269</v>
      </c>
      <c r="G28" t="s">
        <v>240</v>
      </c>
      <c r="H28" t="s">
        <v>224</v>
      </c>
      <c r="I28" t="s">
        <v>266</v>
      </c>
      <c r="J28" t="s">
        <v>225</v>
      </c>
      <c r="K28" t="s">
        <v>264</v>
      </c>
      <c r="L28" t="s">
        <v>27</v>
      </c>
    </row>
    <row r="29" spans="1:12" x14ac:dyDescent="0.3">
      <c r="A29">
        <v>15</v>
      </c>
      <c r="B29" t="s">
        <v>215</v>
      </c>
      <c r="C29" t="s">
        <v>170</v>
      </c>
      <c r="D29" t="s">
        <v>214</v>
      </c>
      <c r="E29" t="s">
        <v>207</v>
      </c>
      <c r="F29" t="s">
        <v>269</v>
      </c>
      <c r="G29" t="s">
        <v>240</v>
      </c>
      <c r="H29" t="s">
        <v>224</v>
      </c>
      <c r="I29" t="s">
        <v>273</v>
      </c>
      <c r="J29" t="s">
        <v>225</v>
      </c>
      <c r="K29" t="s">
        <v>272</v>
      </c>
      <c r="L29" t="s">
        <v>27</v>
      </c>
    </row>
    <row r="30" spans="1:12" x14ac:dyDescent="0.3">
      <c r="A30">
        <v>20</v>
      </c>
      <c r="B30" t="s">
        <v>215</v>
      </c>
      <c r="C30" t="s">
        <v>169</v>
      </c>
      <c r="D30" t="s">
        <v>268</v>
      </c>
      <c r="E30" t="s">
        <v>268</v>
      </c>
      <c r="F30" t="s">
        <v>269</v>
      </c>
      <c r="G30" t="s">
        <v>240</v>
      </c>
      <c r="H30" t="s">
        <v>224</v>
      </c>
      <c r="I30" t="s">
        <v>273</v>
      </c>
      <c r="J30" t="s">
        <v>274</v>
      </c>
      <c r="K30" t="s">
        <v>275</v>
      </c>
      <c r="L30" t="s">
        <v>276</v>
      </c>
    </row>
    <row r="31" spans="1:12" x14ac:dyDescent="0.3">
      <c r="A31">
        <v>6</v>
      </c>
      <c r="B31" t="s">
        <v>215</v>
      </c>
      <c r="C31" t="s">
        <v>163</v>
      </c>
      <c r="D31" t="s">
        <v>200</v>
      </c>
      <c r="E31" t="s">
        <v>202</v>
      </c>
      <c r="F31" t="s">
        <v>277</v>
      </c>
      <c r="G31" t="s">
        <v>240</v>
      </c>
      <c r="H31" t="s">
        <v>224</v>
      </c>
      <c r="I31" t="s">
        <v>278</v>
      </c>
      <c r="J31" t="s">
        <v>243</v>
      </c>
      <c r="K31" t="s">
        <v>244</v>
      </c>
      <c r="L31" t="s">
        <v>245</v>
      </c>
    </row>
    <row r="32" spans="1:12" x14ac:dyDescent="0.3">
      <c r="A32">
        <v>23</v>
      </c>
      <c r="B32" t="s">
        <v>215</v>
      </c>
      <c r="C32" t="s">
        <v>178</v>
      </c>
      <c r="D32" t="s">
        <v>178</v>
      </c>
      <c r="E32" t="s">
        <v>210</v>
      </c>
      <c r="F32" t="s">
        <v>277</v>
      </c>
      <c r="G32" t="s">
        <v>280</v>
      </c>
      <c r="H32" t="s">
        <v>281</v>
      </c>
      <c r="I32" t="s">
        <v>279</v>
      </c>
      <c r="J32" t="s">
        <v>259</v>
      </c>
      <c r="K32" t="s">
        <v>260</v>
      </c>
      <c r="L32" t="s">
        <v>261</v>
      </c>
    </row>
    <row r="33" spans="1:12" x14ac:dyDescent="0.3">
      <c r="A33">
        <v>23</v>
      </c>
      <c r="B33" t="s">
        <v>215</v>
      </c>
      <c r="C33" t="s">
        <v>178</v>
      </c>
      <c r="D33" t="s">
        <v>178</v>
      </c>
      <c r="E33" t="s">
        <v>210</v>
      </c>
      <c r="F33" t="s">
        <v>292</v>
      </c>
      <c r="G33" t="s">
        <v>217</v>
      </c>
      <c r="H33" t="s">
        <v>224</v>
      </c>
      <c r="I33" t="s">
        <v>297</v>
      </c>
      <c r="J33" t="s">
        <v>294</v>
      </c>
      <c r="K33" t="s">
        <v>295</v>
      </c>
      <c r="L33" t="s">
        <v>296</v>
      </c>
    </row>
    <row r="34" spans="1:12" x14ac:dyDescent="0.3">
      <c r="A34">
        <v>20</v>
      </c>
      <c r="B34" t="s">
        <v>215</v>
      </c>
      <c r="C34" t="s">
        <v>169</v>
      </c>
      <c r="D34" t="s">
        <v>282</v>
      </c>
      <c r="E34" t="s">
        <v>283</v>
      </c>
      <c r="F34" t="s">
        <v>299</v>
      </c>
      <c r="G34" t="s">
        <v>240</v>
      </c>
      <c r="H34" t="s">
        <v>224</v>
      </c>
      <c r="I34" t="s">
        <v>303</v>
      </c>
      <c r="J34" t="s">
        <v>300</v>
      </c>
      <c r="K34" t="s">
        <v>301</v>
      </c>
      <c r="L34" t="s">
        <v>302</v>
      </c>
    </row>
    <row r="35" spans="1:12" x14ac:dyDescent="0.3">
      <c r="A35">
        <v>23</v>
      </c>
      <c r="B35" t="s">
        <v>215</v>
      </c>
      <c r="C35" t="s">
        <v>178</v>
      </c>
      <c r="D35" t="s">
        <v>178</v>
      </c>
      <c r="E35" t="s">
        <v>210</v>
      </c>
      <c r="F35" t="s">
        <v>304</v>
      </c>
      <c r="G35" t="s">
        <v>217</v>
      </c>
      <c r="H35" t="s">
        <v>224</v>
      </c>
      <c r="I35" t="s">
        <v>251</v>
      </c>
      <c r="J35" t="s">
        <v>248</v>
      </c>
      <c r="K35" t="s">
        <v>249</v>
      </c>
      <c r="L35" t="s">
        <v>250</v>
      </c>
    </row>
    <row r="36" spans="1:12" x14ac:dyDescent="0.3">
      <c r="A36">
        <v>23</v>
      </c>
      <c r="B36" t="s">
        <v>215</v>
      </c>
      <c r="C36" t="s">
        <v>178</v>
      </c>
      <c r="D36" t="s">
        <v>178</v>
      </c>
      <c r="E36" t="s">
        <v>210</v>
      </c>
      <c r="F36" t="s">
        <v>304</v>
      </c>
      <c r="G36" t="s">
        <v>240</v>
      </c>
      <c r="H36" t="s">
        <v>224</v>
      </c>
      <c r="I36" t="s">
        <v>308</v>
      </c>
      <c r="J36" t="s">
        <v>305</v>
      </c>
      <c r="K36" t="s">
        <v>306</v>
      </c>
      <c r="L36" t="s">
        <v>307</v>
      </c>
    </row>
    <row r="37" spans="1:12" x14ac:dyDescent="0.3">
      <c r="A37">
        <v>23</v>
      </c>
      <c r="B37" t="s">
        <v>215</v>
      </c>
      <c r="C37" t="s">
        <v>178</v>
      </c>
      <c r="D37" t="s">
        <v>178</v>
      </c>
      <c r="E37" t="s">
        <v>210</v>
      </c>
      <c r="F37" t="s">
        <v>309</v>
      </c>
      <c r="G37" t="s">
        <v>240</v>
      </c>
      <c r="H37" t="s">
        <v>224</v>
      </c>
      <c r="I37" t="s">
        <v>310</v>
      </c>
      <c r="J37" t="s">
        <v>27</v>
      </c>
      <c r="K37" t="s">
        <v>253</v>
      </c>
      <c r="L37" t="s">
        <v>27</v>
      </c>
    </row>
    <row r="38" spans="1:12" x14ac:dyDescent="0.3">
      <c r="A38">
        <v>6</v>
      </c>
      <c r="B38" t="s">
        <v>215</v>
      </c>
      <c r="C38" t="s">
        <v>163</v>
      </c>
      <c r="D38" t="s">
        <v>200</v>
      </c>
      <c r="E38" t="s">
        <v>202</v>
      </c>
      <c r="F38" t="s">
        <v>312</v>
      </c>
      <c r="G38" t="s">
        <v>240</v>
      </c>
      <c r="H38" t="s">
        <v>224</v>
      </c>
      <c r="I38" t="s">
        <v>313</v>
      </c>
      <c r="J38" t="s">
        <v>243</v>
      </c>
      <c r="K38" t="s">
        <v>244</v>
      </c>
      <c r="L38" t="s">
        <v>245</v>
      </c>
    </row>
    <row r="39" spans="1:12" x14ac:dyDescent="0.3">
      <c r="A39">
        <v>3</v>
      </c>
      <c r="B39" t="s">
        <v>215</v>
      </c>
      <c r="C39" t="s">
        <v>160</v>
      </c>
      <c r="D39" t="s">
        <v>161</v>
      </c>
      <c r="E39" t="s">
        <v>201</v>
      </c>
      <c r="F39" t="s">
        <v>312</v>
      </c>
      <c r="G39" t="s">
        <v>240</v>
      </c>
      <c r="H39" t="s">
        <v>224</v>
      </c>
      <c r="I39" t="s">
        <v>257</v>
      </c>
      <c r="J39" t="s">
        <v>233</v>
      </c>
      <c r="K39" t="s">
        <v>234</v>
      </c>
      <c r="L39" t="s">
        <v>235</v>
      </c>
    </row>
    <row r="40" spans="1:12" x14ac:dyDescent="0.3">
      <c r="A40">
        <v>7</v>
      </c>
      <c r="B40" t="s">
        <v>215</v>
      </c>
      <c r="C40" t="s">
        <v>163</v>
      </c>
      <c r="D40" t="s">
        <v>291</v>
      </c>
      <c r="E40" t="s">
        <v>298</v>
      </c>
      <c r="F40" t="s">
        <v>312</v>
      </c>
      <c r="G40" t="s">
        <v>217</v>
      </c>
      <c r="H40" t="s">
        <v>232</v>
      </c>
      <c r="I40" t="s">
        <v>316</v>
      </c>
      <c r="J40" t="s">
        <v>221</v>
      </c>
      <c r="K40" t="s">
        <v>315</v>
      </c>
      <c r="L40" t="s">
        <v>27</v>
      </c>
    </row>
    <row r="41" spans="1:12" x14ac:dyDescent="0.3">
      <c r="A41">
        <v>10</v>
      </c>
      <c r="B41" t="s">
        <v>215</v>
      </c>
      <c r="C41" t="s">
        <v>165</v>
      </c>
      <c r="D41" t="s">
        <v>199</v>
      </c>
      <c r="E41" t="s">
        <v>204</v>
      </c>
      <c r="F41" t="s">
        <v>312</v>
      </c>
      <c r="G41" t="s">
        <v>240</v>
      </c>
      <c r="H41" t="s">
        <v>224</v>
      </c>
      <c r="I41" t="s">
        <v>317</v>
      </c>
      <c r="J41" t="s">
        <v>221</v>
      </c>
      <c r="K41" t="s">
        <v>270</v>
      </c>
      <c r="L41" t="s">
        <v>27</v>
      </c>
    </row>
    <row r="42" spans="1:12" x14ac:dyDescent="0.3">
      <c r="A42">
        <v>14</v>
      </c>
      <c r="B42" t="s">
        <v>215</v>
      </c>
      <c r="C42" t="s">
        <v>170</v>
      </c>
      <c r="D42" t="s">
        <v>172</v>
      </c>
      <c r="E42" t="s">
        <v>206</v>
      </c>
      <c r="F42" t="s">
        <v>312</v>
      </c>
      <c r="G42" t="s">
        <v>240</v>
      </c>
      <c r="H42" t="s">
        <v>224</v>
      </c>
      <c r="I42" t="s">
        <v>266</v>
      </c>
      <c r="J42" t="s">
        <v>225</v>
      </c>
      <c r="K42" t="s">
        <v>264</v>
      </c>
      <c r="L42" t="s">
        <v>27</v>
      </c>
    </row>
    <row r="43" spans="1:12" x14ac:dyDescent="0.3">
      <c r="A43">
        <v>18</v>
      </c>
      <c r="B43" t="s">
        <v>215</v>
      </c>
      <c r="C43" t="s">
        <v>169</v>
      </c>
      <c r="D43" t="s">
        <v>175</v>
      </c>
      <c r="E43" t="s">
        <v>208</v>
      </c>
      <c r="F43" t="s">
        <v>318</v>
      </c>
      <c r="G43" t="s">
        <v>240</v>
      </c>
      <c r="H43" t="s">
        <v>232</v>
      </c>
      <c r="I43" t="s">
        <v>321</v>
      </c>
      <c r="J43" t="s">
        <v>259</v>
      </c>
      <c r="K43" t="s">
        <v>260</v>
      </c>
      <c r="L43" t="s">
        <v>261</v>
      </c>
    </row>
    <row r="44" spans="1:12" x14ac:dyDescent="0.3">
      <c r="A44">
        <v>11</v>
      </c>
      <c r="B44" t="s">
        <v>215</v>
      </c>
      <c r="C44" t="s">
        <v>165</v>
      </c>
      <c r="D44" t="s">
        <v>168</v>
      </c>
      <c r="E44" t="s">
        <v>205</v>
      </c>
      <c r="F44" t="s">
        <v>318</v>
      </c>
      <c r="G44" t="s">
        <v>240</v>
      </c>
      <c r="H44" t="s">
        <v>263</v>
      </c>
      <c r="I44" t="s">
        <v>251</v>
      </c>
      <c r="J44" t="s">
        <v>248</v>
      </c>
      <c r="K44" t="s">
        <v>249</v>
      </c>
      <c r="L44" t="s">
        <v>250</v>
      </c>
    </row>
    <row r="45" spans="1:12" x14ac:dyDescent="0.3">
      <c r="A45">
        <v>15</v>
      </c>
      <c r="B45" t="s">
        <v>215</v>
      </c>
      <c r="C45" t="s">
        <v>170</v>
      </c>
      <c r="D45" t="s">
        <v>290</v>
      </c>
      <c r="E45" t="s">
        <v>207</v>
      </c>
      <c r="F45" t="s">
        <v>318</v>
      </c>
      <c r="G45" t="s">
        <v>240</v>
      </c>
      <c r="H45" t="s">
        <v>224</v>
      </c>
      <c r="I45" t="s">
        <v>327</v>
      </c>
      <c r="J45" t="s">
        <v>323</v>
      </c>
      <c r="K45" t="s">
        <v>324</v>
      </c>
      <c r="L45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70" t="s">
        <v>76</v>
      </c>
      <c r="K6" s="271"/>
      <c r="L6" s="271"/>
      <c r="M6" s="271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271"/>
      <c r="AY6" s="271"/>
      <c r="AZ6" s="271"/>
      <c r="BA6" s="271"/>
      <c r="BB6" s="271"/>
      <c r="BC6" s="272"/>
      <c r="BH6" s="270" t="s">
        <v>77</v>
      </c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  <c r="CA6" s="271"/>
      <c r="CB6" s="271"/>
      <c r="CC6" s="271"/>
      <c r="CD6" s="27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  <c r="CQ6" s="271"/>
      <c r="CR6" s="271"/>
      <c r="CS6" s="271"/>
      <c r="CT6" s="271"/>
      <c r="CU6" s="271"/>
      <c r="CV6" s="271"/>
      <c r="CW6" s="271"/>
      <c r="CX6" s="271"/>
      <c r="CY6" s="271"/>
      <c r="CZ6" s="271"/>
      <c r="DA6" s="272"/>
      <c r="DC6" s="273" t="s">
        <v>78</v>
      </c>
      <c r="DD6" s="274"/>
      <c r="DE6" s="274"/>
      <c r="DF6" s="274"/>
      <c r="DG6" s="274"/>
      <c r="DH6" s="274"/>
      <c r="DI6" s="274"/>
      <c r="DJ6" s="274"/>
      <c r="DK6" s="274"/>
      <c r="DL6" s="274"/>
      <c r="DM6" s="274"/>
      <c r="DN6" s="274"/>
      <c r="DO6" s="274"/>
      <c r="DP6" s="274"/>
      <c r="DQ6" s="274"/>
      <c r="DR6" s="274"/>
      <c r="DS6" s="274"/>
      <c r="DT6" s="274"/>
      <c r="DU6" s="274"/>
      <c r="DV6" s="274"/>
      <c r="DW6" s="274"/>
      <c r="DX6" s="274"/>
      <c r="DY6" s="274"/>
      <c r="DZ6" s="274"/>
      <c r="EA6" s="274"/>
      <c r="EB6" s="274"/>
      <c r="EC6" s="274"/>
      <c r="ED6" s="274"/>
      <c r="EE6" s="274"/>
      <c r="EF6" s="274"/>
      <c r="EG6" s="274"/>
      <c r="EH6" s="274"/>
      <c r="EI6" s="274"/>
      <c r="EJ6" s="274"/>
      <c r="EK6" s="274"/>
      <c r="EL6" s="274"/>
      <c r="EM6" s="274"/>
      <c r="EN6" s="274"/>
      <c r="EO6" s="274"/>
      <c r="EP6" s="274"/>
      <c r="EQ6" s="274"/>
      <c r="ER6" s="275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109375" customWidth="1"/>
    <col min="8" max="8" width="25.44140625" customWidth="1"/>
    <col min="9" max="10" width="15.109375" customWidth="1"/>
    <col min="11" max="11" width="10.109375" customWidth="1"/>
    <col min="12" max="12" width="15.109375" customWidth="1"/>
    <col min="13" max="13" width="12.5546875" customWidth="1"/>
    <col min="14" max="14" width="15.109375" customWidth="1"/>
    <col min="15" max="15" width="40.44140625" customWidth="1"/>
  </cols>
  <sheetData>
    <row r="1" spans="1:15" ht="15" x14ac:dyDescent="0.3">
      <c r="A1" s="277" t="s">
        <v>27</v>
      </c>
      <c r="B1" s="277"/>
      <c r="C1" s="277"/>
      <c r="D1" s="279" t="s">
        <v>100</v>
      </c>
      <c r="E1" s="279"/>
      <c r="F1" s="279"/>
      <c r="G1" s="279"/>
      <c r="H1" s="279"/>
      <c r="I1" s="279"/>
      <c r="J1" s="36" t="s">
        <v>27</v>
      </c>
      <c r="K1" s="36" t="s">
        <v>27</v>
      </c>
      <c r="L1" s="36" t="s">
        <v>27</v>
      </c>
      <c r="M1" s="36" t="s">
        <v>27</v>
      </c>
      <c r="N1" s="36" t="s">
        <v>27</v>
      </c>
      <c r="O1" s="37" t="s">
        <v>27</v>
      </c>
    </row>
    <row r="2" spans="1:15" x14ac:dyDescent="0.3">
      <c r="A2" s="278"/>
      <c r="B2" s="278"/>
      <c r="C2" s="278"/>
      <c r="D2" s="277" t="s">
        <v>101</v>
      </c>
      <c r="E2" s="277"/>
      <c r="F2" s="277"/>
      <c r="G2" s="277"/>
      <c r="H2" s="277"/>
      <c r="I2" s="277"/>
      <c r="J2" s="36"/>
      <c r="K2" s="36"/>
      <c r="L2" s="36"/>
      <c r="M2" s="36"/>
      <c r="N2" s="36"/>
      <c r="O2" s="280" t="s">
        <v>102</v>
      </c>
    </row>
    <row r="3" spans="1:15" x14ac:dyDescent="0.3">
      <c r="A3" s="278"/>
      <c r="B3" s="278"/>
      <c r="C3" s="278"/>
      <c r="D3" s="277" t="s">
        <v>103</v>
      </c>
      <c r="E3" s="277"/>
      <c r="F3" s="277"/>
      <c r="G3" s="277"/>
      <c r="H3" s="277"/>
      <c r="I3" s="277"/>
      <c r="J3" s="36"/>
      <c r="K3" s="36"/>
      <c r="L3" s="36"/>
      <c r="M3" s="36"/>
      <c r="N3" s="36"/>
      <c r="O3" s="281"/>
    </row>
    <row r="4" spans="1:15" x14ac:dyDescent="0.3">
      <c r="A4" s="278"/>
      <c r="B4" s="278"/>
      <c r="C4" s="278"/>
      <c r="D4" s="277" t="s">
        <v>104</v>
      </c>
      <c r="E4" s="277"/>
      <c r="F4" s="277"/>
      <c r="G4" s="277"/>
      <c r="H4" s="277"/>
      <c r="I4" s="277"/>
      <c r="J4" s="36"/>
      <c r="K4" s="36"/>
      <c r="L4" s="36"/>
      <c r="M4" s="36"/>
      <c r="N4" s="36"/>
      <c r="O4" s="281"/>
    </row>
    <row r="5" spans="1:15" x14ac:dyDescent="0.3">
      <c r="A5" s="278"/>
      <c r="B5" s="278"/>
      <c r="C5" s="278"/>
      <c r="D5" s="277" t="s">
        <v>105</v>
      </c>
      <c r="E5" s="277"/>
      <c r="F5" s="277"/>
      <c r="G5" s="277"/>
      <c r="H5" s="277"/>
      <c r="I5" s="277"/>
      <c r="J5" s="36"/>
      <c r="K5" s="36"/>
      <c r="L5" s="36"/>
      <c r="M5" s="36"/>
      <c r="N5" s="36"/>
      <c r="O5" s="281"/>
    </row>
    <row r="6" spans="1:15" x14ac:dyDescent="0.3">
      <c r="A6" s="278"/>
      <c r="B6" s="278"/>
      <c r="C6" s="278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281"/>
    </row>
    <row r="7" spans="1:15" x14ac:dyDescent="0.3">
      <c r="A7" s="278"/>
      <c r="B7" s="278"/>
      <c r="C7" s="278"/>
      <c r="D7" s="277" t="s">
        <v>106</v>
      </c>
      <c r="E7" s="277"/>
      <c r="F7" s="277"/>
      <c r="G7" s="277"/>
      <c r="H7" s="277"/>
      <c r="I7" s="277"/>
      <c r="J7" s="36"/>
      <c r="K7" s="36"/>
      <c r="L7" s="36"/>
      <c r="M7" s="36"/>
      <c r="N7" s="36"/>
      <c r="O7" s="38">
        <v>45264.482613275461</v>
      </c>
    </row>
    <row r="8" spans="1:15" x14ac:dyDescent="0.3">
      <c r="A8" s="276" t="s">
        <v>107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</row>
    <row r="9" spans="1:15" ht="27.6" x14ac:dyDescent="0.3">
      <c r="A9" s="39" t="s">
        <v>108</v>
      </c>
      <c r="B9" s="39" t="s">
        <v>109</v>
      </c>
      <c r="C9" s="39" t="s">
        <v>110</v>
      </c>
      <c r="D9" s="39" t="s">
        <v>67</v>
      </c>
      <c r="E9" s="39" t="s">
        <v>111</v>
      </c>
      <c r="F9" s="39" t="s">
        <v>112</v>
      </c>
      <c r="G9" s="39" t="s">
        <v>49</v>
      </c>
      <c r="H9" s="39" t="s">
        <v>113</v>
      </c>
      <c r="I9" s="39" t="s">
        <v>114</v>
      </c>
      <c r="J9" s="39" t="s">
        <v>112</v>
      </c>
      <c r="K9" s="39" t="s">
        <v>115</v>
      </c>
      <c r="L9" s="39" t="s">
        <v>116</v>
      </c>
      <c r="M9" s="39" t="s">
        <v>117</v>
      </c>
      <c r="N9" s="39" t="s">
        <v>118</v>
      </c>
      <c r="O9" s="40" t="s">
        <v>119</v>
      </c>
    </row>
    <row r="10" spans="1:15" x14ac:dyDescent="0.3">
      <c r="A10" s="41" t="s">
        <v>64</v>
      </c>
      <c r="B10" s="42">
        <v>1</v>
      </c>
      <c r="C10" s="41" t="s">
        <v>129</v>
      </c>
      <c r="D10" s="41" t="s">
        <v>85</v>
      </c>
      <c r="E10" s="41">
        <v>1</v>
      </c>
      <c r="F10" s="43">
        <v>20000</v>
      </c>
      <c r="G10" s="43">
        <v>20000</v>
      </c>
      <c r="H10" s="41" t="s">
        <v>123</v>
      </c>
      <c r="I10" s="43">
        <v>9900</v>
      </c>
      <c r="J10" s="43">
        <v>9900</v>
      </c>
      <c r="K10" s="43" t="s">
        <v>124</v>
      </c>
      <c r="L10" s="44" t="s">
        <v>125</v>
      </c>
      <c r="M10" s="44" t="s">
        <v>125</v>
      </c>
      <c r="N10" s="43">
        <v>0</v>
      </c>
      <c r="O10" s="45" t="s">
        <v>27</v>
      </c>
    </row>
    <row r="11" spans="1:15" x14ac:dyDescent="0.3">
      <c r="A11" s="46" t="s">
        <v>64</v>
      </c>
      <c r="B11" s="47">
        <v>2</v>
      </c>
      <c r="C11" s="46" t="s">
        <v>130</v>
      </c>
      <c r="D11" s="46" t="s">
        <v>92</v>
      </c>
      <c r="E11" s="46">
        <v>1</v>
      </c>
      <c r="F11" s="48">
        <v>11500</v>
      </c>
      <c r="G11" s="48">
        <v>11500</v>
      </c>
      <c r="H11" s="46" t="s">
        <v>123</v>
      </c>
      <c r="I11" s="48">
        <v>7400</v>
      </c>
      <c r="J11" s="48">
        <v>7400</v>
      </c>
      <c r="K11" s="48" t="s">
        <v>124</v>
      </c>
      <c r="L11" s="49" t="s">
        <v>125</v>
      </c>
      <c r="M11" s="49" t="s">
        <v>125</v>
      </c>
      <c r="N11" s="48">
        <v>0</v>
      </c>
      <c r="O11" s="50" t="s">
        <v>27</v>
      </c>
    </row>
    <row r="12" spans="1:15" x14ac:dyDescent="0.3">
      <c r="A12" s="41" t="s">
        <v>126</v>
      </c>
      <c r="B12" s="42">
        <v>3</v>
      </c>
      <c r="C12" s="41" t="s">
        <v>131</v>
      </c>
      <c r="D12" s="41" t="s">
        <v>93</v>
      </c>
      <c r="E12" s="41">
        <v>1</v>
      </c>
      <c r="F12" s="43">
        <v>1000</v>
      </c>
      <c r="G12" s="43">
        <v>1000</v>
      </c>
      <c r="H12" s="41" t="s">
        <v>123</v>
      </c>
      <c r="I12" s="43">
        <v>900</v>
      </c>
      <c r="J12" s="43">
        <v>900</v>
      </c>
      <c r="K12" s="43" t="s">
        <v>124</v>
      </c>
      <c r="L12" s="44" t="s">
        <v>132</v>
      </c>
      <c r="M12" s="44" t="s">
        <v>125</v>
      </c>
      <c r="N12" s="43">
        <v>0</v>
      </c>
      <c r="O12" s="45" t="s">
        <v>94</v>
      </c>
    </row>
    <row r="13" spans="1:15" x14ac:dyDescent="0.3">
      <c r="A13" s="46" t="s">
        <v>126</v>
      </c>
      <c r="B13" s="47">
        <v>4</v>
      </c>
      <c r="C13" s="46" t="s">
        <v>133</v>
      </c>
      <c r="D13" s="46" t="s">
        <v>95</v>
      </c>
      <c r="E13" s="46">
        <v>1</v>
      </c>
      <c r="F13" s="48">
        <v>2000</v>
      </c>
      <c r="G13" s="48">
        <v>2000</v>
      </c>
      <c r="H13" s="46" t="s">
        <v>123</v>
      </c>
      <c r="I13" s="48">
        <v>500</v>
      </c>
      <c r="J13" s="48">
        <v>500</v>
      </c>
      <c r="K13" s="48" t="s">
        <v>124</v>
      </c>
      <c r="L13" s="49" t="s">
        <v>132</v>
      </c>
      <c r="M13" s="49" t="s">
        <v>125</v>
      </c>
      <c r="N13" s="48">
        <v>0</v>
      </c>
      <c r="O13" s="50" t="s">
        <v>96</v>
      </c>
    </row>
    <row r="14" spans="1:15" x14ac:dyDescent="0.3">
      <c r="A14" s="41" t="s">
        <v>126</v>
      </c>
      <c r="B14" s="42">
        <v>5</v>
      </c>
      <c r="C14" s="41" t="s">
        <v>134</v>
      </c>
      <c r="D14" s="41" t="s">
        <v>81</v>
      </c>
      <c r="E14" s="41">
        <v>1</v>
      </c>
      <c r="F14" s="43">
        <v>4000</v>
      </c>
      <c r="G14" s="43">
        <v>4000</v>
      </c>
      <c r="H14" s="41" t="s">
        <v>123</v>
      </c>
      <c r="I14" s="43">
        <v>2000</v>
      </c>
      <c r="J14" s="43">
        <v>2000</v>
      </c>
      <c r="K14" s="43" t="s">
        <v>124</v>
      </c>
      <c r="L14" s="44" t="s">
        <v>132</v>
      </c>
      <c r="M14" s="44" t="s">
        <v>125</v>
      </c>
      <c r="N14" s="43">
        <v>0</v>
      </c>
      <c r="O14" s="45" t="s">
        <v>83</v>
      </c>
    </row>
    <row r="15" spans="1:15" x14ac:dyDescent="0.3">
      <c r="A15" s="46" t="s">
        <v>128</v>
      </c>
      <c r="B15" s="47">
        <v>6</v>
      </c>
      <c r="C15" s="46" t="s">
        <v>135</v>
      </c>
      <c r="D15" s="46" t="s">
        <v>127</v>
      </c>
      <c r="E15" s="46">
        <v>1</v>
      </c>
      <c r="F15" s="48">
        <v>0</v>
      </c>
      <c r="G15" s="48">
        <v>0</v>
      </c>
      <c r="H15" s="46" t="s">
        <v>123</v>
      </c>
      <c r="I15" s="48">
        <v>1000</v>
      </c>
      <c r="J15" s="48">
        <v>1000</v>
      </c>
      <c r="K15" s="48" t="s">
        <v>124</v>
      </c>
      <c r="L15" s="49" t="s">
        <v>132</v>
      </c>
      <c r="M15" s="49" t="s">
        <v>125</v>
      </c>
      <c r="N15" s="48">
        <v>0</v>
      </c>
      <c r="O15" s="50" t="s">
        <v>27</v>
      </c>
    </row>
    <row r="16" spans="1:15" x14ac:dyDescent="0.3">
      <c r="A16" s="41" t="s">
        <v>126</v>
      </c>
      <c r="B16" s="42">
        <v>7</v>
      </c>
      <c r="C16" s="41" t="s">
        <v>136</v>
      </c>
      <c r="D16" s="41" t="s">
        <v>82</v>
      </c>
      <c r="E16" s="41">
        <v>1</v>
      </c>
      <c r="F16" s="43">
        <v>2000</v>
      </c>
      <c r="G16" s="43">
        <v>2000</v>
      </c>
      <c r="H16" s="41" t="s">
        <v>123</v>
      </c>
      <c r="I16" s="43">
        <v>1000</v>
      </c>
      <c r="J16" s="43">
        <v>1000</v>
      </c>
      <c r="K16" s="43" t="s">
        <v>124</v>
      </c>
      <c r="L16" s="44" t="s">
        <v>132</v>
      </c>
      <c r="M16" s="44" t="s">
        <v>125</v>
      </c>
      <c r="N16" s="43">
        <v>0</v>
      </c>
      <c r="O16" s="45" t="s">
        <v>84</v>
      </c>
    </row>
    <row r="17" spans="1:15" x14ac:dyDescent="0.3">
      <c r="A17" s="46" t="s">
        <v>128</v>
      </c>
      <c r="B17" s="47">
        <v>14</v>
      </c>
      <c r="C17" s="46" t="s">
        <v>137</v>
      </c>
      <c r="D17" s="46" t="s">
        <v>99</v>
      </c>
      <c r="E17" s="46">
        <v>1</v>
      </c>
      <c r="F17" s="48">
        <v>2500</v>
      </c>
      <c r="G17" s="48">
        <v>2500</v>
      </c>
      <c r="H17" s="46" t="s">
        <v>123</v>
      </c>
      <c r="I17" s="48">
        <v>2000</v>
      </c>
      <c r="J17" s="48">
        <v>2000</v>
      </c>
      <c r="K17" s="48" t="s">
        <v>138</v>
      </c>
      <c r="L17" s="49" t="s">
        <v>139</v>
      </c>
      <c r="M17" s="49" t="s">
        <v>125</v>
      </c>
      <c r="N17" s="48">
        <v>0</v>
      </c>
      <c r="O17" s="50" t="s">
        <v>27</v>
      </c>
    </row>
    <row r="18" spans="1:15" x14ac:dyDescent="0.3">
      <c r="A18" s="41" t="s">
        <v>64</v>
      </c>
      <c r="B18" s="42">
        <v>8</v>
      </c>
      <c r="C18" s="41" t="s">
        <v>140</v>
      </c>
      <c r="D18" s="41" t="s">
        <v>97</v>
      </c>
      <c r="E18" s="41">
        <v>1</v>
      </c>
      <c r="F18" s="43">
        <v>8500</v>
      </c>
      <c r="G18" s="43">
        <v>8500</v>
      </c>
      <c r="H18" s="41" t="s">
        <v>123</v>
      </c>
      <c r="I18" s="43">
        <v>2500</v>
      </c>
      <c r="J18" s="43">
        <v>2500</v>
      </c>
      <c r="K18" s="43" t="s">
        <v>124</v>
      </c>
      <c r="L18" s="44" t="s">
        <v>125</v>
      </c>
      <c r="M18" s="44" t="s">
        <v>125</v>
      </c>
      <c r="N18" s="43">
        <v>0</v>
      </c>
      <c r="O18" s="45" t="s">
        <v>27</v>
      </c>
    </row>
    <row r="19" spans="1:15" ht="72" x14ac:dyDescent="0.3">
      <c r="A19" s="46" t="s">
        <v>126</v>
      </c>
      <c r="B19" s="47">
        <v>9</v>
      </c>
      <c r="C19" s="46" t="s">
        <v>141</v>
      </c>
      <c r="D19" s="46" t="s">
        <v>86</v>
      </c>
      <c r="E19" s="46">
        <v>2</v>
      </c>
      <c r="F19" s="48">
        <v>2000</v>
      </c>
      <c r="G19" s="48">
        <v>4000</v>
      </c>
      <c r="H19" s="46" t="s">
        <v>123</v>
      </c>
      <c r="I19" s="48">
        <v>1000</v>
      </c>
      <c r="J19" s="48">
        <v>500</v>
      </c>
      <c r="K19" s="48" t="s">
        <v>124</v>
      </c>
      <c r="L19" s="49" t="s">
        <v>132</v>
      </c>
      <c r="M19" s="49" t="s">
        <v>125</v>
      </c>
      <c r="N19" s="48">
        <v>0</v>
      </c>
      <c r="O19" s="51" t="s">
        <v>87</v>
      </c>
    </row>
    <row r="20" spans="1:15" ht="28.8" x14ac:dyDescent="0.3">
      <c r="A20" s="41" t="s">
        <v>126</v>
      </c>
      <c r="B20" s="42">
        <v>10</v>
      </c>
      <c r="C20" s="41" t="s">
        <v>142</v>
      </c>
      <c r="D20" s="41" t="s">
        <v>88</v>
      </c>
      <c r="E20" s="41">
        <v>3</v>
      </c>
      <c r="F20" s="43">
        <v>1500</v>
      </c>
      <c r="G20" s="43">
        <v>4500</v>
      </c>
      <c r="H20" s="41" t="s">
        <v>123</v>
      </c>
      <c r="I20" s="43">
        <v>1500</v>
      </c>
      <c r="J20" s="43">
        <v>500</v>
      </c>
      <c r="K20" s="43" t="s">
        <v>124</v>
      </c>
      <c r="L20" s="44" t="s">
        <v>132</v>
      </c>
      <c r="M20" s="44" t="s">
        <v>125</v>
      </c>
      <c r="N20" s="43">
        <v>0</v>
      </c>
      <c r="O20" s="52" t="s">
        <v>89</v>
      </c>
    </row>
    <row r="21" spans="1:15" x14ac:dyDescent="0.3">
      <c r="A21" s="46" t="s">
        <v>64</v>
      </c>
      <c r="B21" s="47">
        <v>11</v>
      </c>
      <c r="C21" s="46" t="s">
        <v>143</v>
      </c>
      <c r="D21" s="46" t="s">
        <v>90</v>
      </c>
      <c r="E21" s="46">
        <v>1</v>
      </c>
      <c r="F21" s="48">
        <v>7000</v>
      </c>
      <c r="G21" s="48">
        <v>7000</v>
      </c>
      <c r="H21" s="46" t="s">
        <v>123</v>
      </c>
      <c r="I21" s="48">
        <v>300</v>
      </c>
      <c r="J21" s="48">
        <v>300</v>
      </c>
      <c r="K21" s="48" t="s">
        <v>124</v>
      </c>
      <c r="L21" s="49" t="s">
        <v>125</v>
      </c>
      <c r="M21" s="49" t="s">
        <v>125</v>
      </c>
      <c r="N21" s="48">
        <v>0</v>
      </c>
      <c r="O21" s="50" t="s">
        <v>27</v>
      </c>
    </row>
    <row r="22" spans="1:15" x14ac:dyDescent="0.3">
      <c r="A22" s="41" t="s">
        <v>64</v>
      </c>
      <c r="B22" s="42">
        <v>12</v>
      </c>
      <c r="C22" s="41" t="s">
        <v>144</v>
      </c>
      <c r="D22" s="41" t="s">
        <v>91</v>
      </c>
      <c r="E22" s="41">
        <v>1</v>
      </c>
      <c r="F22" s="43">
        <v>7000</v>
      </c>
      <c r="G22" s="43">
        <v>7000</v>
      </c>
      <c r="H22" s="41" t="s">
        <v>123</v>
      </c>
      <c r="I22" s="43">
        <v>300</v>
      </c>
      <c r="J22" s="43">
        <v>300</v>
      </c>
      <c r="K22" s="43" t="s">
        <v>124</v>
      </c>
      <c r="L22" s="44" t="s">
        <v>125</v>
      </c>
      <c r="M22" s="44" t="s">
        <v>125</v>
      </c>
      <c r="N22" s="43">
        <v>0</v>
      </c>
      <c r="O22" s="45" t="s">
        <v>27</v>
      </c>
    </row>
    <row r="23" spans="1:15" x14ac:dyDescent="0.3">
      <c r="A23" s="46" t="s">
        <v>126</v>
      </c>
      <c r="B23" s="47">
        <v>13</v>
      </c>
      <c r="C23" s="46" t="s">
        <v>145</v>
      </c>
      <c r="D23" s="46" t="s">
        <v>98</v>
      </c>
      <c r="E23" s="46">
        <v>1</v>
      </c>
      <c r="F23" s="48">
        <v>5000</v>
      </c>
      <c r="G23" s="48">
        <v>5000</v>
      </c>
      <c r="H23" s="46" t="s">
        <v>123</v>
      </c>
      <c r="I23" s="48">
        <v>200</v>
      </c>
      <c r="J23" s="48">
        <v>200</v>
      </c>
      <c r="K23" s="48" t="s">
        <v>124</v>
      </c>
      <c r="L23" s="49" t="s">
        <v>132</v>
      </c>
      <c r="M23" s="49" t="s">
        <v>125</v>
      </c>
      <c r="N23" s="48">
        <v>0</v>
      </c>
      <c r="O23" s="50" t="s">
        <v>27</v>
      </c>
    </row>
    <row r="24" spans="1:15" x14ac:dyDescent="0.3">
      <c r="A24" s="41" t="s">
        <v>126</v>
      </c>
      <c r="B24" s="42">
        <v>15</v>
      </c>
      <c r="C24" s="41" t="s">
        <v>146</v>
      </c>
      <c r="D24" s="41" t="s">
        <v>99</v>
      </c>
      <c r="E24" s="41">
        <v>1</v>
      </c>
      <c r="F24" s="43">
        <v>2000</v>
      </c>
      <c r="G24" s="43">
        <v>2000</v>
      </c>
      <c r="H24" s="41" t="s">
        <v>123</v>
      </c>
      <c r="I24" s="43">
        <v>100</v>
      </c>
      <c r="J24" s="43">
        <v>100</v>
      </c>
      <c r="K24" s="43" t="s">
        <v>124</v>
      </c>
      <c r="L24" s="44" t="s">
        <v>132</v>
      </c>
      <c r="M24" s="44" t="s">
        <v>125</v>
      </c>
      <c r="N24" s="43">
        <v>0</v>
      </c>
      <c r="O24" s="45" t="s">
        <v>27</v>
      </c>
    </row>
    <row r="25" spans="1:15" x14ac:dyDescent="0.3">
      <c r="A25" s="46"/>
      <c r="B25" s="47"/>
      <c r="C25" s="46"/>
      <c r="D25" s="46"/>
      <c r="E25" s="46"/>
      <c r="F25" s="48"/>
      <c r="G25" s="48"/>
      <c r="H25" s="46"/>
      <c r="I25" s="48"/>
      <c r="J25" s="48"/>
      <c r="K25" s="48"/>
      <c r="L25" s="49"/>
      <c r="M25" s="49"/>
      <c r="N25" s="48"/>
      <c r="O25" s="50"/>
    </row>
    <row r="26" spans="1:15" x14ac:dyDescent="0.3">
      <c r="A26" s="41" t="s">
        <v>120</v>
      </c>
      <c r="B26" s="42"/>
      <c r="C26" s="41"/>
      <c r="D26" s="41"/>
      <c r="E26" s="41"/>
      <c r="F26" s="43"/>
      <c r="G26" s="43"/>
      <c r="H26" s="41"/>
      <c r="I26" s="43"/>
      <c r="J26" s="43"/>
      <c r="K26" s="43"/>
      <c r="L26" s="44"/>
      <c r="M26" s="44"/>
      <c r="N26" s="43"/>
      <c r="O26" s="45"/>
    </row>
    <row r="27" spans="1:15" x14ac:dyDescent="0.3">
      <c r="A27" s="46" t="s">
        <v>121</v>
      </c>
      <c r="B27" s="47"/>
      <c r="C27" s="46"/>
      <c r="D27" s="46"/>
      <c r="E27" s="46"/>
      <c r="F27" s="48"/>
      <c r="G27" s="48"/>
      <c r="H27" s="46"/>
      <c r="I27" s="48"/>
      <c r="J27" s="48"/>
      <c r="K27" s="48"/>
      <c r="L27" s="49"/>
      <c r="M27" s="49"/>
      <c r="N27" s="48"/>
      <c r="O27" s="50"/>
    </row>
    <row r="28" spans="1:15" x14ac:dyDescent="0.3">
      <c r="A28" s="53" t="s">
        <v>122</v>
      </c>
      <c r="B28" s="54"/>
      <c r="C28" s="53"/>
      <c r="D28" s="53"/>
      <c r="E28" s="53"/>
      <c r="F28" s="55"/>
      <c r="G28" s="55"/>
      <c r="H28" s="53"/>
      <c r="I28" s="55"/>
      <c r="J28" s="55"/>
      <c r="K28" s="55"/>
      <c r="L28" s="56"/>
      <c r="M28" s="56"/>
      <c r="N28" s="55"/>
      <c r="O28" s="57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1093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4" customHeight="1" thickBot="1" x14ac:dyDescent="0.35"/>
    <row r="2" spans="2:12" ht="38.4" customHeight="1" x14ac:dyDescent="0.4">
      <c r="B2" s="285" t="s">
        <v>3</v>
      </c>
      <c r="C2" s="286"/>
      <c r="D2" s="286"/>
      <c r="E2" s="286"/>
      <c r="F2" s="286"/>
      <c r="G2" s="286"/>
      <c r="H2" s="286"/>
      <c r="I2" s="286"/>
      <c r="J2" s="286"/>
      <c r="K2" s="286"/>
      <c r="L2" s="287"/>
    </row>
    <row r="3" spans="2:12" ht="47.4" customHeight="1" thickBot="1" x14ac:dyDescent="0.35">
      <c r="B3" s="288" t="s">
        <v>28</v>
      </c>
      <c r="C3" s="289"/>
      <c r="D3" s="289"/>
      <c r="E3" s="289"/>
      <c r="F3" s="289"/>
      <c r="G3" s="289"/>
      <c r="H3" s="289"/>
      <c r="I3" s="289"/>
      <c r="J3" s="289"/>
      <c r="K3" s="289"/>
      <c r="L3" s="290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91" t="s">
        <v>29</v>
      </c>
      <c r="D6" s="291"/>
      <c r="E6" s="291"/>
      <c r="F6" s="291"/>
      <c r="G6" s="291"/>
      <c r="H6" s="291"/>
      <c r="I6" s="291"/>
      <c r="J6" s="291"/>
      <c r="K6" s="291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292" t="s">
        <v>318</v>
      </c>
      <c r="E8" s="293"/>
      <c r="F8" s="293"/>
      <c r="G8" s="293"/>
      <c r="H8" s="293"/>
      <c r="I8" s="293"/>
      <c r="J8" s="293"/>
      <c r="K8" s="294"/>
      <c r="L8" s="5"/>
    </row>
    <row r="9" spans="2:12" x14ac:dyDescent="0.3">
      <c r="B9" s="4"/>
      <c r="C9" s="7" t="s">
        <v>31</v>
      </c>
      <c r="D9" s="282" t="s">
        <v>148</v>
      </c>
      <c r="E9" s="283"/>
      <c r="F9" s="283"/>
      <c r="G9" s="283"/>
      <c r="H9" s="283"/>
      <c r="I9" s="283"/>
      <c r="J9" s="283"/>
      <c r="K9" s="284"/>
      <c r="L9" s="5"/>
    </row>
    <row r="10" spans="2:12" x14ac:dyDescent="0.3">
      <c r="B10" s="4"/>
      <c r="C10" s="7" t="s">
        <v>32</v>
      </c>
      <c r="D10" s="282" t="s">
        <v>27</v>
      </c>
      <c r="E10" s="283"/>
      <c r="F10" s="283"/>
      <c r="G10" s="283"/>
      <c r="H10" s="283"/>
      <c r="I10" s="283"/>
      <c r="J10" s="283"/>
      <c r="K10" s="284"/>
      <c r="L10" s="5"/>
    </row>
    <row r="11" spans="2:12" x14ac:dyDescent="0.3">
      <c r="B11" s="4"/>
      <c r="C11" s="7" t="s">
        <v>33</v>
      </c>
      <c r="D11" s="282" t="s">
        <v>220</v>
      </c>
      <c r="E11" s="283"/>
      <c r="F11" s="283"/>
      <c r="G11" s="283"/>
      <c r="H11" s="283"/>
      <c r="I11" s="283"/>
      <c r="J11" s="283"/>
      <c r="K11" s="284"/>
      <c r="L11" s="5"/>
    </row>
    <row r="12" spans="2:12" x14ac:dyDescent="0.3">
      <c r="B12" s="4"/>
      <c r="C12" s="10" t="s">
        <v>34</v>
      </c>
      <c r="D12" s="295" t="s">
        <v>293</v>
      </c>
      <c r="E12" s="296"/>
      <c r="F12" s="296"/>
      <c r="G12" s="296"/>
      <c r="H12" s="297"/>
      <c r="I12" s="11" t="s">
        <v>35</v>
      </c>
      <c r="J12" s="295" t="s">
        <v>196</v>
      </c>
      <c r="K12" s="297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91" t="s">
        <v>36</v>
      </c>
      <c r="D16" s="291"/>
      <c r="E16" s="291"/>
      <c r="F16" s="291"/>
      <c r="G16" s="291"/>
      <c r="H16" s="291"/>
      <c r="I16" s="291"/>
      <c r="J16" s="291"/>
      <c r="K16" s="291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98" t="s">
        <v>314</v>
      </c>
      <c r="E18" s="298"/>
      <c r="F18" s="298"/>
      <c r="G18" s="299"/>
      <c r="H18" s="298" t="s">
        <v>37</v>
      </c>
      <c r="I18" s="298"/>
      <c r="J18" s="298"/>
      <c r="K18" s="299"/>
      <c r="L18" s="5"/>
    </row>
    <row r="19" spans="2:12" x14ac:dyDescent="0.3">
      <c r="B19" s="4"/>
      <c r="C19" s="15" t="s">
        <v>38</v>
      </c>
      <c r="D19" s="300" t="s">
        <v>324</v>
      </c>
      <c r="E19" s="301"/>
      <c r="F19" s="301"/>
      <c r="G19" s="301"/>
      <c r="H19" s="301"/>
      <c r="I19" s="301"/>
      <c r="J19" s="301"/>
      <c r="K19" s="302"/>
      <c r="L19" s="5"/>
    </row>
    <row r="20" spans="2:12" x14ac:dyDescent="0.3">
      <c r="B20" s="4"/>
      <c r="C20" s="7" t="s">
        <v>39</v>
      </c>
      <c r="D20" s="282"/>
      <c r="E20" s="283"/>
      <c r="F20" s="283"/>
      <c r="G20" s="283"/>
      <c r="H20" s="283"/>
      <c r="I20" s="283"/>
      <c r="J20" s="283"/>
      <c r="K20" s="284"/>
      <c r="L20" s="5"/>
    </row>
    <row r="21" spans="2:12" x14ac:dyDescent="0.3">
      <c r="B21" s="4"/>
      <c r="C21" s="7" t="s">
        <v>40</v>
      </c>
      <c r="D21" s="282" t="s">
        <v>322</v>
      </c>
      <c r="E21" s="284"/>
      <c r="F21" s="7" t="s">
        <v>80</v>
      </c>
      <c r="G21" s="16" t="s">
        <v>319</v>
      </c>
      <c r="H21" s="7" t="s">
        <v>41</v>
      </c>
      <c r="I21" s="8" t="s">
        <v>325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282"/>
      <c r="E22" s="283"/>
      <c r="F22" s="283"/>
      <c r="G22" s="284"/>
      <c r="H22" s="7" t="s">
        <v>44</v>
      </c>
      <c r="I22" s="282" t="s">
        <v>323</v>
      </c>
      <c r="J22" s="283"/>
      <c r="K22" s="284"/>
      <c r="L22" s="5"/>
    </row>
    <row r="23" spans="2:12" x14ac:dyDescent="0.3">
      <c r="B23" s="4"/>
      <c r="C23" s="10" t="s">
        <v>45</v>
      </c>
      <c r="D23" s="295" t="s">
        <v>27</v>
      </c>
      <c r="E23" s="296"/>
      <c r="F23" s="296"/>
      <c r="G23" s="297"/>
      <c r="H23" s="10" t="s">
        <v>46</v>
      </c>
      <c r="I23" s="295" t="s">
        <v>27</v>
      </c>
      <c r="J23" s="296"/>
      <c r="K23" s="297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91" t="s">
        <v>36</v>
      </c>
      <c r="D27" s="291"/>
      <c r="E27" s="291"/>
      <c r="F27" s="291"/>
      <c r="G27" s="291"/>
      <c r="H27" s="291"/>
      <c r="I27" s="291"/>
      <c r="J27" s="291"/>
      <c r="K27" s="291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303" t="s">
        <v>48</v>
      </c>
      <c r="E29" s="299"/>
      <c r="F29" s="303" t="s">
        <v>49</v>
      </c>
      <c r="G29" s="299"/>
      <c r="H29" s="304" t="s">
        <v>50</v>
      </c>
      <c r="I29" s="304"/>
      <c r="J29" s="304"/>
      <c r="K29" s="305"/>
      <c r="L29" s="5"/>
    </row>
    <row r="30" spans="2:12" x14ac:dyDescent="0.3">
      <c r="B30" s="4"/>
      <c r="C30" s="17" t="s">
        <v>51</v>
      </c>
      <c r="D30" s="306" t="s">
        <v>320</v>
      </c>
      <c r="E30" s="307"/>
      <c r="F30" s="308" t="s">
        <v>326</v>
      </c>
      <c r="G30" s="309"/>
      <c r="H30" s="18" t="s">
        <v>52</v>
      </c>
      <c r="I30" s="303" t="s">
        <v>55</v>
      </c>
      <c r="J30" s="299"/>
      <c r="K30" s="6" t="s">
        <v>53</v>
      </c>
      <c r="L30" s="5"/>
    </row>
    <row r="31" spans="2:12" x14ac:dyDescent="0.3">
      <c r="B31" s="4"/>
      <c r="C31" s="17" t="s">
        <v>54</v>
      </c>
      <c r="D31" s="306" t="s">
        <v>27</v>
      </c>
      <c r="E31" s="307"/>
      <c r="F31" s="308" t="s">
        <v>27</v>
      </c>
      <c r="G31" s="309"/>
      <c r="H31" s="17" t="s">
        <v>52</v>
      </c>
      <c r="I31" s="312" t="s">
        <v>55</v>
      </c>
      <c r="J31" s="313"/>
      <c r="K31" s="7" t="s">
        <v>53</v>
      </c>
      <c r="L31" s="5"/>
    </row>
    <row r="32" spans="2:12" x14ac:dyDescent="0.3">
      <c r="B32" s="4"/>
      <c r="C32" s="17" t="s">
        <v>56</v>
      </c>
      <c r="D32" s="306" t="s">
        <v>27</v>
      </c>
      <c r="E32" s="307"/>
      <c r="F32" s="308" t="s">
        <v>27</v>
      </c>
      <c r="G32" s="309"/>
      <c r="H32" s="17" t="s">
        <v>52</v>
      </c>
      <c r="I32" s="312" t="s">
        <v>55</v>
      </c>
      <c r="J32" s="313"/>
      <c r="K32" s="7" t="s">
        <v>53</v>
      </c>
      <c r="L32" s="5"/>
    </row>
    <row r="33" spans="2:12" x14ac:dyDescent="0.3">
      <c r="B33" s="4"/>
      <c r="C33" s="19" t="s">
        <v>57</v>
      </c>
      <c r="D33" s="306" t="s">
        <v>27</v>
      </c>
      <c r="E33" s="307"/>
      <c r="F33" s="310" t="s">
        <v>27</v>
      </c>
      <c r="G33" s="311"/>
      <c r="H33" s="17" t="s">
        <v>52</v>
      </c>
      <c r="I33" s="312" t="s">
        <v>55</v>
      </c>
      <c r="J33" s="313"/>
      <c r="K33" s="7" t="s">
        <v>53</v>
      </c>
      <c r="L33" s="5"/>
    </row>
    <row r="34" spans="2:12" x14ac:dyDescent="0.3">
      <c r="B34" s="4"/>
      <c r="C34" s="314" t="s">
        <v>58</v>
      </c>
      <c r="D34" s="315"/>
      <c r="E34" s="316"/>
      <c r="F34" s="317" t="s">
        <v>327</v>
      </c>
      <c r="G34" s="318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91" t="s">
        <v>59</v>
      </c>
      <c r="D38" s="291"/>
      <c r="E38" s="291"/>
      <c r="F38" s="291"/>
      <c r="G38" s="291"/>
      <c r="H38" s="291"/>
      <c r="I38" s="291"/>
      <c r="J38" s="291"/>
      <c r="K38" s="291"/>
      <c r="L38" s="5"/>
    </row>
    <row r="39" spans="2:12" x14ac:dyDescent="0.3">
      <c r="B39" s="4"/>
      <c r="C39" s="322" t="s">
        <v>328</v>
      </c>
      <c r="D39" s="322"/>
      <c r="E39" s="322"/>
      <c r="F39" s="322"/>
      <c r="G39" s="322"/>
      <c r="H39" s="322"/>
      <c r="I39" s="322"/>
      <c r="J39" s="322"/>
      <c r="K39" s="322"/>
      <c r="L39" s="5"/>
    </row>
    <row r="40" spans="2:12" x14ac:dyDescent="0.3">
      <c r="B40" s="4"/>
      <c r="C40" s="322"/>
      <c r="D40" s="322"/>
      <c r="E40" s="322"/>
      <c r="F40" s="322"/>
      <c r="G40" s="322"/>
      <c r="H40" s="322"/>
      <c r="I40" s="322"/>
      <c r="J40" s="322"/>
      <c r="K40" s="322"/>
      <c r="L40" s="5"/>
    </row>
    <row r="41" spans="2:12" x14ac:dyDescent="0.3">
      <c r="B41" s="4"/>
      <c r="C41" s="322"/>
      <c r="D41" s="322"/>
      <c r="E41" s="322"/>
      <c r="F41" s="322"/>
      <c r="G41" s="322"/>
      <c r="H41" s="322"/>
      <c r="I41" s="322"/>
      <c r="J41" s="322"/>
      <c r="K41" s="322"/>
      <c r="L41" s="5"/>
    </row>
    <row r="42" spans="2:12" x14ac:dyDescent="0.3">
      <c r="B42" s="4"/>
      <c r="C42" s="322"/>
      <c r="D42" s="322"/>
      <c r="E42" s="322"/>
      <c r="F42" s="322"/>
      <c r="G42" s="322"/>
      <c r="H42" s="322"/>
      <c r="I42" s="322"/>
      <c r="J42" s="322"/>
      <c r="K42" s="322"/>
      <c r="L42" s="5"/>
    </row>
    <row r="43" spans="2:12" x14ac:dyDescent="0.3">
      <c r="B43" s="4"/>
      <c r="C43" s="322"/>
      <c r="D43" s="322"/>
      <c r="E43" s="322"/>
      <c r="F43" s="322"/>
      <c r="G43" s="322"/>
      <c r="H43" s="322"/>
      <c r="I43" s="322"/>
      <c r="J43" s="322"/>
      <c r="K43" s="322"/>
      <c r="L43" s="5"/>
    </row>
    <row r="44" spans="2:12" x14ac:dyDescent="0.3">
      <c r="B44" s="4"/>
      <c r="C44" s="322"/>
      <c r="D44" s="322"/>
      <c r="E44" s="322"/>
      <c r="F44" s="322"/>
      <c r="G44" s="322"/>
      <c r="H44" s="322"/>
      <c r="I44" s="322"/>
      <c r="J44" s="322"/>
      <c r="K44" s="322"/>
      <c r="L44" s="5"/>
    </row>
    <row r="45" spans="2:12" x14ac:dyDescent="0.3">
      <c r="B45" s="4"/>
      <c r="C45" s="323"/>
      <c r="D45" s="323"/>
      <c r="E45" s="323"/>
      <c r="F45" s="323"/>
      <c r="G45" s="323"/>
      <c r="H45" s="323"/>
      <c r="I45" s="323"/>
      <c r="J45" s="323"/>
      <c r="K45" s="323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19" t="s">
        <v>60</v>
      </c>
      <c r="C48" s="320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21" t="s">
        <v>61</v>
      </c>
      <c r="D51" s="321"/>
      <c r="E51" s="321"/>
      <c r="F51" s="321"/>
      <c r="H51" s="321" t="s">
        <v>62</v>
      </c>
      <c r="I51" s="321"/>
      <c r="J51" s="321"/>
      <c r="K51" s="321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VISITA 10.03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2026-04-24T20:24:20Z</cp:lastPrinted>
  <dcterms:created xsi:type="dcterms:W3CDTF">2023-09-21T21:02:20Z</dcterms:created>
  <dcterms:modified xsi:type="dcterms:W3CDTF">2026-04-28T23:48:50Z</dcterms:modified>
</cp:coreProperties>
</file>