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60" windowWidth="20115" windowHeight="801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state="hidden" r:id="rId7"/>
    <sheet name="Sheet8" sheetId="8" r:id="rId8"/>
  </sheets>
  <calcPr calcId="125725"/>
</workbook>
</file>

<file path=xl/calcChain.xml><?xml version="1.0" encoding="utf-8"?>
<calcChain xmlns="http://schemas.openxmlformats.org/spreadsheetml/2006/main">
  <c r="F2" i="6"/>
  <c r="B18"/>
  <c r="B19"/>
  <c r="B20"/>
  <c r="B17"/>
  <c r="B11"/>
  <c r="B12"/>
  <c r="B13"/>
  <c r="B10"/>
  <c r="C3" i="8"/>
  <c r="C4"/>
  <c r="C5"/>
  <c r="C2"/>
  <c r="B2" i="7"/>
  <c r="B3"/>
  <c r="B4"/>
  <c r="B1"/>
  <c r="F4" i="6"/>
  <c r="F3" l="1"/>
  <c r="F5"/>
  <c r="C4" l="1"/>
  <c r="C3"/>
  <c r="C5"/>
  <c r="C2"/>
  <c r="M34" i="5" l="1"/>
  <c r="M33"/>
  <c r="I34"/>
  <c r="I33"/>
  <c r="E33"/>
  <c r="M25"/>
  <c r="M26"/>
  <c r="I26"/>
  <c r="M15"/>
  <c r="M6"/>
  <c r="C23" i="4" l="1"/>
  <c r="C22"/>
  <c r="C21"/>
  <c r="G62" i="1" l="1"/>
  <c r="D48"/>
  <c r="F48" s="1"/>
  <c r="H62"/>
  <c r="G61"/>
  <c r="G60"/>
  <c r="D47"/>
  <c r="F47" s="1"/>
  <c r="H61"/>
  <c r="D45"/>
  <c r="F45" s="1"/>
  <c r="H60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2"/>
  <c r="D52"/>
  <c r="F52" s="1"/>
  <c r="D54"/>
  <c r="F54" s="1"/>
  <c r="D55"/>
  <c r="F55" s="1"/>
  <c r="D57"/>
  <c r="F57" s="1"/>
  <c r="D58"/>
  <c r="F58" s="1"/>
  <c r="D59"/>
  <c r="F59" s="1"/>
  <c r="D49"/>
  <c r="F49" s="1"/>
  <c r="D51"/>
  <c r="F51" s="1"/>
  <c r="D36"/>
  <c r="F36" s="1"/>
  <c r="D31"/>
  <c r="F31" s="1"/>
  <c r="D32"/>
  <c r="F32" s="1"/>
  <c r="D33"/>
  <c r="F33" s="1"/>
  <c r="D34"/>
  <c r="F34" s="1"/>
  <c r="D35"/>
  <c r="F35" s="1"/>
  <c r="D37"/>
  <c r="F37" s="1"/>
  <c r="D38"/>
  <c r="F38" s="1"/>
  <c r="D39"/>
  <c r="F39" s="1"/>
  <c r="D40"/>
  <c r="F40" s="1"/>
  <c r="D41"/>
  <c r="F41" s="1"/>
  <c r="D28"/>
  <c r="F28" s="1"/>
  <c r="D20"/>
  <c r="F20" s="1"/>
  <c r="D18"/>
  <c r="F18" s="1"/>
  <c r="D16"/>
  <c r="F16" s="1"/>
  <c r="D14"/>
  <c r="F14" s="1"/>
  <c r="D5"/>
  <c r="F5" s="1"/>
  <c r="D6"/>
  <c r="F6" s="1"/>
  <c r="D7"/>
  <c r="F7" s="1"/>
  <c r="D8"/>
  <c r="F8" s="1"/>
  <c r="D9"/>
  <c r="F9" s="1"/>
  <c r="D2"/>
  <c r="F2" s="1"/>
  <c r="D3"/>
  <c r="F3" s="1"/>
  <c r="D4"/>
  <c r="F4" s="1"/>
  <c r="D10"/>
  <c r="F10" s="1"/>
  <c r="D11"/>
  <c r="F11" s="1"/>
  <c r="D12"/>
  <c r="F12" s="1"/>
  <c r="D13"/>
  <c r="F13" s="1"/>
  <c r="D15"/>
  <c r="F15" s="1"/>
  <c r="D17"/>
  <c r="F17" s="1"/>
  <c r="D19"/>
  <c r="F19" s="1"/>
  <c r="D21"/>
  <c r="F21" s="1"/>
  <c r="D22"/>
  <c r="F22" s="1"/>
  <c r="D23"/>
  <c r="F23" s="1"/>
  <c r="D24"/>
  <c r="F24" s="1"/>
  <c r="D25"/>
  <c r="F25" s="1"/>
  <c r="D26"/>
  <c r="F26" s="1"/>
  <c r="D27"/>
  <c r="F27" s="1"/>
  <c r="D29"/>
  <c r="F29" s="1"/>
  <c r="D30"/>
  <c r="F30" s="1"/>
  <c r="D42"/>
  <c r="F42" s="1"/>
  <c r="D44"/>
  <c r="F44" s="1"/>
  <c r="D46"/>
  <c r="F46" s="1"/>
  <c r="D50"/>
  <c r="F50" s="1"/>
  <c r="D53"/>
  <c r="F53" s="1"/>
  <c r="D56"/>
  <c r="F56" s="1"/>
  <c r="D60"/>
  <c r="F60" s="1"/>
  <c r="D61"/>
  <c r="F61" s="1"/>
  <c r="D62"/>
  <c r="F62" s="1"/>
  <c r="D43"/>
  <c r="F43" s="1"/>
</calcChain>
</file>

<file path=xl/sharedStrings.xml><?xml version="1.0" encoding="utf-8"?>
<sst xmlns="http://schemas.openxmlformats.org/spreadsheetml/2006/main" count="181" uniqueCount="88">
  <si>
    <t>V2</t>
  </si>
  <si>
    <t>V1/R3</t>
  </si>
  <si>
    <t>RTD=V2/(V1/R3)</t>
  </si>
  <si>
    <t>S.No</t>
  </si>
  <si>
    <t>V2 (mV )</t>
  </si>
  <si>
    <t>V1 (mV)</t>
  </si>
  <si>
    <r>
      <t>I= V1/33</t>
    </r>
    <r>
      <rPr>
        <b/>
        <sz val="11"/>
        <color theme="1"/>
        <rFont val="Calibri"/>
        <family val="2"/>
      </rPr>
      <t>Ω</t>
    </r>
    <r>
      <rPr>
        <b/>
        <sz val="11"/>
        <color theme="1"/>
        <rFont val="Calibri"/>
        <family val="2"/>
        <scheme val="minor"/>
      </rPr>
      <t xml:space="preserve">   (mA)</t>
    </r>
  </si>
  <si>
    <r>
      <t>R= V2 /I (</t>
    </r>
    <r>
      <rPr>
        <b/>
        <sz val="11"/>
        <color theme="1"/>
        <rFont val="Calibri"/>
        <family val="2"/>
      </rPr>
      <t>Ω)</t>
    </r>
  </si>
  <si>
    <t>Measured (from data points)</t>
  </si>
  <si>
    <t>Expected              (manufacturer details)</t>
  </si>
  <si>
    <t>4.58-4.82</t>
  </si>
  <si>
    <t>58-72</t>
  </si>
  <si>
    <t>0.35-0.60</t>
  </si>
  <si>
    <t>315-395</t>
  </si>
  <si>
    <t>Peak Point Current:</t>
  </si>
  <si>
    <t>Peak Point Voltage:</t>
  </si>
  <si>
    <t>Valley Point Current:</t>
  </si>
  <si>
    <t>Valley Point Voltage:</t>
  </si>
  <si>
    <t>blue</t>
  </si>
  <si>
    <t>right</t>
  </si>
  <si>
    <t>msr</t>
  </si>
  <si>
    <t>vsd</t>
  </si>
  <si>
    <t>vsr</t>
  </si>
  <si>
    <t>outer</t>
  </si>
  <si>
    <t>inner</t>
  </si>
  <si>
    <t>angle</t>
  </si>
  <si>
    <t>central</t>
  </si>
  <si>
    <t>v1</t>
  </si>
  <si>
    <t>v2</t>
  </si>
  <si>
    <t>vsr ('')</t>
  </si>
  <si>
    <t>348 23</t>
  </si>
  <si>
    <t>168 34</t>
  </si>
  <si>
    <t>347 31</t>
  </si>
  <si>
    <t>168 1 30</t>
  </si>
  <si>
    <t>154 48 30</t>
  </si>
  <si>
    <t>angle 1</t>
  </si>
  <si>
    <t>angle 2</t>
  </si>
  <si>
    <t>13 45 30</t>
  </si>
  <si>
    <t>lamda 1</t>
  </si>
  <si>
    <t>la 2</t>
  </si>
  <si>
    <t>red</t>
  </si>
  <si>
    <t>174 15</t>
  </si>
  <si>
    <t>354 36</t>
  </si>
  <si>
    <t>352 16 30</t>
  </si>
  <si>
    <t>172 34 30</t>
  </si>
  <si>
    <t>334 50 30</t>
  </si>
  <si>
    <t>154 53</t>
  </si>
  <si>
    <t>17 41 30</t>
  </si>
  <si>
    <t>17 26</t>
  </si>
  <si>
    <t>172 30</t>
  </si>
  <si>
    <t>352 15</t>
  </si>
  <si>
    <t>351 34</t>
  </si>
  <si>
    <t>171 48</t>
  </si>
  <si>
    <t>154 44</t>
  </si>
  <si>
    <t>334 36 30</t>
  </si>
  <si>
    <t>17 46</t>
  </si>
  <si>
    <t>orange</t>
  </si>
  <si>
    <t>green</t>
  </si>
  <si>
    <t>351 40</t>
  </si>
  <si>
    <t>172 0 30</t>
  </si>
  <si>
    <t>350 44 30</t>
  </si>
  <si>
    <t>170 50</t>
  </si>
  <si>
    <t>336 12 30</t>
  </si>
  <si>
    <t>156 24</t>
  </si>
  <si>
    <t>14 26</t>
  </si>
  <si>
    <t xml:space="preserve">14 32 </t>
  </si>
  <si>
    <t>15 27 30</t>
  </si>
  <si>
    <t>13 13</t>
  </si>
  <si>
    <t>mean</t>
  </si>
  <si>
    <t>17 33 45</t>
  </si>
  <si>
    <t>19 45 30</t>
  </si>
  <si>
    <t>19 22</t>
  </si>
  <si>
    <t>19 33 45</t>
  </si>
  <si>
    <t>17 17 30</t>
  </si>
  <si>
    <t xml:space="preserve">17 4 </t>
  </si>
  <si>
    <t>17 10 45</t>
  </si>
  <si>
    <t>17 38 30</t>
  </si>
  <si>
    <t>17 42 15</t>
  </si>
  <si>
    <t>14 29</t>
  </si>
  <si>
    <t>wavelengths</t>
  </si>
  <si>
    <t>1/An</t>
  </si>
  <si>
    <t>knee vol</t>
  </si>
  <si>
    <t>1/lambda</t>
  </si>
  <si>
    <t>h = 6.66 *10^-34</t>
  </si>
  <si>
    <t>max wavelengths</t>
  </si>
  <si>
    <t>min wavelengths</t>
  </si>
  <si>
    <t>hmax = 6.76 *10^-34</t>
  </si>
  <si>
    <t>hmin= 6.56*10-34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</si>
</sst>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4405074365704292E-2"/>
          <c:y val="7.4548702245552642E-2"/>
          <c:w val="0.7169986876640424"/>
          <c:h val="0.8326195683872849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Sheet1!$B$2:$B$68</c:f>
              <c:numCache>
                <c:formatCode>General</c:formatCode>
                <c:ptCount val="67"/>
                <c:pt idx="0">
                  <c:v>350.5</c:v>
                </c:pt>
                <c:pt idx="1">
                  <c:v>355.5</c:v>
                </c:pt>
                <c:pt idx="2">
                  <c:v>360.5</c:v>
                </c:pt>
                <c:pt idx="3">
                  <c:v>319.5</c:v>
                </c:pt>
                <c:pt idx="4">
                  <c:v>327.5</c:v>
                </c:pt>
                <c:pt idx="5">
                  <c:v>335.5</c:v>
                </c:pt>
                <c:pt idx="6">
                  <c:v>340.5</c:v>
                </c:pt>
                <c:pt idx="7">
                  <c:v>344.5</c:v>
                </c:pt>
                <c:pt idx="8">
                  <c:v>366.5</c:v>
                </c:pt>
                <c:pt idx="9">
                  <c:v>370.5</c:v>
                </c:pt>
                <c:pt idx="10">
                  <c:v>375.5</c:v>
                </c:pt>
                <c:pt idx="11">
                  <c:v>379.5</c:v>
                </c:pt>
                <c:pt idx="12">
                  <c:v>314.5</c:v>
                </c:pt>
                <c:pt idx="13">
                  <c:v>386.5</c:v>
                </c:pt>
                <c:pt idx="14">
                  <c:v>299.5</c:v>
                </c:pt>
                <c:pt idx="15">
                  <c:v>394.5</c:v>
                </c:pt>
                <c:pt idx="16">
                  <c:v>288.5</c:v>
                </c:pt>
                <c:pt idx="17">
                  <c:v>398.5</c:v>
                </c:pt>
                <c:pt idx="18">
                  <c:v>278.5</c:v>
                </c:pt>
                <c:pt idx="19">
                  <c:v>407</c:v>
                </c:pt>
                <c:pt idx="20">
                  <c:v>416</c:v>
                </c:pt>
                <c:pt idx="21">
                  <c:v>424</c:v>
                </c:pt>
                <c:pt idx="22">
                  <c:v>434.5</c:v>
                </c:pt>
                <c:pt idx="23">
                  <c:v>439</c:v>
                </c:pt>
                <c:pt idx="24">
                  <c:v>444</c:v>
                </c:pt>
                <c:pt idx="25">
                  <c:v>449.5</c:v>
                </c:pt>
                <c:pt idx="26">
                  <c:v>267.5</c:v>
                </c:pt>
                <c:pt idx="27">
                  <c:v>454.5</c:v>
                </c:pt>
                <c:pt idx="28">
                  <c:v>461.5</c:v>
                </c:pt>
                <c:pt idx="29">
                  <c:v>195.6</c:v>
                </c:pt>
                <c:pt idx="30">
                  <c:v>198.5</c:v>
                </c:pt>
                <c:pt idx="31">
                  <c:v>206.5</c:v>
                </c:pt>
                <c:pt idx="32">
                  <c:v>209.5</c:v>
                </c:pt>
                <c:pt idx="33">
                  <c:v>214.5</c:v>
                </c:pt>
                <c:pt idx="34">
                  <c:v>179.5</c:v>
                </c:pt>
                <c:pt idx="35">
                  <c:v>220.5</c:v>
                </c:pt>
                <c:pt idx="36">
                  <c:v>225.5</c:v>
                </c:pt>
                <c:pt idx="37">
                  <c:v>228.5</c:v>
                </c:pt>
                <c:pt idx="38">
                  <c:v>229.5</c:v>
                </c:pt>
                <c:pt idx="39">
                  <c:v>233.5</c:v>
                </c:pt>
                <c:pt idx="40">
                  <c:v>464.5</c:v>
                </c:pt>
                <c:pt idx="41">
                  <c:v>15.5</c:v>
                </c:pt>
                <c:pt idx="42">
                  <c:v>469.5</c:v>
                </c:pt>
                <c:pt idx="43">
                  <c:v>16</c:v>
                </c:pt>
                <c:pt idx="44">
                  <c:v>475.5</c:v>
                </c:pt>
                <c:pt idx="45">
                  <c:v>17</c:v>
                </c:pt>
                <c:pt idx="46">
                  <c:v>18</c:v>
                </c:pt>
                <c:pt idx="47">
                  <c:v>127.5</c:v>
                </c:pt>
                <c:pt idx="48">
                  <c:v>479.5</c:v>
                </c:pt>
                <c:pt idx="49">
                  <c:v>131.5</c:v>
                </c:pt>
                <c:pt idx="50">
                  <c:v>20</c:v>
                </c:pt>
                <c:pt idx="51">
                  <c:v>484.5</c:v>
                </c:pt>
                <c:pt idx="52">
                  <c:v>25</c:v>
                </c:pt>
                <c:pt idx="53">
                  <c:v>30</c:v>
                </c:pt>
                <c:pt idx="54">
                  <c:v>490.5</c:v>
                </c:pt>
                <c:pt idx="55">
                  <c:v>35</c:v>
                </c:pt>
                <c:pt idx="56">
                  <c:v>40</c:v>
                </c:pt>
                <c:pt idx="57">
                  <c:v>45</c:v>
                </c:pt>
                <c:pt idx="58">
                  <c:v>494</c:v>
                </c:pt>
                <c:pt idx="59">
                  <c:v>495.5</c:v>
                </c:pt>
                <c:pt idx="60">
                  <c:v>499.5</c:v>
                </c:pt>
              </c:numCache>
            </c:numRef>
          </c:xVal>
          <c:yVal>
            <c:numRef>
              <c:f>Sheet1!$C$2:$C$68</c:f>
              <c:numCache>
                <c:formatCode>General</c:formatCode>
                <c:ptCount val="67"/>
                <c:pt idx="0">
                  <c:v>11.5</c:v>
                </c:pt>
                <c:pt idx="1">
                  <c:v>11.5</c:v>
                </c:pt>
                <c:pt idx="2">
                  <c:v>11.5</c:v>
                </c:pt>
                <c:pt idx="3">
                  <c:v>12.5</c:v>
                </c:pt>
                <c:pt idx="4">
                  <c:v>12.5</c:v>
                </c:pt>
                <c:pt idx="5">
                  <c:v>12.5</c:v>
                </c:pt>
                <c:pt idx="6">
                  <c:v>12.5</c:v>
                </c:pt>
                <c:pt idx="7">
                  <c:v>12.5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  <c:pt idx="11">
                  <c:v>12.5</c:v>
                </c:pt>
                <c:pt idx="12">
                  <c:v>13.5</c:v>
                </c:pt>
                <c:pt idx="13">
                  <c:v>13.5</c:v>
                </c:pt>
                <c:pt idx="14">
                  <c:v>14</c:v>
                </c:pt>
                <c:pt idx="15">
                  <c:v>14</c:v>
                </c:pt>
                <c:pt idx="16">
                  <c:v>14.5</c:v>
                </c:pt>
                <c:pt idx="17">
                  <c:v>14.5</c:v>
                </c:pt>
                <c:pt idx="18">
                  <c:v>15.5</c:v>
                </c:pt>
                <c:pt idx="19">
                  <c:v>16.5</c:v>
                </c:pt>
                <c:pt idx="20">
                  <c:v>18.5</c:v>
                </c:pt>
                <c:pt idx="21">
                  <c:v>21.5</c:v>
                </c:pt>
                <c:pt idx="22">
                  <c:v>26.5</c:v>
                </c:pt>
                <c:pt idx="23">
                  <c:v>29.5</c:v>
                </c:pt>
                <c:pt idx="24">
                  <c:v>33.5</c:v>
                </c:pt>
                <c:pt idx="25">
                  <c:v>38.5</c:v>
                </c:pt>
                <c:pt idx="26">
                  <c:v>40.5</c:v>
                </c:pt>
                <c:pt idx="27">
                  <c:v>43.5</c:v>
                </c:pt>
                <c:pt idx="28">
                  <c:v>53.5</c:v>
                </c:pt>
                <c:pt idx="29">
                  <c:v>56.5</c:v>
                </c:pt>
                <c:pt idx="30">
                  <c:v>56.5</c:v>
                </c:pt>
                <c:pt idx="31">
                  <c:v>56.5</c:v>
                </c:pt>
                <c:pt idx="32">
                  <c:v>56.5</c:v>
                </c:pt>
                <c:pt idx="33">
                  <c:v>56.5</c:v>
                </c:pt>
                <c:pt idx="34">
                  <c:v>57.5</c:v>
                </c:pt>
                <c:pt idx="35">
                  <c:v>57.5</c:v>
                </c:pt>
                <c:pt idx="36">
                  <c:v>57.5</c:v>
                </c:pt>
                <c:pt idx="37">
                  <c:v>57.5</c:v>
                </c:pt>
                <c:pt idx="38">
                  <c:v>57.5</c:v>
                </c:pt>
                <c:pt idx="39">
                  <c:v>57.5</c:v>
                </c:pt>
                <c:pt idx="40">
                  <c:v>59.5</c:v>
                </c:pt>
                <c:pt idx="41">
                  <c:v>60.5</c:v>
                </c:pt>
                <c:pt idx="42">
                  <c:v>69.5</c:v>
                </c:pt>
                <c:pt idx="43">
                  <c:v>83</c:v>
                </c:pt>
                <c:pt idx="44">
                  <c:v>84</c:v>
                </c:pt>
                <c:pt idx="45">
                  <c:v>86.5</c:v>
                </c:pt>
                <c:pt idx="46">
                  <c:v>91.5</c:v>
                </c:pt>
                <c:pt idx="47">
                  <c:v>94.5</c:v>
                </c:pt>
                <c:pt idx="48">
                  <c:v>94.5</c:v>
                </c:pt>
                <c:pt idx="49">
                  <c:v>96.5</c:v>
                </c:pt>
                <c:pt idx="50">
                  <c:v>98</c:v>
                </c:pt>
                <c:pt idx="51">
                  <c:v>110.5</c:v>
                </c:pt>
                <c:pt idx="52">
                  <c:v>114</c:v>
                </c:pt>
                <c:pt idx="53">
                  <c:v>126.5</c:v>
                </c:pt>
                <c:pt idx="54">
                  <c:v>134.5</c:v>
                </c:pt>
                <c:pt idx="55">
                  <c:v>137.5</c:v>
                </c:pt>
                <c:pt idx="56">
                  <c:v>145</c:v>
                </c:pt>
                <c:pt idx="57">
                  <c:v>150.5</c:v>
                </c:pt>
                <c:pt idx="58">
                  <c:v>154</c:v>
                </c:pt>
                <c:pt idx="59">
                  <c:v>161.5</c:v>
                </c:pt>
                <c:pt idx="60">
                  <c:v>182.5</c:v>
                </c:pt>
              </c:numCache>
            </c:numRef>
          </c:yVal>
        </c:ser>
        <c:axId val="59568896"/>
        <c:axId val="59570432"/>
      </c:scatterChart>
      <c:valAx>
        <c:axId val="59568896"/>
        <c:scaling>
          <c:orientation val="minMax"/>
        </c:scaling>
        <c:axPos val="b"/>
        <c:numFmt formatCode="General" sourceLinked="1"/>
        <c:tickLblPos val="nextTo"/>
        <c:crossAx val="59570432"/>
        <c:crosses val="autoZero"/>
        <c:crossBetween val="midCat"/>
      </c:valAx>
      <c:valAx>
        <c:axId val="59570432"/>
        <c:scaling>
          <c:orientation val="minMax"/>
        </c:scaling>
        <c:axPos val="l"/>
        <c:majorGridlines/>
        <c:numFmt formatCode="General" sourceLinked="1"/>
        <c:tickLblPos val="nextTo"/>
        <c:crossAx val="5956889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I-V characteristics 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6"/>
            <c:dispEq val="1"/>
            <c:trendlineLbl>
              <c:layout>
                <c:manualLayout>
                  <c:x val="-1.2891770881580985E-4"/>
                  <c:y val="-0.12773097993623281"/>
                </c:manualLayout>
              </c:layout>
              <c:numFmt formatCode="General" sourceLinked="0"/>
            </c:trendlineLbl>
          </c:trendline>
          <c:trendline>
            <c:trendlineType val="poly"/>
            <c:order val="6"/>
          </c:trendline>
          <c:xVal>
            <c:numRef>
              <c:f>Sheet1!$G$2:$G$62</c:f>
              <c:numCache>
                <c:formatCode>General</c:formatCode>
                <c:ptCount val="61"/>
                <c:pt idx="0">
                  <c:v>15.5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127.5</c:v>
                </c:pt>
                <c:pt idx="8">
                  <c:v>131.5</c:v>
                </c:pt>
                <c:pt idx="9">
                  <c:v>179.5</c:v>
                </c:pt>
                <c:pt idx="10">
                  <c:v>195.6</c:v>
                </c:pt>
                <c:pt idx="11">
                  <c:v>198.5</c:v>
                </c:pt>
                <c:pt idx="12">
                  <c:v>206.5</c:v>
                </c:pt>
                <c:pt idx="13">
                  <c:v>209.5</c:v>
                </c:pt>
                <c:pt idx="14">
                  <c:v>214.5</c:v>
                </c:pt>
                <c:pt idx="15">
                  <c:v>220.5</c:v>
                </c:pt>
                <c:pt idx="16">
                  <c:v>225.5</c:v>
                </c:pt>
                <c:pt idx="17">
                  <c:v>228.5</c:v>
                </c:pt>
                <c:pt idx="18">
                  <c:v>229.5</c:v>
                </c:pt>
                <c:pt idx="19">
                  <c:v>233.5</c:v>
                </c:pt>
                <c:pt idx="20">
                  <c:v>267.5</c:v>
                </c:pt>
                <c:pt idx="21">
                  <c:v>278.5</c:v>
                </c:pt>
                <c:pt idx="22">
                  <c:v>288.5</c:v>
                </c:pt>
                <c:pt idx="23">
                  <c:v>299.5</c:v>
                </c:pt>
                <c:pt idx="24">
                  <c:v>314.5</c:v>
                </c:pt>
                <c:pt idx="25">
                  <c:v>319.5</c:v>
                </c:pt>
                <c:pt idx="26">
                  <c:v>327.5</c:v>
                </c:pt>
                <c:pt idx="27">
                  <c:v>335.5</c:v>
                </c:pt>
                <c:pt idx="28">
                  <c:v>340.5</c:v>
                </c:pt>
                <c:pt idx="29">
                  <c:v>344.5</c:v>
                </c:pt>
                <c:pt idx="30">
                  <c:v>350.5</c:v>
                </c:pt>
                <c:pt idx="31">
                  <c:v>355.5</c:v>
                </c:pt>
                <c:pt idx="32">
                  <c:v>360.5</c:v>
                </c:pt>
                <c:pt idx="33">
                  <c:v>366.5</c:v>
                </c:pt>
                <c:pt idx="34">
                  <c:v>370.5</c:v>
                </c:pt>
                <c:pt idx="35">
                  <c:v>375.5</c:v>
                </c:pt>
                <c:pt idx="36">
                  <c:v>379.5</c:v>
                </c:pt>
                <c:pt idx="37">
                  <c:v>386.5</c:v>
                </c:pt>
                <c:pt idx="38">
                  <c:v>394.5</c:v>
                </c:pt>
                <c:pt idx="39">
                  <c:v>398.5</c:v>
                </c:pt>
                <c:pt idx="40">
                  <c:v>407</c:v>
                </c:pt>
                <c:pt idx="41">
                  <c:v>416</c:v>
                </c:pt>
                <c:pt idx="42">
                  <c:v>424</c:v>
                </c:pt>
                <c:pt idx="43">
                  <c:v>434.5</c:v>
                </c:pt>
                <c:pt idx="44">
                  <c:v>439</c:v>
                </c:pt>
                <c:pt idx="45">
                  <c:v>444</c:v>
                </c:pt>
                <c:pt idx="46">
                  <c:v>449.5</c:v>
                </c:pt>
                <c:pt idx="47">
                  <c:v>454.5</c:v>
                </c:pt>
                <c:pt idx="48">
                  <c:v>461.5</c:v>
                </c:pt>
                <c:pt idx="49">
                  <c:v>464.5</c:v>
                </c:pt>
                <c:pt idx="50">
                  <c:v>469.5</c:v>
                </c:pt>
                <c:pt idx="51">
                  <c:v>475.5</c:v>
                </c:pt>
                <c:pt idx="52">
                  <c:v>479.5</c:v>
                </c:pt>
                <c:pt idx="53">
                  <c:v>484.5</c:v>
                </c:pt>
                <c:pt idx="54">
                  <c:v>490.5</c:v>
                </c:pt>
                <c:pt idx="55">
                  <c:v>494</c:v>
                </c:pt>
                <c:pt idx="56">
                  <c:v>495.5</c:v>
                </c:pt>
                <c:pt idx="57">
                  <c:v>499.5</c:v>
                </c:pt>
                <c:pt idx="58">
                  <c:v>494</c:v>
                </c:pt>
                <c:pt idx="59">
                  <c:v>495.5</c:v>
                </c:pt>
                <c:pt idx="60">
                  <c:v>499.5</c:v>
                </c:pt>
              </c:numCache>
            </c:numRef>
          </c:xVal>
          <c:yVal>
            <c:numRef>
              <c:f>Sheet1!$H$2:$H$62</c:f>
              <c:numCache>
                <c:formatCode>General</c:formatCode>
                <c:ptCount val="61"/>
                <c:pt idx="0">
                  <c:v>0.34848484848484851</c:v>
                </c:pt>
                <c:pt idx="1">
                  <c:v>0.34848484848484851</c:v>
                </c:pt>
                <c:pt idx="2">
                  <c:v>0.34848484848484851</c:v>
                </c:pt>
                <c:pt idx="3">
                  <c:v>0.37878787878787878</c:v>
                </c:pt>
                <c:pt idx="4">
                  <c:v>0.37878787878787878</c:v>
                </c:pt>
                <c:pt idx="5">
                  <c:v>0.37878787878787878</c:v>
                </c:pt>
                <c:pt idx="6">
                  <c:v>0.37878787878787878</c:v>
                </c:pt>
                <c:pt idx="7">
                  <c:v>0.37878787878787878</c:v>
                </c:pt>
                <c:pt idx="8">
                  <c:v>0.37878787878787878</c:v>
                </c:pt>
                <c:pt idx="9">
                  <c:v>0.37878787878787878</c:v>
                </c:pt>
                <c:pt idx="10">
                  <c:v>0.37878787878787878</c:v>
                </c:pt>
                <c:pt idx="11">
                  <c:v>0.37878787878787878</c:v>
                </c:pt>
                <c:pt idx="12">
                  <c:v>0.40909090909090912</c:v>
                </c:pt>
                <c:pt idx="13">
                  <c:v>0.40909090909090912</c:v>
                </c:pt>
                <c:pt idx="14">
                  <c:v>0.42424242424242425</c:v>
                </c:pt>
                <c:pt idx="15">
                  <c:v>0.42424242424242425</c:v>
                </c:pt>
                <c:pt idx="16">
                  <c:v>0.43939393939393939</c:v>
                </c:pt>
                <c:pt idx="17">
                  <c:v>0.43939393939393939</c:v>
                </c:pt>
                <c:pt idx="18">
                  <c:v>0.46969696969696972</c:v>
                </c:pt>
                <c:pt idx="19">
                  <c:v>0.5</c:v>
                </c:pt>
                <c:pt idx="20">
                  <c:v>0.56060606060606055</c:v>
                </c:pt>
                <c:pt idx="21">
                  <c:v>0.65151515151515149</c:v>
                </c:pt>
                <c:pt idx="22">
                  <c:v>0.80303030303030298</c:v>
                </c:pt>
                <c:pt idx="23">
                  <c:v>0.89393939393939392</c:v>
                </c:pt>
                <c:pt idx="24">
                  <c:v>1.0151515151515151</c:v>
                </c:pt>
                <c:pt idx="25">
                  <c:v>1.1666666666666667</c:v>
                </c:pt>
                <c:pt idx="26">
                  <c:v>1.2272727272727273</c:v>
                </c:pt>
                <c:pt idx="27">
                  <c:v>1.3181818181818181</c:v>
                </c:pt>
                <c:pt idx="28">
                  <c:v>1.6212121212121211</c:v>
                </c:pt>
                <c:pt idx="29">
                  <c:v>1.7121212121212122</c:v>
                </c:pt>
                <c:pt idx="30">
                  <c:v>1.7121212121212122</c:v>
                </c:pt>
                <c:pt idx="31">
                  <c:v>1.7121212121212122</c:v>
                </c:pt>
                <c:pt idx="32">
                  <c:v>1.7121212121212122</c:v>
                </c:pt>
                <c:pt idx="33">
                  <c:v>1.7121212121212122</c:v>
                </c:pt>
                <c:pt idx="34">
                  <c:v>1.7424242424242424</c:v>
                </c:pt>
                <c:pt idx="35">
                  <c:v>1.7424242424242424</c:v>
                </c:pt>
                <c:pt idx="36">
                  <c:v>1.7424242424242424</c:v>
                </c:pt>
                <c:pt idx="37">
                  <c:v>1.7424242424242424</c:v>
                </c:pt>
                <c:pt idx="38">
                  <c:v>1.7424242424242424</c:v>
                </c:pt>
                <c:pt idx="39">
                  <c:v>1.7424242424242424</c:v>
                </c:pt>
                <c:pt idx="40">
                  <c:v>1.803030303030303</c:v>
                </c:pt>
                <c:pt idx="41">
                  <c:v>1.8333333333333333</c:v>
                </c:pt>
                <c:pt idx="42">
                  <c:v>2.106060606060606</c:v>
                </c:pt>
                <c:pt idx="43">
                  <c:v>2.5151515151515151</c:v>
                </c:pt>
                <c:pt idx="44">
                  <c:v>2.5454545454545454</c:v>
                </c:pt>
                <c:pt idx="45">
                  <c:v>2.6212121212121211</c:v>
                </c:pt>
                <c:pt idx="46">
                  <c:v>2.7727272727272729</c:v>
                </c:pt>
                <c:pt idx="47">
                  <c:v>2.8636363636363638</c:v>
                </c:pt>
                <c:pt idx="48">
                  <c:v>2.8636363636363638</c:v>
                </c:pt>
                <c:pt idx="49">
                  <c:v>2.9242424242424243</c:v>
                </c:pt>
                <c:pt idx="50">
                  <c:v>2.9696969696969697</c:v>
                </c:pt>
                <c:pt idx="51">
                  <c:v>3.3484848484848486</c:v>
                </c:pt>
                <c:pt idx="52">
                  <c:v>3.4545454545454546</c:v>
                </c:pt>
                <c:pt idx="53">
                  <c:v>3.8333333333333335</c:v>
                </c:pt>
                <c:pt idx="54">
                  <c:v>4.0757575757575761</c:v>
                </c:pt>
                <c:pt idx="55">
                  <c:v>4.166666666666667</c:v>
                </c:pt>
                <c:pt idx="56">
                  <c:v>4.3939393939393936</c:v>
                </c:pt>
                <c:pt idx="57">
                  <c:v>4.5606060606060606</c:v>
                </c:pt>
                <c:pt idx="58">
                  <c:v>4.666666666666667</c:v>
                </c:pt>
                <c:pt idx="59">
                  <c:v>4.8939393939393936</c:v>
                </c:pt>
                <c:pt idx="60">
                  <c:v>5.5303030303030303</c:v>
                </c:pt>
              </c:numCache>
            </c:numRef>
          </c:yVal>
        </c:ser>
        <c:axId val="70086656"/>
        <c:axId val="70088576"/>
      </c:scatterChart>
      <c:valAx>
        <c:axId val="70086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mV</a:t>
                </a:r>
              </a:p>
            </c:rich>
          </c:tx>
        </c:title>
        <c:numFmt formatCode="General" sourceLinked="1"/>
        <c:tickLblPos val="nextTo"/>
        <c:crossAx val="70088576"/>
        <c:crosses val="autoZero"/>
        <c:crossBetween val="midCat"/>
      </c:valAx>
      <c:valAx>
        <c:axId val="700885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 A</a:t>
                </a:r>
              </a:p>
            </c:rich>
          </c:tx>
        </c:title>
        <c:numFmt formatCode="General" sourceLinked="1"/>
        <c:tickLblPos val="nextTo"/>
        <c:crossAx val="7008665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I-V characteristics 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6"/>
            <c:dispEq val="1"/>
            <c:trendlineLbl>
              <c:layout>
                <c:manualLayout>
                  <c:x val="-1.2891770881580985E-4"/>
                  <c:y val="-0.12773097993623281"/>
                </c:manualLayout>
              </c:layout>
              <c:numFmt formatCode="General" sourceLinked="0"/>
            </c:trendlineLbl>
          </c:trendline>
          <c:trendline>
            <c:trendlineType val="poly"/>
            <c:order val="6"/>
          </c:trendline>
          <c:xVal>
            <c:numRef>
              <c:f>Sheet1!$G$2:$G$62</c:f>
              <c:numCache>
                <c:formatCode>General</c:formatCode>
                <c:ptCount val="61"/>
                <c:pt idx="0">
                  <c:v>15.5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127.5</c:v>
                </c:pt>
                <c:pt idx="8">
                  <c:v>131.5</c:v>
                </c:pt>
                <c:pt idx="9">
                  <c:v>179.5</c:v>
                </c:pt>
                <c:pt idx="10">
                  <c:v>195.6</c:v>
                </c:pt>
                <c:pt idx="11">
                  <c:v>198.5</c:v>
                </c:pt>
                <c:pt idx="12">
                  <c:v>206.5</c:v>
                </c:pt>
                <c:pt idx="13">
                  <c:v>209.5</c:v>
                </c:pt>
                <c:pt idx="14">
                  <c:v>214.5</c:v>
                </c:pt>
                <c:pt idx="15">
                  <c:v>220.5</c:v>
                </c:pt>
                <c:pt idx="16">
                  <c:v>225.5</c:v>
                </c:pt>
                <c:pt idx="17">
                  <c:v>228.5</c:v>
                </c:pt>
                <c:pt idx="18">
                  <c:v>229.5</c:v>
                </c:pt>
                <c:pt idx="19">
                  <c:v>233.5</c:v>
                </c:pt>
                <c:pt idx="20">
                  <c:v>267.5</c:v>
                </c:pt>
                <c:pt idx="21">
                  <c:v>278.5</c:v>
                </c:pt>
                <c:pt idx="22">
                  <c:v>288.5</c:v>
                </c:pt>
                <c:pt idx="23">
                  <c:v>299.5</c:v>
                </c:pt>
                <c:pt idx="24">
                  <c:v>314.5</c:v>
                </c:pt>
                <c:pt idx="25">
                  <c:v>319.5</c:v>
                </c:pt>
                <c:pt idx="26">
                  <c:v>327.5</c:v>
                </c:pt>
                <c:pt idx="27">
                  <c:v>335.5</c:v>
                </c:pt>
                <c:pt idx="28">
                  <c:v>340.5</c:v>
                </c:pt>
                <c:pt idx="29">
                  <c:v>344.5</c:v>
                </c:pt>
                <c:pt idx="30">
                  <c:v>350.5</c:v>
                </c:pt>
                <c:pt idx="31">
                  <c:v>355.5</c:v>
                </c:pt>
                <c:pt idx="32">
                  <c:v>360.5</c:v>
                </c:pt>
                <c:pt idx="33">
                  <c:v>366.5</c:v>
                </c:pt>
                <c:pt idx="34">
                  <c:v>370.5</c:v>
                </c:pt>
                <c:pt idx="35">
                  <c:v>375.5</c:v>
                </c:pt>
                <c:pt idx="36">
                  <c:v>379.5</c:v>
                </c:pt>
                <c:pt idx="37">
                  <c:v>386.5</c:v>
                </c:pt>
                <c:pt idx="38">
                  <c:v>394.5</c:v>
                </c:pt>
                <c:pt idx="39">
                  <c:v>398.5</c:v>
                </c:pt>
                <c:pt idx="40">
                  <c:v>407</c:v>
                </c:pt>
                <c:pt idx="41">
                  <c:v>416</c:v>
                </c:pt>
                <c:pt idx="42">
                  <c:v>424</c:v>
                </c:pt>
                <c:pt idx="43">
                  <c:v>434.5</c:v>
                </c:pt>
                <c:pt idx="44">
                  <c:v>439</c:v>
                </c:pt>
                <c:pt idx="45">
                  <c:v>444</c:v>
                </c:pt>
                <c:pt idx="46">
                  <c:v>449.5</c:v>
                </c:pt>
                <c:pt idx="47">
                  <c:v>454.5</c:v>
                </c:pt>
                <c:pt idx="48">
                  <c:v>461.5</c:v>
                </c:pt>
                <c:pt idx="49">
                  <c:v>464.5</c:v>
                </c:pt>
                <c:pt idx="50">
                  <c:v>469.5</c:v>
                </c:pt>
                <c:pt idx="51">
                  <c:v>475.5</c:v>
                </c:pt>
                <c:pt idx="52">
                  <c:v>479.5</c:v>
                </c:pt>
                <c:pt idx="53">
                  <c:v>484.5</c:v>
                </c:pt>
                <c:pt idx="54">
                  <c:v>490.5</c:v>
                </c:pt>
                <c:pt idx="55">
                  <c:v>494</c:v>
                </c:pt>
                <c:pt idx="56">
                  <c:v>495.5</c:v>
                </c:pt>
                <c:pt idx="57">
                  <c:v>499.5</c:v>
                </c:pt>
                <c:pt idx="58">
                  <c:v>494</c:v>
                </c:pt>
                <c:pt idx="59">
                  <c:v>495.5</c:v>
                </c:pt>
                <c:pt idx="60">
                  <c:v>499.5</c:v>
                </c:pt>
              </c:numCache>
            </c:numRef>
          </c:xVal>
          <c:yVal>
            <c:numRef>
              <c:f>Sheet1!$H$2:$H$62</c:f>
              <c:numCache>
                <c:formatCode>General</c:formatCode>
                <c:ptCount val="61"/>
                <c:pt idx="0">
                  <c:v>0.34848484848484851</c:v>
                </c:pt>
                <c:pt idx="1">
                  <c:v>0.34848484848484851</c:v>
                </c:pt>
                <c:pt idx="2">
                  <c:v>0.34848484848484851</c:v>
                </c:pt>
                <c:pt idx="3">
                  <c:v>0.37878787878787878</c:v>
                </c:pt>
                <c:pt idx="4">
                  <c:v>0.37878787878787878</c:v>
                </c:pt>
                <c:pt idx="5">
                  <c:v>0.37878787878787878</c:v>
                </c:pt>
                <c:pt idx="6">
                  <c:v>0.37878787878787878</c:v>
                </c:pt>
                <c:pt idx="7">
                  <c:v>0.37878787878787878</c:v>
                </c:pt>
                <c:pt idx="8">
                  <c:v>0.37878787878787878</c:v>
                </c:pt>
                <c:pt idx="9">
                  <c:v>0.37878787878787878</c:v>
                </c:pt>
                <c:pt idx="10">
                  <c:v>0.37878787878787878</c:v>
                </c:pt>
                <c:pt idx="11">
                  <c:v>0.37878787878787878</c:v>
                </c:pt>
                <c:pt idx="12">
                  <c:v>0.40909090909090912</c:v>
                </c:pt>
                <c:pt idx="13">
                  <c:v>0.40909090909090912</c:v>
                </c:pt>
                <c:pt idx="14">
                  <c:v>0.42424242424242425</c:v>
                </c:pt>
                <c:pt idx="15">
                  <c:v>0.42424242424242425</c:v>
                </c:pt>
                <c:pt idx="16">
                  <c:v>0.43939393939393939</c:v>
                </c:pt>
                <c:pt idx="17">
                  <c:v>0.43939393939393939</c:v>
                </c:pt>
                <c:pt idx="18">
                  <c:v>0.46969696969696972</c:v>
                </c:pt>
                <c:pt idx="19">
                  <c:v>0.5</c:v>
                </c:pt>
                <c:pt idx="20">
                  <c:v>0.56060606060606055</c:v>
                </c:pt>
                <c:pt idx="21">
                  <c:v>0.65151515151515149</c:v>
                </c:pt>
                <c:pt idx="22">
                  <c:v>0.80303030303030298</c:v>
                </c:pt>
                <c:pt idx="23">
                  <c:v>0.89393939393939392</c:v>
                </c:pt>
                <c:pt idx="24">
                  <c:v>1.0151515151515151</c:v>
                </c:pt>
                <c:pt idx="25">
                  <c:v>1.1666666666666667</c:v>
                </c:pt>
                <c:pt idx="26">
                  <c:v>1.2272727272727273</c:v>
                </c:pt>
                <c:pt idx="27">
                  <c:v>1.3181818181818181</c:v>
                </c:pt>
                <c:pt idx="28">
                  <c:v>1.6212121212121211</c:v>
                </c:pt>
                <c:pt idx="29">
                  <c:v>1.7121212121212122</c:v>
                </c:pt>
                <c:pt idx="30">
                  <c:v>1.7121212121212122</c:v>
                </c:pt>
                <c:pt idx="31">
                  <c:v>1.7121212121212122</c:v>
                </c:pt>
                <c:pt idx="32">
                  <c:v>1.7121212121212122</c:v>
                </c:pt>
                <c:pt idx="33">
                  <c:v>1.7121212121212122</c:v>
                </c:pt>
                <c:pt idx="34">
                  <c:v>1.7424242424242424</c:v>
                </c:pt>
                <c:pt idx="35">
                  <c:v>1.7424242424242424</c:v>
                </c:pt>
                <c:pt idx="36">
                  <c:v>1.7424242424242424</c:v>
                </c:pt>
                <c:pt idx="37">
                  <c:v>1.7424242424242424</c:v>
                </c:pt>
                <c:pt idx="38">
                  <c:v>1.7424242424242424</c:v>
                </c:pt>
                <c:pt idx="39">
                  <c:v>1.7424242424242424</c:v>
                </c:pt>
                <c:pt idx="40">
                  <c:v>1.803030303030303</c:v>
                </c:pt>
                <c:pt idx="41">
                  <c:v>1.8333333333333333</c:v>
                </c:pt>
                <c:pt idx="42">
                  <c:v>2.106060606060606</c:v>
                </c:pt>
                <c:pt idx="43">
                  <c:v>2.5151515151515151</c:v>
                </c:pt>
                <c:pt idx="44">
                  <c:v>2.5454545454545454</c:v>
                </c:pt>
                <c:pt idx="45">
                  <c:v>2.6212121212121211</c:v>
                </c:pt>
                <c:pt idx="46">
                  <c:v>2.7727272727272729</c:v>
                </c:pt>
                <c:pt idx="47">
                  <c:v>2.8636363636363638</c:v>
                </c:pt>
                <c:pt idx="48">
                  <c:v>2.8636363636363638</c:v>
                </c:pt>
                <c:pt idx="49">
                  <c:v>2.9242424242424243</c:v>
                </c:pt>
                <c:pt idx="50">
                  <c:v>2.9696969696969697</c:v>
                </c:pt>
                <c:pt idx="51">
                  <c:v>3.3484848484848486</c:v>
                </c:pt>
                <c:pt idx="52">
                  <c:v>3.4545454545454546</c:v>
                </c:pt>
                <c:pt idx="53">
                  <c:v>3.8333333333333335</c:v>
                </c:pt>
                <c:pt idx="54">
                  <c:v>4.0757575757575761</c:v>
                </c:pt>
                <c:pt idx="55">
                  <c:v>4.166666666666667</c:v>
                </c:pt>
                <c:pt idx="56">
                  <c:v>4.3939393939393936</c:v>
                </c:pt>
                <c:pt idx="57">
                  <c:v>4.5606060606060606</c:v>
                </c:pt>
                <c:pt idx="58">
                  <c:v>4.666666666666667</c:v>
                </c:pt>
                <c:pt idx="59">
                  <c:v>4.8939393939393936</c:v>
                </c:pt>
                <c:pt idx="60">
                  <c:v>5.5303030303030303</c:v>
                </c:pt>
              </c:numCache>
            </c:numRef>
          </c:yVal>
        </c:ser>
        <c:axId val="60797312"/>
        <c:axId val="60799232"/>
      </c:scatterChart>
      <c:valAx>
        <c:axId val="60797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mV</a:t>
                </a:r>
              </a:p>
            </c:rich>
          </c:tx>
        </c:title>
        <c:numFmt formatCode="General" sourceLinked="1"/>
        <c:tickLblPos val="nextTo"/>
        <c:crossAx val="60799232"/>
        <c:crosses val="autoZero"/>
        <c:crossBetween val="midCat"/>
      </c:valAx>
      <c:valAx>
        <c:axId val="607992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 A</a:t>
                </a:r>
              </a:p>
            </c:rich>
          </c:tx>
        </c:title>
        <c:numFmt formatCode="General" sourceLinked="1"/>
        <c:tickLblPos val="nextTo"/>
        <c:crossAx val="6079731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24784304301738483"/>
                  <c:y val="-8.9901933900053549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Sheet6!$F$2:$F$5</c:f>
              <c:numCache>
                <c:formatCode>General</c:formatCode>
                <c:ptCount val="4"/>
                <c:pt idx="0">
                  <c:v>1.5649452269170579E-3</c:v>
                </c:pt>
                <c:pt idx="1">
                  <c:v>1.9702880561138039E-3</c:v>
                </c:pt>
                <c:pt idx="2">
                  <c:v>2.2861323213387592E-3</c:v>
                </c:pt>
                <c:pt idx="3">
                  <c:v>2.5322866548493292E-3</c:v>
                </c:pt>
              </c:numCache>
            </c:numRef>
          </c:xVal>
          <c:yVal>
            <c:numRef>
              <c:f>Sheet6!$G$2:$G$5</c:f>
              <c:numCache>
                <c:formatCode>General</c:formatCode>
                <c:ptCount val="4"/>
                <c:pt idx="0">
                  <c:v>1.8360000000000001</c:v>
                </c:pt>
                <c:pt idx="1">
                  <c:v>1.9079999999999999</c:v>
                </c:pt>
                <c:pt idx="2">
                  <c:v>2.8650000000000002</c:v>
                </c:pt>
                <c:pt idx="3">
                  <c:v>2.8719999999999999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30081185935176225"/>
                  <c:y val="1.0240660215980467E-2"/>
                </c:manualLayout>
              </c:layout>
              <c:numFmt formatCode="General" sourceLinked="0"/>
            </c:trendlineLbl>
          </c:trendline>
          <c:xVal>
            <c:numRef>
              <c:f>Sheet6!$B$10:$B$13</c:f>
              <c:numCache>
                <c:formatCode>General</c:formatCode>
                <c:ptCount val="4"/>
                <c:pt idx="0">
                  <c:v>1.5337423312883436E-3</c:v>
                </c:pt>
                <c:pt idx="1">
                  <c:v>1.9419738221928765E-3</c:v>
                </c:pt>
                <c:pt idx="2">
                  <c:v>2.2156245845703906E-3</c:v>
                </c:pt>
                <c:pt idx="3">
                  <c:v>2.4831148192292411E-3</c:v>
                </c:pt>
              </c:numCache>
            </c:numRef>
          </c:xVal>
          <c:yVal>
            <c:numRef>
              <c:f>Sheet6!$C$10:$C$13</c:f>
              <c:numCache>
                <c:formatCode>General</c:formatCode>
                <c:ptCount val="4"/>
                <c:pt idx="0">
                  <c:v>1.8360000000000001</c:v>
                </c:pt>
                <c:pt idx="1">
                  <c:v>1.9079999999999999</c:v>
                </c:pt>
                <c:pt idx="2">
                  <c:v>2.8650000000000002</c:v>
                </c:pt>
                <c:pt idx="3">
                  <c:v>2.8719999999999999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23339394376313341"/>
                  <c:y val="-4.1184628040897883E-2"/>
                </c:manualLayout>
              </c:layout>
              <c:numFmt formatCode="General" sourceLinked="0"/>
            </c:trendlineLbl>
          </c:trendline>
          <c:xVal>
            <c:numRef>
              <c:f>Sheet6!$B$17:$B$20</c:f>
              <c:numCache>
                <c:formatCode>General</c:formatCode>
                <c:ptCount val="4"/>
                <c:pt idx="0">
                  <c:v>1.6000000000000001E-3</c:v>
                </c:pt>
                <c:pt idx="1">
                  <c:v>1.9994401567561084E-3</c:v>
                </c:pt>
                <c:pt idx="2">
                  <c:v>2.3612750885478157E-3</c:v>
                </c:pt>
                <c:pt idx="3">
                  <c:v>2.5829781738344313E-3</c:v>
                </c:pt>
              </c:numCache>
            </c:numRef>
          </c:xVal>
          <c:yVal>
            <c:numRef>
              <c:f>Sheet6!$C$17:$C$20</c:f>
              <c:numCache>
                <c:formatCode>General</c:formatCode>
                <c:ptCount val="4"/>
                <c:pt idx="0">
                  <c:v>1.8360000000000001</c:v>
                </c:pt>
                <c:pt idx="1">
                  <c:v>1.9079999999999999</c:v>
                </c:pt>
                <c:pt idx="2">
                  <c:v>2.8650000000000002</c:v>
                </c:pt>
                <c:pt idx="3">
                  <c:v>2.8719999999999999</c:v>
                </c:pt>
              </c:numCache>
            </c:numRef>
          </c:yVal>
        </c:ser>
        <c:axId val="70306432"/>
        <c:axId val="70312320"/>
      </c:scatterChart>
      <c:valAx>
        <c:axId val="70306432"/>
        <c:scaling>
          <c:orientation val="minMax"/>
          <c:min val="1.5000000000000005E-3"/>
        </c:scaling>
        <c:axPos val="b"/>
        <c:numFmt formatCode="General" sourceLinked="1"/>
        <c:tickLblPos val="nextTo"/>
        <c:crossAx val="70312320"/>
        <c:crosses val="autoZero"/>
        <c:crossBetween val="midCat"/>
      </c:valAx>
      <c:valAx>
        <c:axId val="70312320"/>
        <c:scaling>
          <c:orientation val="minMax"/>
        </c:scaling>
        <c:axPos val="l"/>
        <c:majorGridlines/>
        <c:numFmt formatCode="General" sourceLinked="1"/>
        <c:tickLblPos val="nextTo"/>
        <c:crossAx val="703064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numFmt formatCode="General" sourceLinked="0"/>
            </c:trendlineLbl>
          </c:trendline>
          <c:xVal>
            <c:numRef>
              <c:f>Sheet7!$B$1:$B$4</c:f>
              <c:numCache>
                <c:formatCode>General</c:formatCode>
                <c:ptCount val="4"/>
                <c:pt idx="0">
                  <c:v>1.5649452269170579E-3</c:v>
                </c:pt>
                <c:pt idx="1">
                  <c:v>2.012072434607646E-3</c:v>
                </c:pt>
                <c:pt idx="2">
                  <c:v>2.257336343115124E-3</c:v>
                </c:pt>
                <c:pt idx="3">
                  <c:v>2.5510204081632651E-3</c:v>
                </c:pt>
              </c:numCache>
            </c:numRef>
          </c:xVal>
          <c:yVal>
            <c:numRef>
              <c:f>Sheet7!$C$1:$C$4</c:f>
              <c:numCache>
                <c:formatCode>General</c:formatCode>
                <c:ptCount val="4"/>
                <c:pt idx="0">
                  <c:v>1.8360000000000001</c:v>
                </c:pt>
                <c:pt idx="1">
                  <c:v>1.946</c:v>
                </c:pt>
                <c:pt idx="2">
                  <c:v>2.8780000000000001</c:v>
                </c:pt>
                <c:pt idx="3">
                  <c:v>2.9350000000000001</c:v>
                </c:pt>
              </c:numCache>
            </c:numRef>
          </c:yVal>
        </c:ser>
        <c:axId val="70373760"/>
        <c:axId val="70375296"/>
      </c:scatterChart>
      <c:valAx>
        <c:axId val="70373760"/>
        <c:scaling>
          <c:orientation val="minMax"/>
        </c:scaling>
        <c:axPos val="b"/>
        <c:numFmt formatCode="General" sourceLinked="1"/>
        <c:tickLblPos val="nextTo"/>
        <c:crossAx val="70375296"/>
        <c:crosses val="autoZero"/>
        <c:crossBetween val="midCat"/>
      </c:valAx>
      <c:valAx>
        <c:axId val="70375296"/>
        <c:scaling>
          <c:orientation val="minMax"/>
        </c:scaling>
        <c:axPos val="l"/>
        <c:majorGridlines/>
        <c:numFmt formatCode="General" sourceLinked="1"/>
        <c:tickLblPos val="nextTo"/>
        <c:crossAx val="703737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numFmt formatCode="General" sourceLinked="0"/>
            </c:trendlineLbl>
          </c:trendline>
          <c:xVal>
            <c:numRef>
              <c:f>Sheet8!$C$2:$C$5</c:f>
              <c:numCache>
                <c:formatCode>General</c:formatCode>
                <c:ptCount val="4"/>
                <c:pt idx="0">
                  <c:v>1.8552875695732839E-3</c:v>
                </c:pt>
                <c:pt idx="1">
                  <c:v>2.012072434607646E-3</c:v>
                </c:pt>
                <c:pt idx="2">
                  <c:v>2.257336343115124E-3</c:v>
                </c:pt>
                <c:pt idx="3">
                  <c:v>2.5575447570332483E-3</c:v>
                </c:pt>
              </c:numCache>
            </c:numRef>
          </c:xVal>
          <c:yVal>
            <c:numRef>
              <c:f>Sheet8!$D$2:$D$5</c:f>
              <c:numCache>
                <c:formatCode>General</c:formatCode>
                <c:ptCount val="4"/>
                <c:pt idx="0">
                  <c:v>1.8360000000000001</c:v>
                </c:pt>
                <c:pt idx="1">
                  <c:v>1.946</c:v>
                </c:pt>
                <c:pt idx="2">
                  <c:v>2.8780000000000001</c:v>
                </c:pt>
                <c:pt idx="3">
                  <c:v>2.9350000000000001</c:v>
                </c:pt>
              </c:numCache>
            </c:numRef>
          </c:yVal>
        </c:ser>
        <c:axId val="70478080"/>
        <c:axId val="70492160"/>
      </c:scatterChart>
      <c:valAx>
        <c:axId val="70478080"/>
        <c:scaling>
          <c:orientation val="minMax"/>
        </c:scaling>
        <c:axPos val="b"/>
        <c:numFmt formatCode="General" sourceLinked="1"/>
        <c:tickLblPos val="nextTo"/>
        <c:crossAx val="70492160"/>
        <c:crosses val="autoZero"/>
        <c:crossBetween val="midCat"/>
      </c:valAx>
      <c:valAx>
        <c:axId val="70492160"/>
        <c:scaling>
          <c:orientation val="minMax"/>
        </c:scaling>
        <c:axPos val="l"/>
        <c:majorGridlines/>
        <c:numFmt formatCode="General" sourceLinked="1"/>
        <c:tickLblPos val="nextTo"/>
        <c:crossAx val="704780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323850</xdr:colOff>
      <xdr:row>2</xdr:row>
      <xdr:rowOff>38100</xdr:rowOff>
    </xdr:from>
    <xdr:to>
      <xdr:col>22</xdr:col>
      <xdr:colOff>19050</xdr:colOff>
      <xdr:row>16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161924</xdr:rowOff>
    </xdr:from>
    <xdr:to>
      <xdr:col>11</xdr:col>
      <xdr:colOff>419100</xdr:colOff>
      <xdr:row>24</xdr:row>
      <xdr:rowOff>38099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</xdr:row>
      <xdr:rowOff>57150</xdr:rowOff>
    </xdr:from>
    <xdr:to>
      <xdr:col>11</xdr:col>
      <xdr:colOff>19050</xdr:colOff>
      <xdr:row>24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428624</xdr:colOff>
      <xdr:row>5</xdr:row>
      <xdr:rowOff>57151</xdr:rowOff>
    </xdr:from>
    <xdr:to>
      <xdr:col>18</xdr:col>
      <xdr:colOff>57149</xdr:colOff>
      <xdr:row>25</xdr:row>
      <xdr:rowOff>76201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161925</xdr:rowOff>
    </xdr:from>
    <xdr:to>
      <xdr:col>14</xdr:col>
      <xdr:colOff>161925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161925</xdr:rowOff>
    </xdr:from>
    <xdr:to>
      <xdr:col>14</xdr:col>
      <xdr:colOff>161925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F62" totalsRowShown="0" headerRowDxfId="9" headerRowBorderDxfId="8" tableBorderDxfId="7" totalsRowBorderDxfId="6">
  <autoFilter ref="A1:F62"/>
  <sortState ref="A2:F62">
    <sortCondition ref="D1:D62"/>
  </sortState>
  <tableColumns count="6">
    <tableColumn id="1" name="S.No" dataDxfId="5"/>
    <tableColumn id="2" name="V2 (mV )" dataDxfId="4"/>
    <tableColumn id="3" name="V1 (mV)" dataDxfId="3"/>
    <tableColumn id="4" name="I= V1/33Ω   (mA)" dataDxfId="2">
      <calculatedColumnFormula>C2/33</calculatedColumnFormula>
    </tableColumn>
    <tableColumn id="5" name="RTD=V2/(V1/R3)" dataDxfId="1"/>
    <tableColumn id="6" name="R= V2 /I (Ω)" dataDxfId="0">
      <calculatedColumnFormula>B2 /D2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2"/>
  <sheetViews>
    <sheetView workbookViewId="0">
      <selection activeCell="B28" sqref="B28"/>
    </sheetView>
  </sheetViews>
  <sheetFormatPr defaultRowHeight="15"/>
  <cols>
    <col min="2" max="2" width="10.7109375" customWidth="1"/>
    <col min="3" max="3" width="10.28515625" customWidth="1"/>
    <col min="4" max="4" width="18.28515625" customWidth="1"/>
    <col min="5" max="5" width="19.28515625" hidden="1" customWidth="1"/>
    <col min="6" max="6" width="19.28515625" customWidth="1"/>
  </cols>
  <sheetData>
    <row r="1" spans="1:8">
      <c r="A1" s="10" t="s">
        <v>3</v>
      </c>
      <c r="B1" s="11" t="s">
        <v>4</v>
      </c>
      <c r="C1" s="11" t="s">
        <v>5</v>
      </c>
      <c r="D1" s="11" t="s">
        <v>6</v>
      </c>
      <c r="E1" s="11" t="s">
        <v>2</v>
      </c>
      <c r="F1" s="12" t="s">
        <v>7</v>
      </c>
      <c r="G1" t="s">
        <v>0</v>
      </c>
      <c r="H1" t="s">
        <v>1</v>
      </c>
    </row>
    <row r="2" spans="1:8">
      <c r="A2" s="8">
        <v>31</v>
      </c>
      <c r="B2" s="2">
        <v>350.5</v>
      </c>
      <c r="C2" s="2">
        <v>11.5</v>
      </c>
      <c r="D2" s="2">
        <f t="shared" ref="D2:D33" si="0">C2/33</f>
        <v>0.34848484848484851</v>
      </c>
      <c r="E2" s="2"/>
      <c r="F2" s="9">
        <f t="shared" ref="F2:F33" si="1">B2 /D2</f>
        <v>1005.7826086956521</v>
      </c>
      <c r="G2">
        <v>15.5</v>
      </c>
      <c r="H2">
        <f>C2/33</f>
        <v>0.34848484848484851</v>
      </c>
    </row>
    <row r="3" spans="1:8">
      <c r="A3" s="8">
        <v>32</v>
      </c>
      <c r="B3" s="2">
        <v>355.5</v>
      </c>
      <c r="C3" s="2">
        <v>11.5</v>
      </c>
      <c r="D3" s="2">
        <f t="shared" si="0"/>
        <v>0.34848484848484851</v>
      </c>
      <c r="E3" s="2"/>
      <c r="F3" s="9">
        <f t="shared" si="1"/>
        <v>1020.1304347826086</v>
      </c>
      <c r="G3">
        <v>20</v>
      </c>
      <c r="H3">
        <f t="shared" ref="H3:H62" si="2">C3/33</f>
        <v>0.34848484848484851</v>
      </c>
    </row>
    <row r="4" spans="1:8">
      <c r="A4" s="8">
        <v>33</v>
      </c>
      <c r="B4" s="2">
        <v>360.5</v>
      </c>
      <c r="C4" s="2">
        <v>11.5</v>
      </c>
      <c r="D4" s="2">
        <f t="shared" si="0"/>
        <v>0.34848484848484851</v>
      </c>
      <c r="E4" s="2"/>
      <c r="F4" s="9">
        <f t="shared" si="1"/>
        <v>1034.4782608695652</v>
      </c>
      <c r="G4">
        <v>25</v>
      </c>
      <c r="H4">
        <f t="shared" si="2"/>
        <v>0.34848484848484851</v>
      </c>
    </row>
    <row r="5" spans="1:8">
      <c r="A5" s="8">
        <v>26</v>
      </c>
      <c r="B5" s="2">
        <v>319.5</v>
      </c>
      <c r="C5" s="2">
        <v>12.5</v>
      </c>
      <c r="D5" s="2">
        <f t="shared" si="0"/>
        <v>0.37878787878787878</v>
      </c>
      <c r="E5" s="2"/>
      <c r="F5" s="9">
        <f t="shared" si="1"/>
        <v>843.48</v>
      </c>
      <c r="G5">
        <v>30</v>
      </c>
      <c r="H5">
        <f t="shared" si="2"/>
        <v>0.37878787878787878</v>
      </c>
    </row>
    <row r="6" spans="1:8">
      <c r="A6" s="8">
        <v>27</v>
      </c>
      <c r="B6" s="2">
        <v>327.5</v>
      </c>
      <c r="C6" s="2">
        <v>12.5</v>
      </c>
      <c r="D6" s="2">
        <f t="shared" si="0"/>
        <v>0.37878787878787878</v>
      </c>
      <c r="E6" s="2"/>
      <c r="F6" s="9">
        <f t="shared" si="1"/>
        <v>864.6</v>
      </c>
      <c r="G6">
        <v>35</v>
      </c>
      <c r="H6">
        <f t="shared" si="2"/>
        <v>0.37878787878787878</v>
      </c>
    </row>
    <row r="7" spans="1:8">
      <c r="A7" s="8">
        <v>28</v>
      </c>
      <c r="B7" s="2">
        <v>335.5</v>
      </c>
      <c r="C7" s="2">
        <v>12.5</v>
      </c>
      <c r="D7" s="2">
        <f t="shared" si="0"/>
        <v>0.37878787878787878</v>
      </c>
      <c r="E7" s="2"/>
      <c r="F7" s="9">
        <f t="shared" si="1"/>
        <v>885.72</v>
      </c>
      <c r="G7">
        <v>40</v>
      </c>
      <c r="H7">
        <f t="shared" si="2"/>
        <v>0.37878787878787878</v>
      </c>
    </row>
    <row r="8" spans="1:8">
      <c r="A8" s="8">
        <v>29</v>
      </c>
      <c r="B8" s="2">
        <v>340.5</v>
      </c>
      <c r="C8" s="2">
        <v>12.5</v>
      </c>
      <c r="D8" s="2">
        <f t="shared" si="0"/>
        <v>0.37878787878787878</v>
      </c>
      <c r="E8" s="2"/>
      <c r="F8" s="9">
        <f t="shared" si="1"/>
        <v>898.92</v>
      </c>
      <c r="G8">
        <v>45</v>
      </c>
      <c r="H8">
        <f t="shared" si="2"/>
        <v>0.37878787878787878</v>
      </c>
    </row>
    <row r="9" spans="1:8">
      <c r="A9" s="8">
        <v>30</v>
      </c>
      <c r="B9" s="2">
        <v>344.5</v>
      </c>
      <c r="C9" s="2">
        <v>12.5</v>
      </c>
      <c r="D9" s="2">
        <f t="shared" si="0"/>
        <v>0.37878787878787878</v>
      </c>
      <c r="E9" s="2"/>
      <c r="F9" s="9">
        <f t="shared" si="1"/>
        <v>909.48</v>
      </c>
      <c r="G9">
        <v>127.5</v>
      </c>
      <c r="H9">
        <f t="shared" si="2"/>
        <v>0.37878787878787878</v>
      </c>
    </row>
    <row r="10" spans="1:8">
      <c r="A10" s="8">
        <v>34</v>
      </c>
      <c r="B10" s="2">
        <v>366.5</v>
      </c>
      <c r="C10" s="2">
        <v>12.5</v>
      </c>
      <c r="D10" s="2">
        <f t="shared" si="0"/>
        <v>0.37878787878787878</v>
      </c>
      <c r="E10" s="2"/>
      <c r="F10" s="9">
        <f t="shared" si="1"/>
        <v>967.56000000000006</v>
      </c>
      <c r="G10">
        <v>131.5</v>
      </c>
      <c r="H10">
        <f t="shared" si="2"/>
        <v>0.37878787878787878</v>
      </c>
    </row>
    <row r="11" spans="1:8">
      <c r="A11" s="8">
        <v>35</v>
      </c>
      <c r="B11" s="2">
        <v>370.5</v>
      </c>
      <c r="C11" s="2">
        <v>12.5</v>
      </c>
      <c r="D11" s="2">
        <f t="shared" si="0"/>
        <v>0.37878787878787878</v>
      </c>
      <c r="E11" s="2"/>
      <c r="F11" s="9">
        <f t="shared" si="1"/>
        <v>978.12</v>
      </c>
      <c r="G11">
        <v>179.5</v>
      </c>
      <c r="H11">
        <f t="shared" si="2"/>
        <v>0.37878787878787878</v>
      </c>
    </row>
    <row r="12" spans="1:8">
      <c r="A12" s="8">
        <v>36</v>
      </c>
      <c r="B12" s="2">
        <v>375.5</v>
      </c>
      <c r="C12" s="2">
        <v>12.5</v>
      </c>
      <c r="D12" s="2">
        <f t="shared" si="0"/>
        <v>0.37878787878787878</v>
      </c>
      <c r="E12" s="2"/>
      <c r="F12" s="9">
        <f t="shared" si="1"/>
        <v>991.32</v>
      </c>
      <c r="G12">
        <v>195.6</v>
      </c>
      <c r="H12">
        <f t="shared" si="2"/>
        <v>0.37878787878787878</v>
      </c>
    </row>
    <row r="13" spans="1:8">
      <c r="A13" s="8">
        <v>37</v>
      </c>
      <c r="B13" s="2">
        <v>379.5</v>
      </c>
      <c r="C13" s="2">
        <v>12.5</v>
      </c>
      <c r="D13" s="2">
        <f t="shared" si="0"/>
        <v>0.37878787878787878</v>
      </c>
      <c r="E13" s="2"/>
      <c r="F13" s="9">
        <f t="shared" si="1"/>
        <v>1001.88</v>
      </c>
      <c r="G13">
        <v>198.5</v>
      </c>
      <c r="H13">
        <f t="shared" si="2"/>
        <v>0.37878787878787878</v>
      </c>
    </row>
    <row r="14" spans="1:8">
      <c r="A14" s="8">
        <v>25</v>
      </c>
      <c r="B14" s="2">
        <v>314.5</v>
      </c>
      <c r="C14" s="2">
        <v>13.5</v>
      </c>
      <c r="D14" s="2">
        <f t="shared" si="0"/>
        <v>0.40909090909090912</v>
      </c>
      <c r="E14" s="2"/>
      <c r="F14" s="9">
        <f t="shared" si="1"/>
        <v>768.77777777777771</v>
      </c>
      <c r="G14">
        <v>206.5</v>
      </c>
      <c r="H14">
        <f t="shared" si="2"/>
        <v>0.40909090909090912</v>
      </c>
    </row>
    <row r="15" spans="1:8">
      <c r="A15" s="8">
        <v>38</v>
      </c>
      <c r="B15" s="2">
        <v>386.5</v>
      </c>
      <c r="C15" s="2">
        <v>13.5</v>
      </c>
      <c r="D15" s="2">
        <f t="shared" si="0"/>
        <v>0.40909090909090912</v>
      </c>
      <c r="E15" s="2"/>
      <c r="F15" s="9">
        <f t="shared" si="1"/>
        <v>944.77777777777771</v>
      </c>
      <c r="G15">
        <v>209.5</v>
      </c>
      <c r="H15">
        <f t="shared" si="2"/>
        <v>0.40909090909090912</v>
      </c>
    </row>
    <row r="16" spans="1:8">
      <c r="A16" s="8">
        <v>24</v>
      </c>
      <c r="B16" s="2">
        <v>299.5</v>
      </c>
      <c r="C16" s="2">
        <v>14</v>
      </c>
      <c r="D16" s="2">
        <f t="shared" si="0"/>
        <v>0.42424242424242425</v>
      </c>
      <c r="E16" s="2"/>
      <c r="F16" s="9">
        <f t="shared" si="1"/>
        <v>705.96428571428567</v>
      </c>
      <c r="G16">
        <v>214.5</v>
      </c>
      <c r="H16">
        <f t="shared" si="2"/>
        <v>0.42424242424242425</v>
      </c>
    </row>
    <row r="17" spans="1:8">
      <c r="A17" s="8">
        <v>39</v>
      </c>
      <c r="B17" s="2">
        <v>394.5</v>
      </c>
      <c r="C17" s="2">
        <v>14</v>
      </c>
      <c r="D17" s="2">
        <f t="shared" si="0"/>
        <v>0.42424242424242425</v>
      </c>
      <c r="E17" s="2"/>
      <c r="F17" s="9">
        <f t="shared" si="1"/>
        <v>929.89285714285711</v>
      </c>
      <c r="G17">
        <v>220.5</v>
      </c>
      <c r="H17">
        <f t="shared" si="2"/>
        <v>0.42424242424242425</v>
      </c>
    </row>
    <row r="18" spans="1:8">
      <c r="A18" s="8">
        <v>23</v>
      </c>
      <c r="B18" s="2">
        <v>288.5</v>
      </c>
      <c r="C18" s="2">
        <v>14.5</v>
      </c>
      <c r="D18" s="2">
        <f t="shared" si="0"/>
        <v>0.43939393939393939</v>
      </c>
      <c r="E18" s="2"/>
      <c r="F18" s="9">
        <f t="shared" si="1"/>
        <v>656.58620689655174</v>
      </c>
      <c r="G18">
        <v>225.5</v>
      </c>
      <c r="H18">
        <f t="shared" si="2"/>
        <v>0.43939393939393939</v>
      </c>
    </row>
    <row r="19" spans="1:8">
      <c r="A19" s="8">
        <v>40</v>
      </c>
      <c r="B19" s="2">
        <v>398.5</v>
      </c>
      <c r="C19" s="2">
        <v>14.5</v>
      </c>
      <c r="D19" s="2">
        <f t="shared" si="0"/>
        <v>0.43939393939393939</v>
      </c>
      <c r="E19" s="2"/>
      <c r="F19" s="9">
        <f t="shared" si="1"/>
        <v>906.93103448275861</v>
      </c>
      <c r="G19">
        <v>228.5</v>
      </c>
      <c r="H19">
        <f t="shared" si="2"/>
        <v>0.43939393939393939</v>
      </c>
    </row>
    <row r="20" spans="1:8">
      <c r="A20" s="8">
        <v>22</v>
      </c>
      <c r="B20" s="2">
        <v>278.5</v>
      </c>
      <c r="C20" s="2">
        <v>15.5</v>
      </c>
      <c r="D20" s="2">
        <f t="shared" si="0"/>
        <v>0.46969696969696972</v>
      </c>
      <c r="E20" s="2"/>
      <c r="F20" s="9">
        <f t="shared" si="1"/>
        <v>592.93548387096769</v>
      </c>
      <c r="G20">
        <v>229.5</v>
      </c>
      <c r="H20">
        <f t="shared" si="2"/>
        <v>0.46969696969696972</v>
      </c>
    </row>
    <row r="21" spans="1:8">
      <c r="A21" s="8">
        <v>41</v>
      </c>
      <c r="B21" s="2">
        <v>407</v>
      </c>
      <c r="C21" s="2">
        <v>16.5</v>
      </c>
      <c r="D21" s="2">
        <f t="shared" si="0"/>
        <v>0.5</v>
      </c>
      <c r="E21" s="2"/>
      <c r="F21" s="9">
        <f t="shared" si="1"/>
        <v>814</v>
      </c>
      <c r="G21">
        <v>233.5</v>
      </c>
      <c r="H21">
        <f t="shared" si="2"/>
        <v>0.5</v>
      </c>
    </row>
    <row r="22" spans="1:8">
      <c r="A22" s="8">
        <v>42</v>
      </c>
      <c r="B22" s="2">
        <v>416</v>
      </c>
      <c r="C22" s="2">
        <v>18.5</v>
      </c>
      <c r="D22" s="2">
        <f t="shared" si="0"/>
        <v>0.56060606060606055</v>
      </c>
      <c r="E22" s="2"/>
      <c r="F22" s="9">
        <f t="shared" si="1"/>
        <v>742.05405405405418</v>
      </c>
      <c r="G22">
        <v>267.5</v>
      </c>
      <c r="H22">
        <f t="shared" si="2"/>
        <v>0.56060606060606055</v>
      </c>
    </row>
    <row r="23" spans="1:8">
      <c r="A23" s="8">
        <v>43</v>
      </c>
      <c r="B23" s="2">
        <v>424</v>
      </c>
      <c r="C23" s="2">
        <v>21.5</v>
      </c>
      <c r="D23" s="2">
        <f t="shared" si="0"/>
        <v>0.65151515151515149</v>
      </c>
      <c r="E23" s="2"/>
      <c r="F23" s="9">
        <f t="shared" si="1"/>
        <v>650.79069767441865</v>
      </c>
      <c r="G23">
        <v>278.5</v>
      </c>
      <c r="H23">
        <f t="shared" si="2"/>
        <v>0.65151515151515149</v>
      </c>
    </row>
    <row r="24" spans="1:8">
      <c r="A24" s="8">
        <v>44</v>
      </c>
      <c r="B24" s="2">
        <v>434.5</v>
      </c>
      <c r="C24" s="2">
        <v>26.5</v>
      </c>
      <c r="D24" s="2">
        <f t="shared" si="0"/>
        <v>0.80303030303030298</v>
      </c>
      <c r="E24" s="2"/>
      <c r="F24" s="9">
        <f t="shared" si="1"/>
        <v>541.07547169811323</v>
      </c>
      <c r="G24">
        <v>288.5</v>
      </c>
      <c r="H24">
        <f t="shared" si="2"/>
        <v>0.80303030303030298</v>
      </c>
    </row>
    <row r="25" spans="1:8">
      <c r="A25" s="8">
        <v>45</v>
      </c>
      <c r="B25" s="2">
        <v>439</v>
      </c>
      <c r="C25" s="2">
        <v>29.5</v>
      </c>
      <c r="D25" s="2">
        <f t="shared" si="0"/>
        <v>0.89393939393939392</v>
      </c>
      <c r="E25" s="2"/>
      <c r="F25" s="9">
        <f t="shared" si="1"/>
        <v>491.08474576271186</v>
      </c>
      <c r="G25">
        <v>299.5</v>
      </c>
      <c r="H25">
        <f t="shared" si="2"/>
        <v>0.89393939393939392</v>
      </c>
    </row>
    <row r="26" spans="1:8">
      <c r="A26" s="8">
        <v>46</v>
      </c>
      <c r="B26" s="2">
        <v>444</v>
      </c>
      <c r="C26" s="2">
        <v>33.5</v>
      </c>
      <c r="D26" s="2">
        <f t="shared" si="0"/>
        <v>1.0151515151515151</v>
      </c>
      <c r="E26" s="2"/>
      <c r="F26" s="9">
        <f t="shared" si="1"/>
        <v>437.37313432835822</v>
      </c>
      <c r="G26">
        <v>314.5</v>
      </c>
      <c r="H26">
        <f t="shared" si="2"/>
        <v>1.0151515151515151</v>
      </c>
    </row>
    <row r="27" spans="1:8">
      <c r="A27" s="8">
        <v>47</v>
      </c>
      <c r="B27" s="2">
        <v>449.5</v>
      </c>
      <c r="C27" s="2">
        <v>38.5</v>
      </c>
      <c r="D27" s="2">
        <f t="shared" si="0"/>
        <v>1.1666666666666667</v>
      </c>
      <c r="E27" s="2"/>
      <c r="F27" s="9">
        <f t="shared" si="1"/>
        <v>385.28571428571428</v>
      </c>
      <c r="G27">
        <v>319.5</v>
      </c>
      <c r="H27">
        <f t="shared" si="2"/>
        <v>1.1666666666666667</v>
      </c>
    </row>
    <row r="28" spans="1:8">
      <c r="A28" s="8">
        <v>21</v>
      </c>
      <c r="B28" s="2">
        <v>267.5</v>
      </c>
      <c r="C28" s="2">
        <v>40.5</v>
      </c>
      <c r="D28" s="2">
        <f t="shared" si="0"/>
        <v>1.2272727272727273</v>
      </c>
      <c r="E28" s="2"/>
      <c r="F28" s="9">
        <f t="shared" si="1"/>
        <v>217.96296296296296</v>
      </c>
      <c r="G28">
        <v>327.5</v>
      </c>
      <c r="H28">
        <f t="shared" si="2"/>
        <v>1.2272727272727273</v>
      </c>
    </row>
    <row r="29" spans="1:8">
      <c r="A29" s="8">
        <v>48</v>
      </c>
      <c r="B29" s="2">
        <v>454.5</v>
      </c>
      <c r="C29" s="2">
        <v>43.5</v>
      </c>
      <c r="D29" s="2">
        <f t="shared" si="0"/>
        <v>1.3181818181818181</v>
      </c>
      <c r="E29" s="2"/>
      <c r="F29" s="9">
        <f t="shared" si="1"/>
        <v>344.79310344827587</v>
      </c>
      <c r="G29">
        <v>335.5</v>
      </c>
      <c r="H29">
        <f t="shared" si="2"/>
        <v>1.3181818181818181</v>
      </c>
    </row>
    <row r="30" spans="1:8">
      <c r="A30" s="8">
        <v>49</v>
      </c>
      <c r="B30" s="2">
        <v>461.5</v>
      </c>
      <c r="C30" s="2">
        <v>53.5</v>
      </c>
      <c r="D30" s="2">
        <f t="shared" si="0"/>
        <v>1.6212121212121211</v>
      </c>
      <c r="E30" s="2"/>
      <c r="F30" s="9">
        <f t="shared" si="1"/>
        <v>284.6635514018692</v>
      </c>
      <c r="G30">
        <v>340.5</v>
      </c>
      <c r="H30">
        <f t="shared" si="2"/>
        <v>1.6212121212121211</v>
      </c>
    </row>
    <row r="31" spans="1:8">
      <c r="A31" s="8">
        <v>11</v>
      </c>
      <c r="B31" s="2">
        <v>195.6</v>
      </c>
      <c r="C31" s="2">
        <v>56.5</v>
      </c>
      <c r="D31" s="2">
        <f t="shared" si="0"/>
        <v>1.7121212121212122</v>
      </c>
      <c r="E31" s="2"/>
      <c r="F31" s="9">
        <f t="shared" si="1"/>
        <v>114.24424778761062</v>
      </c>
      <c r="G31">
        <v>344.5</v>
      </c>
      <c r="H31">
        <f t="shared" si="2"/>
        <v>1.7121212121212122</v>
      </c>
    </row>
    <row r="32" spans="1:8">
      <c r="A32" s="8">
        <v>12</v>
      </c>
      <c r="B32" s="2">
        <v>198.5</v>
      </c>
      <c r="C32" s="2">
        <v>56.5</v>
      </c>
      <c r="D32" s="2">
        <f t="shared" si="0"/>
        <v>1.7121212121212122</v>
      </c>
      <c r="E32" s="2"/>
      <c r="F32" s="9">
        <f t="shared" si="1"/>
        <v>115.93805309734513</v>
      </c>
      <c r="G32">
        <v>350.5</v>
      </c>
      <c r="H32">
        <f t="shared" si="2"/>
        <v>1.7121212121212122</v>
      </c>
    </row>
    <row r="33" spans="1:8">
      <c r="A33" s="8">
        <v>13</v>
      </c>
      <c r="B33" s="2">
        <v>206.5</v>
      </c>
      <c r="C33" s="2">
        <v>56.5</v>
      </c>
      <c r="D33" s="2">
        <f t="shared" si="0"/>
        <v>1.7121212121212122</v>
      </c>
      <c r="E33" s="2"/>
      <c r="F33" s="9">
        <f t="shared" si="1"/>
        <v>120.61061946902655</v>
      </c>
      <c r="G33">
        <v>355.5</v>
      </c>
      <c r="H33">
        <f t="shared" si="2"/>
        <v>1.7121212121212122</v>
      </c>
    </row>
    <row r="34" spans="1:8">
      <c r="A34" s="8">
        <v>14</v>
      </c>
      <c r="B34" s="2">
        <v>209.5</v>
      </c>
      <c r="C34" s="2">
        <v>56.5</v>
      </c>
      <c r="D34" s="2">
        <f t="shared" ref="D34:D62" si="3">C34/33</f>
        <v>1.7121212121212122</v>
      </c>
      <c r="E34" s="2"/>
      <c r="F34" s="9">
        <f t="shared" ref="F34:F62" si="4">B34 /D34</f>
        <v>122.36283185840708</v>
      </c>
      <c r="G34">
        <v>360.5</v>
      </c>
      <c r="H34">
        <f t="shared" si="2"/>
        <v>1.7121212121212122</v>
      </c>
    </row>
    <row r="35" spans="1:8">
      <c r="A35" s="8">
        <v>15</v>
      </c>
      <c r="B35" s="2">
        <v>214.5</v>
      </c>
      <c r="C35" s="2">
        <v>56.5</v>
      </c>
      <c r="D35" s="2">
        <f t="shared" si="3"/>
        <v>1.7121212121212122</v>
      </c>
      <c r="E35" s="2"/>
      <c r="F35" s="9">
        <f t="shared" si="4"/>
        <v>125.28318584070796</v>
      </c>
      <c r="G35">
        <v>366.5</v>
      </c>
      <c r="H35">
        <f t="shared" si="2"/>
        <v>1.7121212121212122</v>
      </c>
    </row>
    <row r="36" spans="1:8">
      <c r="A36" s="8">
        <v>10</v>
      </c>
      <c r="B36" s="2">
        <v>179.5</v>
      </c>
      <c r="C36" s="2">
        <v>57.5</v>
      </c>
      <c r="D36" s="2">
        <f t="shared" si="3"/>
        <v>1.7424242424242424</v>
      </c>
      <c r="E36" s="2"/>
      <c r="F36" s="9">
        <f t="shared" si="4"/>
        <v>103.01739130434783</v>
      </c>
      <c r="G36">
        <v>370.5</v>
      </c>
      <c r="H36">
        <f t="shared" si="2"/>
        <v>1.7424242424242424</v>
      </c>
    </row>
    <row r="37" spans="1:8">
      <c r="A37" s="8">
        <v>16</v>
      </c>
      <c r="B37" s="2">
        <v>220.5</v>
      </c>
      <c r="C37" s="2">
        <v>57.5</v>
      </c>
      <c r="D37" s="2">
        <f t="shared" si="3"/>
        <v>1.7424242424242424</v>
      </c>
      <c r="E37" s="2"/>
      <c r="F37" s="9">
        <f t="shared" si="4"/>
        <v>126.54782608695652</v>
      </c>
      <c r="G37">
        <v>375.5</v>
      </c>
      <c r="H37">
        <f t="shared" si="2"/>
        <v>1.7424242424242424</v>
      </c>
    </row>
    <row r="38" spans="1:8">
      <c r="A38" s="8">
        <v>17</v>
      </c>
      <c r="B38" s="2">
        <v>225.5</v>
      </c>
      <c r="C38" s="2">
        <v>57.5</v>
      </c>
      <c r="D38" s="2">
        <f t="shared" si="3"/>
        <v>1.7424242424242424</v>
      </c>
      <c r="E38" s="2"/>
      <c r="F38" s="9">
        <f t="shared" si="4"/>
        <v>129.41739130434783</v>
      </c>
      <c r="G38">
        <v>379.5</v>
      </c>
      <c r="H38">
        <f t="shared" si="2"/>
        <v>1.7424242424242424</v>
      </c>
    </row>
    <row r="39" spans="1:8">
      <c r="A39" s="8">
        <v>18</v>
      </c>
      <c r="B39" s="2">
        <v>228.5</v>
      </c>
      <c r="C39" s="2">
        <v>57.5</v>
      </c>
      <c r="D39" s="2">
        <f t="shared" si="3"/>
        <v>1.7424242424242424</v>
      </c>
      <c r="E39" s="2"/>
      <c r="F39" s="9">
        <f t="shared" si="4"/>
        <v>131.1391304347826</v>
      </c>
      <c r="G39">
        <v>386.5</v>
      </c>
      <c r="H39">
        <f t="shared" si="2"/>
        <v>1.7424242424242424</v>
      </c>
    </row>
    <row r="40" spans="1:8">
      <c r="A40" s="8">
        <v>19</v>
      </c>
      <c r="B40" s="2">
        <v>229.5</v>
      </c>
      <c r="C40" s="2">
        <v>57.5</v>
      </c>
      <c r="D40" s="2">
        <f t="shared" si="3"/>
        <v>1.7424242424242424</v>
      </c>
      <c r="E40" s="2"/>
      <c r="F40" s="9">
        <f t="shared" si="4"/>
        <v>131.71304347826086</v>
      </c>
      <c r="G40">
        <v>394.5</v>
      </c>
      <c r="H40">
        <f t="shared" si="2"/>
        <v>1.7424242424242424</v>
      </c>
    </row>
    <row r="41" spans="1:8">
      <c r="A41" s="8">
        <v>20</v>
      </c>
      <c r="B41" s="2">
        <v>233.5</v>
      </c>
      <c r="C41" s="2">
        <v>57.5</v>
      </c>
      <c r="D41" s="2">
        <f t="shared" si="3"/>
        <v>1.7424242424242424</v>
      </c>
      <c r="E41" s="2"/>
      <c r="F41" s="9">
        <f t="shared" si="4"/>
        <v>134.00869565217391</v>
      </c>
      <c r="G41">
        <v>398.5</v>
      </c>
      <c r="H41">
        <f t="shared" si="2"/>
        <v>1.7424242424242424</v>
      </c>
    </row>
    <row r="42" spans="1:8">
      <c r="A42" s="8">
        <v>50</v>
      </c>
      <c r="B42" s="2">
        <v>464.5</v>
      </c>
      <c r="C42" s="2">
        <v>59.5</v>
      </c>
      <c r="D42" s="2">
        <f t="shared" si="3"/>
        <v>1.803030303030303</v>
      </c>
      <c r="E42" s="2"/>
      <c r="F42" s="9">
        <f t="shared" si="4"/>
        <v>257.62184873949582</v>
      </c>
      <c r="G42">
        <v>407</v>
      </c>
      <c r="H42">
        <f t="shared" si="2"/>
        <v>1.803030303030303</v>
      </c>
    </row>
    <row r="43" spans="1:8">
      <c r="A43" s="8">
        <v>1</v>
      </c>
      <c r="B43" s="2">
        <v>15.5</v>
      </c>
      <c r="C43" s="2">
        <v>60.5</v>
      </c>
      <c r="D43" s="2">
        <f t="shared" si="3"/>
        <v>1.8333333333333333</v>
      </c>
      <c r="E43" s="2"/>
      <c r="F43" s="9">
        <f t="shared" si="4"/>
        <v>8.454545454545455</v>
      </c>
      <c r="G43">
        <v>416</v>
      </c>
      <c r="H43">
        <f t="shared" si="2"/>
        <v>1.8333333333333333</v>
      </c>
    </row>
    <row r="44" spans="1:8">
      <c r="A44" s="8">
        <v>51</v>
      </c>
      <c r="B44" s="2">
        <v>469.5</v>
      </c>
      <c r="C44" s="2">
        <v>69.5</v>
      </c>
      <c r="D44" s="2">
        <f t="shared" si="3"/>
        <v>2.106060606060606</v>
      </c>
      <c r="E44" s="2"/>
      <c r="F44" s="9">
        <f t="shared" si="4"/>
        <v>222.92805755395685</v>
      </c>
      <c r="G44">
        <v>424</v>
      </c>
      <c r="H44">
        <f t="shared" si="2"/>
        <v>2.106060606060606</v>
      </c>
    </row>
    <row r="45" spans="1:8">
      <c r="A45" s="8">
        <v>59</v>
      </c>
      <c r="B45" s="2">
        <v>16</v>
      </c>
      <c r="C45" s="2">
        <v>83</v>
      </c>
      <c r="D45" s="2">
        <f t="shared" si="3"/>
        <v>2.5151515151515151</v>
      </c>
      <c r="E45" s="2"/>
      <c r="F45" s="9">
        <f t="shared" si="4"/>
        <v>6.3614457831325302</v>
      </c>
      <c r="G45">
        <v>434.5</v>
      </c>
      <c r="H45">
        <f t="shared" si="2"/>
        <v>2.5151515151515151</v>
      </c>
    </row>
    <row r="46" spans="1:8">
      <c r="A46" s="8">
        <v>52</v>
      </c>
      <c r="B46" s="2">
        <v>475.5</v>
      </c>
      <c r="C46" s="2">
        <v>84</v>
      </c>
      <c r="D46" s="2">
        <f t="shared" si="3"/>
        <v>2.5454545454545454</v>
      </c>
      <c r="E46" s="2"/>
      <c r="F46" s="9">
        <f t="shared" si="4"/>
        <v>186.80357142857144</v>
      </c>
      <c r="G46">
        <v>439</v>
      </c>
      <c r="H46">
        <f t="shared" si="2"/>
        <v>2.5454545454545454</v>
      </c>
    </row>
    <row r="47" spans="1:8">
      <c r="A47" s="8">
        <v>60</v>
      </c>
      <c r="B47" s="2">
        <v>17</v>
      </c>
      <c r="C47" s="2">
        <v>86.5</v>
      </c>
      <c r="D47" s="2">
        <f t="shared" si="3"/>
        <v>2.6212121212121211</v>
      </c>
      <c r="E47" s="2"/>
      <c r="F47" s="9">
        <f t="shared" si="4"/>
        <v>6.4855491329479769</v>
      </c>
      <c r="G47">
        <v>444</v>
      </c>
      <c r="H47">
        <f t="shared" si="2"/>
        <v>2.6212121212121211</v>
      </c>
    </row>
    <row r="48" spans="1:8">
      <c r="A48" s="8">
        <v>61</v>
      </c>
      <c r="B48" s="2">
        <v>18</v>
      </c>
      <c r="C48" s="2">
        <v>91.5</v>
      </c>
      <c r="D48" s="2">
        <f t="shared" si="3"/>
        <v>2.7727272727272729</v>
      </c>
      <c r="E48" s="2"/>
      <c r="F48" s="9">
        <f t="shared" si="4"/>
        <v>6.4918032786885238</v>
      </c>
      <c r="G48">
        <v>449.5</v>
      </c>
      <c r="H48">
        <f t="shared" si="2"/>
        <v>2.7727272727272729</v>
      </c>
    </row>
    <row r="49" spans="1:8">
      <c r="A49" s="8">
        <v>8</v>
      </c>
      <c r="B49" s="2">
        <v>127.5</v>
      </c>
      <c r="C49" s="2">
        <v>94.5</v>
      </c>
      <c r="D49" s="2">
        <f t="shared" si="3"/>
        <v>2.8636363636363638</v>
      </c>
      <c r="E49" s="2"/>
      <c r="F49" s="9">
        <f t="shared" si="4"/>
        <v>44.523809523809518</v>
      </c>
      <c r="G49">
        <v>454.5</v>
      </c>
      <c r="H49">
        <f t="shared" si="2"/>
        <v>2.8636363636363638</v>
      </c>
    </row>
    <row r="50" spans="1:8">
      <c r="A50" s="8">
        <v>53</v>
      </c>
      <c r="B50" s="2">
        <v>479.5</v>
      </c>
      <c r="C50" s="2">
        <v>94.5</v>
      </c>
      <c r="D50" s="2">
        <f t="shared" si="3"/>
        <v>2.8636363636363638</v>
      </c>
      <c r="E50" s="2"/>
      <c r="F50" s="9">
        <f t="shared" si="4"/>
        <v>167.44444444444443</v>
      </c>
      <c r="G50">
        <v>461.5</v>
      </c>
      <c r="H50">
        <f t="shared" si="2"/>
        <v>2.8636363636363638</v>
      </c>
    </row>
    <row r="51" spans="1:8">
      <c r="A51" s="8">
        <v>9</v>
      </c>
      <c r="B51" s="2">
        <v>131.5</v>
      </c>
      <c r="C51" s="2">
        <v>96.5</v>
      </c>
      <c r="D51" s="2">
        <f t="shared" si="3"/>
        <v>2.9242424242424243</v>
      </c>
      <c r="E51" s="2"/>
      <c r="F51" s="9">
        <f t="shared" si="4"/>
        <v>44.968911917098445</v>
      </c>
      <c r="G51">
        <v>464.5</v>
      </c>
      <c r="H51">
        <f t="shared" si="2"/>
        <v>2.9242424242424243</v>
      </c>
    </row>
    <row r="52" spans="1:8">
      <c r="A52" s="8">
        <v>2</v>
      </c>
      <c r="B52" s="2">
        <v>20</v>
      </c>
      <c r="C52" s="2">
        <v>98</v>
      </c>
      <c r="D52" s="2">
        <f t="shared" si="3"/>
        <v>2.9696969696969697</v>
      </c>
      <c r="E52" s="2"/>
      <c r="F52" s="9">
        <f t="shared" si="4"/>
        <v>6.7346938775510203</v>
      </c>
      <c r="G52">
        <v>469.5</v>
      </c>
      <c r="H52">
        <f t="shared" si="2"/>
        <v>2.9696969696969697</v>
      </c>
    </row>
    <row r="53" spans="1:8">
      <c r="A53" s="8">
        <v>54</v>
      </c>
      <c r="B53" s="2">
        <v>484.5</v>
      </c>
      <c r="C53" s="2">
        <v>110.5</v>
      </c>
      <c r="D53" s="2">
        <f t="shared" si="3"/>
        <v>3.3484848484848486</v>
      </c>
      <c r="E53" s="2"/>
      <c r="F53" s="9">
        <f t="shared" si="4"/>
        <v>144.69230769230768</v>
      </c>
      <c r="G53">
        <v>475.5</v>
      </c>
      <c r="H53">
        <f t="shared" si="2"/>
        <v>3.3484848484848486</v>
      </c>
    </row>
    <row r="54" spans="1:8">
      <c r="A54" s="8">
        <v>3</v>
      </c>
      <c r="B54" s="2">
        <v>25</v>
      </c>
      <c r="C54" s="2">
        <v>114</v>
      </c>
      <c r="D54" s="2">
        <f t="shared" si="3"/>
        <v>3.4545454545454546</v>
      </c>
      <c r="E54" s="2"/>
      <c r="F54" s="9">
        <f t="shared" si="4"/>
        <v>7.2368421052631575</v>
      </c>
      <c r="G54">
        <v>479.5</v>
      </c>
      <c r="H54">
        <f t="shared" si="2"/>
        <v>3.4545454545454546</v>
      </c>
    </row>
    <row r="55" spans="1:8">
      <c r="A55" s="8">
        <v>4</v>
      </c>
      <c r="B55" s="2">
        <v>30</v>
      </c>
      <c r="C55" s="2">
        <v>126.5</v>
      </c>
      <c r="D55" s="2">
        <f t="shared" si="3"/>
        <v>3.8333333333333335</v>
      </c>
      <c r="E55" s="2"/>
      <c r="F55" s="9">
        <f t="shared" si="4"/>
        <v>7.8260869565217392</v>
      </c>
      <c r="G55">
        <v>484.5</v>
      </c>
      <c r="H55">
        <f t="shared" si="2"/>
        <v>3.8333333333333335</v>
      </c>
    </row>
    <row r="56" spans="1:8">
      <c r="A56" s="8">
        <v>55</v>
      </c>
      <c r="B56" s="2">
        <v>490.5</v>
      </c>
      <c r="C56" s="2">
        <v>134.5</v>
      </c>
      <c r="D56" s="2">
        <f t="shared" si="3"/>
        <v>4.0757575757575761</v>
      </c>
      <c r="E56" s="2"/>
      <c r="F56" s="9">
        <f t="shared" si="4"/>
        <v>120.34572490706319</v>
      </c>
      <c r="G56">
        <v>490.5</v>
      </c>
      <c r="H56">
        <f t="shared" si="2"/>
        <v>4.0757575757575761</v>
      </c>
    </row>
    <row r="57" spans="1:8">
      <c r="A57" s="8">
        <v>5</v>
      </c>
      <c r="B57" s="2">
        <v>35</v>
      </c>
      <c r="C57" s="2">
        <v>137.5</v>
      </c>
      <c r="D57" s="2">
        <f t="shared" si="3"/>
        <v>4.166666666666667</v>
      </c>
      <c r="E57" s="2"/>
      <c r="F57" s="9">
        <f t="shared" si="4"/>
        <v>8.3999999999999986</v>
      </c>
      <c r="G57">
        <v>494</v>
      </c>
      <c r="H57">
        <f t="shared" si="2"/>
        <v>4.166666666666667</v>
      </c>
    </row>
    <row r="58" spans="1:8">
      <c r="A58" s="8">
        <v>6</v>
      </c>
      <c r="B58" s="2">
        <v>40</v>
      </c>
      <c r="C58" s="2">
        <v>145</v>
      </c>
      <c r="D58" s="2">
        <f t="shared" si="3"/>
        <v>4.3939393939393936</v>
      </c>
      <c r="E58" s="2"/>
      <c r="F58" s="9">
        <f t="shared" si="4"/>
        <v>9.1034482758620694</v>
      </c>
      <c r="G58">
        <v>495.5</v>
      </c>
      <c r="H58">
        <f t="shared" si="2"/>
        <v>4.3939393939393936</v>
      </c>
    </row>
    <row r="59" spans="1:8">
      <c r="A59" s="8">
        <v>7</v>
      </c>
      <c r="B59" s="2">
        <v>45</v>
      </c>
      <c r="C59" s="2">
        <v>150.5</v>
      </c>
      <c r="D59" s="2">
        <f t="shared" si="3"/>
        <v>4.5606060606060606</v>
      </c>
      <c r="E59" s="2"/>
      <c r="F59" s="9">
        <f t="shared" si="4"/>
        <v>9.867109634551495</v>
      </c>
      <c r="G59">
        <v>499.5</v>
      </c>
      <c r="H59">
        <f t="shared" si="2"/>
        <v>4.5606060606060606</v>
      </c>
    </row>
    <row r="60" spans="1:8">
      <c r="A60" s="8">
        <v>56</v>
      </c>
      <c r="B60" s="2">
        <v>494</v>
      </c>
      <c r="C60" s="2">
        <v>154</v>
      </c>
      <c r="D60" s="2">
        <f t="shared" si="3"/>
        <v>4.666666666666667</v>
      </c>
      <c r="E60" s="2"/>
      <c r="F60" s="9">
        <f t="shared" si="4"/>
        <v>105.85714285714285</v>
      </c>
      <c r="G60">
        <f>B60</f>
        <v>494</v>
      </c>
      <c r="H60">
        <f t="shared" si="2"/>
        <v>4.666666666666667</v>
      </c>
    </row>
    <row r="61" spans="1:8">
      <c r="A61" s="8">
        <v>57</v>
      </c>
      <c r="B61" s="2">
        <v>495.5</v>
      </c>
      <c r="C61" s="2">
        <v>161.5</v>
      </c>
      <c r="D61" s="2">
        <f t="shared" si="3"/>
        <v>4.8939393939393936</v>
      </c>
      <c r="E61" s="2"/>
      <c r="F61" s="9">
        <f t="shared" si="4"/>
        <v>101.24767801857585</v>
      </c>
      <c r="G61">
        <f>B61</f>
        <v>495.5</v>
      </c>
      <c r="H61">
        <f t="shared" si="2"/>
        <v>4.8939393939393936</v>
      </c>
    </row>
    <row r="62" spans="1:8">
      <c r="A62" s="13">
        <v>58</v>
      </c>
      <c r="B62" s="14">
        <v>499.5</v>
      </c>
      <c r="C62" s="14">
        <v>182.5</v>
      </c>
      <c r="D62" s="14">
        <f t="shared" si="3"/>
        <v>5.5303030303030303</v>
      </c>
      <c r="E62" s="14"/>
      <c r="F62" s="15">
        <f t="shared" si="4"/>
        <v>90.320547945205476</v>
      </c>
      <c r="G62">
        <f>B62</f>
        <v>499.5</v>
      </c>
      <c r="H62">
        <f t="shared" si="2"/>
        <v>5.5303030303030303</v>
      </c>
    </row>
  </sheetData>
  <sortState ref="B2:C59">
    <sortCondition ref="B2"/>
  </sortState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8" sqref="C28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E13"/>
  <sheetViews>
    <sheetView workbookViewId="0">
      <selection activeCell="D28" sqref="D28"/>
    </sheetView>
  </sheetViews>
  <sheetFormatPr defaultRowHeight="15"/>
  <sheetData>
    <row r="13" spans="5:5">
      <c r="E13" s="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3"/>
  <sheetViews>
    <sheetView workbookViewId="0">
      <selection activeCell="C5" sqref="C5"/>
    </sheetView>
  </sheetViews>
  <sheetFormatPr defaultRowHeight="15"/>
  <cols>
    <col min="1" max="1" width="23.85546875" customWidth="1"/>
    <col min="2" max="2" width="28.85546875" customWidth="1"/>
    <col min="3" max="3" width="33.5703125" customWidth="1"/>
  </cols>
  <sheetData>
    <row r="1" spans="1:3" ht="30.75" thickBot="1">
      <c r="A1" s="7"/>
      <c r="B1" s="3" t="s">
        <v>8</v>
      </c>
      <c r="C1" s="4" t="s">
        <v>9</v>
      </c>
    </row>
    <row r="2" spans="1:3" ht="15.75" thickBot="1">
      <c r="A2" s="7" t="s">
        <v>14</v>
      </c>
      <c r="B2" s="5">
        <v>4.6059999999999999</v>
      </c>
      <c r="C2" s="6" t="s">
        <v>10</v>
      </c>
    </row>
    <row r="3" spans="1:3" ht="15.75" thickBot="1">
      <c r="A3" s="7" t="s">
        <v>15</v>
      </c>
      <c r="B3" s="5">
        <v>50</v>
      </c>
      <c r="C3" s="6" t="s">
        <v>11</v>
      </c>
    </row>
    <row r="4" spans="1:3" ht="15.75" thickBot="1">
      <c r="A4" s="7" t="s">
        <v>16</v>
      </c>
      <c r="B4" s="5">
        <v>0.36299999999999999</v>
      </c>
      <c r="C4" s="6" t="s">
        <v>12</v>
      </c>
    </row>
    <row r="5" spans="1:3" ht="15.75" thickBot="1">
      <c r="A5" s="7" t="s">
        <v>17</v>
      </c>
      <c r="B5" s="5">
        <v>380</v>
      </c>
      <c r="C5" s="6" t="s">
        <v>13</v>
      </c>
    </row>
    <row r="8" spans="1:3" ht="15.75" thickBot="1"/>
    <row r="9" spans="1:3" ht="30.75" thickBot="1">
      <c r="B9" s="3" t="s">
        <v>8</v>
      </c>
      <c r="C9" s="4" t="s">
        <v>9</v>
      </c>
    </row>
    <row r="10" spans="1:3" ht="15.75" thickBot="1">
      <c r="B10" s="5">
        <v>4.6059999999999999</v>
      </c>
      <c r="C10" s="6" t="s">
        <v>10</v>
      </c>
    </row>
    <row r="11" spans="1:3" ht="15.75" thickBot="1">
      <c r="B11" s="5">
        <v>50</v>
      </c>
      <c r="C11" s="6" t="s">
        <v>11</v>
      </c>
    </row>
    <row r="12" spans="1:3" ht="15.75" thickBot="1">
      <c r="B12" s="5">
        <v>0.36299999999999999</v>
      </c>
      <c r="C12" s="6" t="s">
        <v>12</v>
      </c>
    </row>
    <row r="13" spans="1:3">
      <c r="B13" s="16">
        <v>350.5</v>
      </c>
      <c r="C13" s="17" t="s">
        <v>13</v>
      </c>
    </row>
    <row r="14" spans="1:3" ht="30">
      <c r="A14" s="2"/>
      <c r="B14" s="18" t="s">
        <v>8</v>
      </c>
      <c r="C14" s="18" t="s">
        <v>9</v>
      </c>
    </row>
    <row r="15" spans="1:3">
      <c r="A15" s="19" t="s">
        <v>14</v>
      </c>
      <c r="B15" s="20">
        <v>4.5599999999999996</v>
      </c>
      <c r="C15" s="18" t="s">
        <v>10</v>
      </c>
    </row>
    <row r="16" spans="1:3">
      <c r="A16" s="19" t="s">
        <v>15</v>
      </c>
      <c r="B16" s="18">
        <v>45</v>
      </c>
      <c r="C16" s="18" t="s">
        <v>11</v>
      </c>
    </row>
    <row r="17" spans="1:3">
      <c r="A17" s="19" t="s">
        <v>16</v>
      </c>
      <c r="B17" s="20">
        <v>0.34799999999999998</v>
      </c>
      <c r="C17" s="18" t="s">
        <v>12</v>
      </c>
    </row>
    <row r="18" spans="1:3">
      <c r="A18" s="19" t="s">
        <v>17</v>
      </c>
      <c r="B18" s="18">
        <v>380</v>
      </c>
      <c r="C18" s="18" t="s">
        <v>13</v>
      </c>
    </row>
    <row r="21" spans="1:3">
      <c r="C21">
        <f>B18-B16</f>
        <v>335</v>
      </c>
    </row>
    <row r="22" spans="1:3">
      <c r="C22">
        <f>B17-B15</f>
        <v>-4.2119999999999997</v>
      </c>
    </row>
    <row r="23" spans="1:3">
      <c r="C23">
        <f>C21/C22</f>
        <v>-79.534662867996204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35"/>
  <sheetViews>
    <sheetView topLeftCell="B11" workbookViewId="0">
      <selection activeCell="G27" sqref="G27"/>
    </sheetView>
  </sheetViews>
  <sheetFormatPr defaultRowHeight="15"/>
  <sheetData>
    <row r="1" spans="1:20">
      <c r="C1" t="s">
        <v>18</v>
      </c>
    </row>
    <row r="2" spans="1:20">
      <c r="C2" t="s">
        <v>19</v>
      </c>
      <c r="D2" t="s">
        <v>23</v>
      </c>
      <c r="G2" t="s">
        <v>24</v>
      </c>
      <c r="K2" t="s">
        <v>26</v>
      </c>
    </row>
    <row r="3" spans="1:20">
      <c r="C3" t="s">
        <v>20</v>
      </c>
      <c r="D3" t="s">
        <v>21</v>
      </c>
      <c r="E3" t="s">
        <v>29</v>
      </c>
      <c r="F3" t="s">
        <v>25</v>
      </c>
      <c r="G3" t="s">
        <v>20</v>
      </c>
      <c r="H3" t="s">
        <v>21</v>
      </c>
      <c r="I3" t="s">
        <v>22</v>
      </c>
      <c r="J3" t="s">
        <v>25</v>
      </c>
      <c r="K3" t="s">
        <v>20</v>
      </c>
      <c r="L3" t="s">
        <v>21</v>
      </c>
      <c r="M3" t="s">
        <v>22</v>
      </c>
      <c r="N3" t="s">
        <v>25</v>
      </c>
      <c r="P3" t="s">
        <v>35</v>
      </c>
      <c r="Q3" t="s">
        <v>36</v>
      </c>
      <c r="R3" t="s">
        <v>38</v>
      </c>
      <c r="S3" t="s">
        <v>39</v>
      </c>
      <c r="T3" t="s">
        <v>68</v>
      </c>
    </row>
    <row r="5" spans="1:20">
      <c r="A5" t="s">
        <v>27</v>
      </c>
      <c r="C5" s="21">
        <v>348</v>
      </c>
      <c r="D5" s="21">
        <v>46</v>
      </c>
      <c r="E5" s="21">
        <v>1380</v>
      </c>
      <c r="F5" s="21" t="s">
        <v>30</v>
      </c>
      <c r="G5" s="21">
        <v>347.5</v>
      </c>
      <c r="H5" s="21">
        <v>2</v>
      </c>
      <c r="I5" s="21">
        <v>60</v>
      </c>
      <c r="J5" s="21" t="s">
        <v>32</v>
      </c>
      <c r="K5" s="21"/>
    </row>
    <row r="6" spans="1:20">
      <c r="A6" t="s">
        <v>28</v>
      </c>
      <c r="C6">
        <v>168.5</v>
      </c>
      <c r="D6">
        <v>8</v>
      </c>
      <c r="E6">
        <v>240</v>
      </c>
      <c r="F6" t="s">
        <v>31</v>
      </c>
      <c r="G6">
        <v>168</v>
      </c>
      <c r="H6">
        <v>3</v>
      </c>
      <c r="I6">
        <v>90</v>
      </c>
      <c r="J6" t="s">
        <v>33</v>
      </c>
      <c r="K6">
        <v>154.5</v>
      </c>
      <c r="L6">
        <v>37</v>
      </c>
      <c r="M6">
        <f>37*30</f>
        <v>1110</v>
      </c>
      <c r="N6" t="s">
        <v>34</v>
      </c>
      <c r="P6" t="s">
        <v>67</v>
      </c>
      <c r="Q6" t="s">
        <v>37</v>
      </c>
      <c r="R6">
        <v>387.15</v>
      </c>
      <c r="S6">
        <v>402.72</v>
      </c>
      <c r="T6" s="22">
        <v>394.935</v>
      </c>
    </row>
    <row r="11" spans="1:20">
      <c r="C11" t="s">
        <v>40</v>
      </c>
    </row>
    <row r="12" spans="1:20">
      <c r="C12" s="21" t="s">
        <v>19</v>
      </c>
      <c r="D12" s="21" t="s">
        <v>23</v>
      </c>
      <c r="E12" s="21"/>
      <c r="F12" s="21"/>
      <c r="G12" s="21" t="s">
        <v>24</v>
      </c>
      <c r="H12" s="21"/>
      <c r="I12" s="21"/>
      <c r="J12" s="21"/>
      <c r="K12" s="21" t="s">
        <v>26</v>
      </c>
      <c r="L12" s="21"/>
      <c r="M12" s="21"/>
      <c r="N12" s="21"/>
      <c r="O12" s="21"/>
      <c r="P12" s="21"/>
      <c r="Q12" s="21"/>
      <c r="R12" s="21"/>
      <c r="S12" s="21"/>
      <c r="T12" s="21"/>
    </row>
    <row r="13" spans="1:20">
      <c r="C13" s="21" t="s">
        <v>20</v>
      </c>
      <c r="D13" s="21" t="s">
        <v>21</v>
      </c>
      <c r="E13" s="21" t="s">
        <v>29</v>
      </c>
      <c r="F13" s="21" t="s">
        <v>25</v>
      </c>
      <c r="G13" s="21" t="s">
        <v>20</v>
      </c>
      <c r="H13" s="21" t="s">
        <v>21</v>
      </c>
      <c r="I13" s="21" t="s">
        <v>22</v>
      </c>
      <c r="J13" s="21" t="s">
        <v>25</v>
      </c>
      <c r="K13" s="21" t="s">
        <v>20</v>
      </c>
      <c r="L13" s="21" t="s">
        <v>21</v>
      </c>
      <c r="M13" s="21" t="s">
        <v>22</v>
      </c>
      <c r="N13" s="21" t="s">
        <v>25</v>
      </c>
      <c r="O13" s="21"/>
      <c r="P13" s="21" t="s">
        <v>35</v>
      </c>
      <c r="Q13" s="21" t="s">
        <v>36</v>
      </c>
      <c r="R13" s="21" t="s">
        <v>38</v>
      </c>
      <c r="S13" s="21" t="s">
        <v>39</v>
      </c>
      <c r="T13" s="21" t="s">
        <v>68</v>
      </c>
    </row>
    <row r="14" spans="1:20"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</row>
    <row r="15" spans="1:20">
      <c r="A15" t="s">
        <v>27</v>
      </c>
      <c r="C15" s="21">
        <v>354.5</v>
      </c>
      <c r="D15" s="21">
        <v>12</v>
      </c>
      <c r="E15" s="21">
        <v>360</v>
      </c>
      <c r="F15" s="21" t="s">
        <v>42</v>
      </c>
      <c r="G15" s="21">
        <v>352</v>
      </c>
      <c r="H15" s="21">
        <v>33</v>
      </c>
      <c r="I15" s="21">
        <v>990</v>
      </c>
      <c r="J15" s="21" t="s">
        <v>43</v>
      </c>
      <c r="K15" s="21">
        <v>334.5</v>
      </c>
      <c r="L15" s="21">
        <v>41</v>
      </c>
      <c r="M15" s="21">
        <f>41*30</f>
        <v>1230</v>
      </c>
      <c r="N15" s="21" t="s">
        <v>45</v>
      </c>
      <c r="O15" s="21"/>
      <c r="P15" s="21" t="s">
        <v>48</v>
      </c>
      <c r="Q15" s="21" t="s">
        <v>70</v>
      </c>
      <c r="R15" s="21"/>
      <c r="S15" s="21"/>
      <c r="T15" s="21"/>
    </row>
    <row r="16" spans="1:20">
      <c r="A16" t="s">
        <v>28</v>
      </c>
      <c r="C16" s="21">
        <v>174.5</v>
      </c>
      <c r="D16" s="21">
        <v>30</v>
      </c>
      <c r="E16" s="21">
        <v>900</v>
      </c>
      <c r="F16" s="21" t="s">
        <v>41</v>
      </c>
      <c r="G16" s="21">
        <v>172.5</v>
      </c>
      <c r="H16" s="21">
        <v>9</v>
      </c>
      <c r="I16" s="21">
        <v>270</v>
      </c>
      <c r="J16" s="21" t="s">
        <v>44</v>
      </c>
      <c r="K16" s="21">
        <v>154.5</v>
      </c>
      <c r="L16" s="21">
        <v>46</v>
      </c>
      <c r="M16" s="21">
        <v>1380</v>
      </c>
      <c r="N16" s="21" t="s">
        <v>46</v>
      </c>
      <c r="O16" s="21"/>
      <c r="P16" s="21" t="s">
        <v>47</v>
      </c>
      <c r="Q16" s="21" t="s">
        <v>71</v>
      </c>
      <c r="R16" s="21"/>
      <c r="S16" s="21"/>
      <c r="T16" s="21"/>
    </row>
    <row r="17" spans="1:20"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 t="s">
        <v>69</v>
      </c>
      <c r="Q17" s="21" t="s">
        <v>72</v>
      </c>
      <c r="R17" s="21">
        <v>510.96</v>
      </c>
      <c r="S17" s="21">
        <v>566.99</v>
      </c>
      <c r="T17" s="21">
        <v>538.97500000000002</v>
      </c>
    </row>
    <row r="21" spans="1:20">
      <c r="C21" t="s">
        <v>56</v>
      </c>
    </row>
    <row r="22" spans="1:20">
      <c r="C22" t="s">
        <v>19</v>
      </c>
      <c r="D22" t="s">
        <v>23</v>
      </c>
      <c r="G22" t="s">
        <v>24</v>
      </c>
      <c r="K22" t="s">
        <v>26</v>
      </c>
    </row>
    <row r="23" spans="1:20">
      <c r="C23" t="s">
        <v>20</v>
      </c>
      <c r="D23" t="s">
        <v>21</v>
      </c>
      <c r="E23" t="s">
        <v>29</v>
      </c>
      <c r="F23" t="s">
        <v>25</v>
      </c>
      <c r="G23" t="s">
        <v>20</v>
      </c>
      <c r="H23" t="s">
        <v>21</v>
      </c>
      <c r="I23" t="s">
        <v>22</v>
      </c>
      <c r="J23" t="s">
        <v>25</v>
      </c>
      <c r="K23" t="s">
        <v>20</v>
      </c>
      <c r="L23" t="s">
        <v>21</v>
      </c>
      <c r="M23" t="s">
        <v>22</v>
      </c>
      <c r="N23" t="s">
        <v>25</v>
      </c>
      <c r="P23" t="s">
        <v>35</v>
      </c>
      <c r="Q23" t="s">
        <v>36</v>
      </c>
      <c r="R23" t="s">
        <v>38</v>
      </c>
      <c r="S23" t="s">
        <v>39</v>
      </c>
      <c r="T23" t="s">
        <v>68</v>
      </c>
    </row>
    <row r="25" spans="1:20">
      <c r="A25" t="s">
        <v>27</v>
      </c>
      <c r="C25">
        <v>352</v>
      </c>
      <c r="D25">
        <v>30</v>
      </c>
      <c r="E25">
        <v>900</v>
      </c>
      <c r="F25" t="s">
        <v>50</v>
      </c>
      <c r="G25">
        <v>351.5</v>
      </c>
      <c r="H25">
        <v>8</v>
      </c>
      <c r="I25">
        <v>240</v>
      </c>
      <c r="J25" t="s">
        <v>51</v>
      </c>
      <c r="K25">
        <v>334.5</v>
      </c>
      <c r="L25">
        <v>13</v>
      </c>
      <c r="M25">
        <f>13*30</f>
        <v>390</v>
      </c>
      <c r="N25" t="s">
        <v>54</v>
      </c>
      <c r="P25" t="s">
        <v>73</v>
      </c>
      <c r="Q25" t="s">
        <v>76</v>
      </c>
    </row>
    <row r="26" spans="1:20">
      <c r="A26" t="s">
        <v>28</v>
      </c>
      <c r="C26">
        <v>172.5</v>
      </c>
      <c r="D26">
        <v>0</v>
      </c>
      <c r="E26">
        <v>0</v>
      </c>
      <c r="F26" t="s">
        <v>49</v>
      </c>
      <c r="G26">
        <v>171.5</v>
      </c>
      <c r="H26">
        <v>36</v>
      </c>
      <c r="I26">
        <f>36*30</f>
        <v>1080</v>
      </c>
      <c r="J26" t="s">
        <v>52</v>
      </c>
      <c r="K26">
        <v>154.5</v>
      </c>
      <c r="L26">
        <v>28</v>
      </c>
      <c r="M26">
        <f>28*30</f>
        <v>840</v>
      </c>
      <c r="N26" t="s">
        <v>53</v>
      </c>
      <c r="P26" t="s">
        <v>74</v>
      </c>
      <c r="Q26" t="s">
        <v>55</v>
      </c>
    </row>
    <row r="27" spans="1:20">
      <c r="P27" t="s">
        <v>75</v>
      </c>
      <c r="Q27" t="s">
        <v>77</v>
      </c>
      <c r="R27">
        <v>500.14</v>
      </c>
      <c r="S27">
        <v>514.94000000000005</v>
      </c>
      <c r="T27" s="24">
        <v>507.54</v>
      </c>
    </row>
    <row r="30" spans="1:20">
      <c r="C30" t="s">
        <v>57</v>
      </c>
    </row>
    <row r="31" spans="1:20">
      <c r="C31" t="s">
        <v>19</v>
      </c>
      <c r="D31" t="s">
        <v>23</v>
      </c>
      <c r="G31" t="s">
        <v>24</v>
      </c>
      <c r="K31" t="s">
        <v>26</v>
      </c>
    </row>
    <row r="32" spans="1:20">
      <c r="C32" t="s">
        <v>20</v>
      </c>
      <c r="D32" t="s">
        <v>21</v>
      </c>
      <c r="E32" t="s">
        <v>29</v>
      </c>
      <c r="F32" t="s">
        <v>25</v>
      </c>
      <c r="G32" t="s">
        <v>20</v>
      </c>
      <c r="H32" t="s">
        <v>21</v>
      </c>
      <c r="I32" t="s">
        <v>22</v>
      </c>
      <c r="J32" t="s">
        <v>25</v>
      </c>
      <c r="K32" t="s">
        <v>20</v>
      </c>
      <c r="L32" t="s">
        <v>21</v>
      </c>
      <c r="M32" t="s">
        <v>22</v>
      </c>
      <c r="N32" t="s">
        <v>25</v>
      </c>
      <c r="P32" t="s">
        <v>35</v>
      </c>
      <c r="Q32" t="s">
        <v>36</v>
      </c>
      <c r="R32" t="s">
        <v>38</v>
      </c>
      <c r="S32" t="s">
        <v>39</v>
      </c>
      <c r="T32" t="s">
        <v>68</v>
      </c>
    </row>
    <row r="33" spans="1:20">
      <c r="A33" t="s">
        <v>27</v>
      </c>
      <c r="C33">
        <v>351.5</v>
      </c>
      <c r="D33">
        <v>20</v>
      </c>
      <c r="E33">
        <f>20*30</f>
        <v>600</v>
      </c>
      <c r="F33" t="s">
        <v>58</v>
      </c>
      <c r="G33">
        <v>350.5</v>
      </c>
      <c r="H33">
        <v>29</v>
      </c>
      <c r="I33">
        <f>29*30</f>
        <v>870</v>
      </c>
      <c r="J33" t="s">
        <v>60</v>
      </c>
      <c r="K33">
        <v>336</v>
      </c>
      <c r="L33">
        <v>25</v>
      </c>
      <c r="M33">
        <f>25*30</f>
        <v>750</v>
      </c>
      <c r="N33" t="s">
        <v>62</v>
      </c>
      <c r="P33" t="s">
        <v>65</v>
      </c>
      <c r="Q33" t="s">
        <v>66</v>
      </c>
    </row>
    <row r="34" spans="1:20">
      <c r="A34" t="s">
        <v>28</v>
      </c>
      <c r="C34">
        <v>172</v>
      </c>
      <c r="D34" s="24">
        <v>1</v>
      </c>
      <c r="E34" s="24">
        <v>30</v>
      </c>
      <c r="F34" s="24" t="s">
        <v>59</v>
      </c>
      <c r="G34">
        <v>170.5</v>
      </c>
      <c r="H34">
        <v>40</v>
      </c>
      <c r="I34">
        <f>40*30</f>
        <v>1200</v>
      </c>
      <c r="J34" t="s">
        <v>61</v>
      </c>
      <c r="K34">
        <v>156</v>
      </c>
      <c r="L34">
        <v>48</v>
      </c>
      <c r="M34">
        <f>48*30</f>
        <v>1440</v>
      </c>
      <c r="N34" t="s">
        <v>63</v>
      </c>
      <c r="P34" t="s">
        <v>64</v>
      </c>
      <c r="Q34" s="24"/>
    </row>
    <row r="35" spans="1:20">
      <c r="P35" t="s">
        <v>78</v>
      </c>
      <c r="R35">
        <v>423.5</v>
      </c>
      <c r="S35">
        <v>451.34</v>
      </c>
      <c r="T35" s="25">
        <v>437.42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0"/>
  <sheetViews>
    <sheetView tabSelected="1" workbookViewId="0">
      <selection activeCell="A2" sqref="A2"/>
    </sheetView>
  </sheetViews>
  <sheetFormatPr defaultRowHeight="15"/>
  <cols>
    <col min="1" max="1" width="12" bestFit="1" customWidth="1"/>
    <col min="5" max="5" width="15.140625" customWidth="1"/>
    <col min="6" max="6" width="12" bestFit="1" customWidth="1"/>
    <col min="19" max="19" width="12" bestFit="1" customWidth="1"/>
  </cols>
  <sheetData>
    <row r="1" spans="1:10">
      <c r="A1" t="s">
        <v>79</v>
      </c>
      <c r="C1" t="s">
        <v>80</v>
      </c>
      <c r="F1" t="s">
        <v>82</v>
      </c>
      <c r="G1" t="s">
        <v>81</v>
      </c>
    </row>
    <row r="2" spans="1:10">
      <c r="A2" s="23">
        <v>639</v>
      </c>
      <c r="C2">
        <f>1/A2</f>
        <v>1.5649452269170579E-3</v>
      </c>
      <c r="F2">
        <f>1/A2</f>
        <v>1.5649452269170579E-3</v>
      </c>
      <c r="G2">
        <v>1.8360000000000001</v>
      </c>
      <c r="I2" s="21" t="s">
        <v>83</v>
      </c>
      <c r="J2" s="21"/>
    </row>
    <row r="3" spans="1:10">
      <c r="A3" s="24">
        <v>507.54</v>
      </c>
      <c r="C3">
        <f>1/A3</f>
        <v>1.9702880561138039E-3</v>
      </c>
      <c r="F3">
        <f>1/A3</f>
        <v>1.9702880561138039E-3</v>
      </c>
      <c r="G3">
        <v>1.9079999999999999</v>
      </c>
      <c r="I3" t="s">
        <v>87</v>
      </c>
    </row>
    <row r="4" spans="1:10">
      <c r="A4" s="25">
        <v>437.42</v>
      </c>
      <c r="C4">
        <f>1/A4</f>
        <v>2.2861323213387592E-3</v>
      </c>
      <c r="F4">
        <f>1/A4</f>
        <v>2.2861323213387592E-3</v>
      </c>
      <c r="G4">
        <v>2.8650000000000002</v>
      </c>
      <c r="I4" t="s">
        <v>86</v>
      </c>
    </row>
    <row r="5" spans="1:10">
      <c r="A5" s="22">
        <v>394.9</v>
      </c>
      <c r="C5">
        <f>1/A5</f>
        <v>2.5322866548493292E-3</v>
      </c>
      <c r="F5">
        <f>1/A5</f>
        <v>2.5322866548493292E-3</v>
      </c>
      <c r="G5">
        <v>2.8719999999999999</v>
      </c>
    </row>
    <row r="8" spans="1:10">
      <c r="A8" t="s">
        <v>84</v>
      </c>
    </row>
    <row r="10" spans="1:10">
      <c r="A10">
        <v>652</v>
      </c>
      <c r="B10">
        <f>1/A10</f>
        <v>1.5337423312883436E-3</v>
      </c>
      <c r="C10">
        <v>1.8360000000000001</v>
      </c>
    </row>
    <row r="11" spans="1:10">
      <c r="A11">
        <v>514.94000000000005</v>
      </c>
      <c r="B11">
        <f t="shared" ref="B11:B13" si="0">1/A11</f>
        <v>1.9419738221928765E-3</v>
      </c>
      <c r="C11">
        <v>1.9079999999999999</v>
      </c>
    </row>
    <row r="12" spans="1:10">
      <c r="A12">
        <v>451.34</v>
      </c>
      <c r="B12">
        <f t="shared" si="0"/>
        <v>2.2156245845703906E-3</v>
      </c>
      <c r="C12">
        <v>2.8650000000000002</v>
      </c>
    </row>
    <row r="13" spans="1:10">
      <c r="A13">
        <v>402.72</v>
      </c>
      <c r="B13">
        <f t="shared" si="0"/>
        <v>2.4831148192292411E-3</v>
      </c>
      <c r="C13">
        <v>2.8719999999999999</v>
      </c>
    </row>
    <row r="15" spans="1:10">
      <c r="A15" t="s">
        <v>85</v>
      </c>
    </row>
    <row r="17" spans="1:3">
      <c r="A17">
        <v>625</v>
      </c>
      <c r="B17">
        <f>1/A17</f>
        <v>1.6000000000000001E-3</v>
      </c>
      <c r="C17">
        <v>1.8360000000000001</v>
      </c>
    </row>
    <row r="18" spans="1:3">
      <c r="A18">
        <v>500.14</v>
      </c>
      <c r="B18">
        <f t="shared" ref="B18:B20" si="1">1/A18</f>
        <v>1.9994401567561084E-3</v>
      </c>
      <c r="C18">
        <v>1.9079999999999999</v>
      </c>
    </row>
    <row r="19" spans="1:3">
      <c r="A19">
        <v>423.5</v>
      </c>
      <c r="B19">
        <f t="shared" si="1"/>
        <v>2.3612750885478157E-3</v>
      </c>
      <c r="C19">
        <v>2.8650000000000002</v>
      </c>
    </row>
    <row r="20" spans="1:3">
      <c r="A20">
        <v>387.15</v>
      </c>
      <c r="B20">
        <f t="shared" si="1"/>
        <v>2.5829781738344313E-3</v>
      </c>
      <c r="C20">
        <v>2.8719999999999999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B1" sqref="B1:C4"/>
    </sheetView>
  </sheetViews>
  <sheetFormatPr defaultRowHeight="15"/>
  <sheetData>
    <row r="1" spans="1:3">
      <c r="A1">
        <v>639</v>
      </c>
      <c r="B1">
        <f>1/A1</f>
        <v>1.5649452269170579E-3</v>
      </c>
      <c r="C1">
        <v>1.8360000000000001</v>
      </c>
    </row>
    <row r="2" spans="1:3">
      <c r="A2">
        <v>497</v>
      </c>
      <c r="B2">
        <f t="shared" ref="B2:B4" si="0">1/A2</f>
        <v>2.012072434607646E-3</v>
      </c>
      <c r="C2">
        <v>1.946</v>
      </c>
    </row>
    <row r="3" spans="1:3">
      <c r="A3">
        <v>443</v>
      </c>
      <c r="B3">
        <f t="shared" si="0"/>
        <v>2.257336343115124E-3</v>
      </c>
      <c r="C3">
        <v>2.8780000000000001</v>
      </c>
    </row>
    <row r="4" spans="1:3">
      <c r="A4">
        <v>392</v>
      </c>
      <c r="B4">
        <f t="shared" si="0"/>
        <v>2.5510204081632651E-3</v>
      </c>
      <c r="C4">
        <v>2.9350000000000001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E5"/>
  <sheetViews>
    <sheetView workbookViewId="0">
      <selection activeCell="E3" sqref="E3"/>
    </sheetView>
  </sheetViews>
  <sheetFormatPr defaultRowHeight="15"/>
  <sheetData>
    <row r="2" spans="1:5">
      <c r="A2">
        <v>539</v>
      </c>
      <c r="C2">
        <f>1/A2</f>
        <v>1.8552875695732839E-3</v>
      </c>
      <c r="D2">
        <v>1.8360000000000001</v>
      </c>
      <c r="E2" t="s">
        <v>40</v>
      </c>
    </row>
    <row r="3" spans="1:5">
      <c r="A3">
        <v>497</v>
      </c>
      <c r="C3">
        <f t="shared" ref="C3:C5" si="0">1/A3</f>
        <v>2.012072434607646E-3</v>
      </c>
      <c r="D3">
        <v>1.946</v>
      </c>
    </row>
    <row r="4" spans="1:5">
      <c r="A4">
        <v>443</v>
      </c>
      <c r="C4">
        <f t="shared" si="0"/>
        <v>2.257336343115124E-3</v>
      </c>
      <c r="D4">
        <v>2.8780000000000001</v>
      </c>
    </row>
    <row r="5" spans="1:5">
      <c r="A5">
        <v>391</v>
      </c>
      <c r="C5">
        <f t="shared" si="0"/>
        <v>2.5575447570332483E-3</v>
      </c>
      <c r="D5">
        <v>2.9350000000000001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ssc</dc:creator>
  <cp:lastModifiedBy>Dell</cp:lastModifiedBy>
  <dcterms:created xsi:type="dcterms:W3CDTF">2017-01-25T23:17:36Z</dcterms:created>
  <dcterms:modified xsi:type="dcterms:W3CDTF">2017-03-28T18:51:02Z</dcterms:modified>
</cp:coreProperties>
</file>