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620"/>
  </bookViews>
  <sheets>
    <sheet name="确诊人数" sheetId="6" r:id="rId1"/>
    <sheet name="治愈人数" sheetId="7" r:id="rId2"/>
    <sheet name="死亡人数" sheetId="8" r:id="rId3"/>
  </sheets>
  <calcPr calcId="145621"/>
</workbook>
</file>

<file path=xl/calcChain.xml><?xml version="1.0" encoding="utf-8"?>
<calcChain xmlns="http://schemas.openxmlformats.org/spreadsheetml/2006/main">
  <c r="B111" i="6" l="1"/>
  <c r="B111" i="7"/>
  <c r="B111" i="8"/>
  <c r="B109" i="8"/>
  <c r="B109" i="7"/>
  <c r="B109" i="6"/>
  <c r="B110" i="6"/>
  <c r="B110" i="7"/>
  <c r="B110" i="8"/>
  <c r="B112" i="8"/>
  <c r="B112" i="7"/>
  <c r="B112" i="6"/>
  <c r="B113" i="6"/>
  <c r="B113" i="7"/>
  <c r="B113" i="8"/>
  <c r="B114" i="8"/>
  <c r="B114" i="7"/>
  <c r="B114" i="6"/>
  <c r="B115" i="6"/>
  <c r="B115" i="7"/>
  <c r="B115" i="8"/>
  <c r="B116" i="8"/>
  <c r="B116" i="7"/>
  <c r="B116" i="6"/>
  <c r="B117" i="6"/>
  <c r="B117" i="7"/>
  <c r="B117" i="8"/>
  <c r="B118" i="8"/>
  <c r="B118" i="7"/>
  <c r="B118" i="6"/>
  <c r="B119" i="8"/>
  <c r="B119" i="7"/>
  <c r="B119" i="6"/>
  <c r="B120" i="8"/>
  <c r="B120" i="7"/>
  <c r="B120" i="6"/>
  <c r="B108" i="8"/>
  <c r="B108" i="7"/>
  <c r="B108" i="6"/>
  <c r="O107" i="8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108" i="8" s="1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2" i="8"/>
  <c r="N108" i="8" s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108" i="8" s="1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2" i="8"/>
  <c r="L108" i="8" s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2" i="8"/>
  <c r="K108" i="8" l="1"/>
  <c r="B56" i="6"/>
  <c r="J56" i="8" s="1"/>
  <c r="B57" i="6"/>
  <c r="J57" i="8" s="1"/>
  <c r="B58" i="6"/>
  <c r="J58" i="8" s="1"/>
  <c r="B59" i="6"/>
  <c r="J59" i="8" s="1"/>
  <c r="B60" i="6"/>
  <c r="J60" i="8" s="1"/>
  <c r="B61" i="6"/>
  <c r="J61" i="8" s="1"/>
  <c r="B62" i="6"/>
  <c r="J62" i="8" s="1"/>
  <c r="B63" i="6"/>
  <c r="J63" i="8" s="1"/>
  <c r="B64" i="6"/>
  <c r="J64" i="8" s="1"/>
  <c r="B65" i="6" l="1"/>
  <c r="J65" i="8" s="1"/>
  <c r="B66" i="6"/>
  <c r="J66" i="8" s="1"/>
  <c r="B67" i="6"/>
  <c r="J67" i="8" s="1"/>
  <c r="B68" i="6"/>
  <c r="J68" i="8" s="1"/>
  <c r="B69" i="6"/>
  <c r="J69" i="8" s="1"/>
  <c r="B70" i="6"/>
  <c r="J70" i="8" s="1"/>
  <c r="B71" i="6"/>
  <c r="J71" i="8" s="1"/>
  <c r="B72" i="6"/>
  <c r="J72" i="8" s="1"/>
  <c r="B73" i="6"/>
  <c r="J73" i="8" s="1"/>
  <c r="B74" i="6"/>
  <c r="J74" i="8" s="1"/>
  <c r="B75" i="6"/>
  <c r="J75" i="8" s="1"/>
  <c r="B55" i="6" l="1"/>
  <c r="J55" i="8" s="1"/>
  <c r="B54" i="6"/>
  <c r="J54" i="8" s="1"/>
  <c r="B53" i="6"/>
  <c r="J53" i="8" s="1"/>
  <c r="B52" i="6"/>
  <c r="J52" i="8" s="1"/>
  <c r="B51" i="6"/>
  <c r="J51" i="8" s="1"/>
  <c r="B50" i="6"/>
  <c r="J50" i="8" s="1"/>
  <c r="B49" i="6"/>
  <c r="J49" i="8" s="1"/>
  <c r="B48" i="6"/>
  <c r="J48" i="8" s="1"/>
  <c r="B47" i="6"/>
  <c r="J47" i="8" s="1"/>
  <c r="B46" i="6"/>
  <c r="J46" i="8" s="1"/>
  <c r="B45" i="6"/>
  <c r="J45" i="8" s="1"/>
  <c r="B44" i="6"/>
  <c r="J44" i="8" s="1"/>
  <c r="B43" i="6"/>
  <c r="J43" i="8" s="1"/>
  <c r="B42" i="6"/>
  <c r="J42" i="8" s="1"/>
  <c r="B41" i="6"/>
  <c r="J41" i="8" s="1"/>
  <c r="J108" i="8" s="1"/>
</calcChain>
</file>

<file path=xl/sharedStrings.xml><?xml version="1.0" encoding="utf-8"?>
<sst xmlns="http://schemas.openxmlformats.org/spreadsheetml/2006/main" count="19" uniqueCount="13">
  <si>
    <t>亚洲</t>
    <phoneticPr fontId="1" type="noConversion"/>
  </si>
  <si>
    <t>欧洲</t>
    <phoneticPr fontId="1" type="noConversion"/>
  </si>
  <si>
    <t>北美洲</t>
    <phoneticPr fontId="1" type="noConversion"/>
  </si>
  <si>
    <t>南美洲</t>
    <phoneticPr fontId="1" type="noConversion"/>
  </si>
  <si>
    <t>大洋洲</t>
    <phoneticPr fontId="1" type="noConversion"/>
  </si>
  <si>
    <t>非洲</t>
    <phoneticPr fontId="1" type="noConversion"/>
  </si>
  <si>
    <t>亚洲</t>
    <phoneticPr fontId="1" type="noConversion"/>
  </si>
  <si>
    <t>欧洲</t>
    <phoneticPr fontId="1" type="noConversion"/>
  </si>
  <si>
    <t>南美洲</t>
    <phoneticPr fontId="1" type="noConversion"/>
  </si>
  <si>
    <t>大洋洲</t>
    <phoneticPr fontId="1" type="noConversion"/>
  </si>
  <si>
    <t>非洲</t>
    <phoneticPr fontId="1" type="noConversion"/>
  </si>
  <si>
    <t>北美洲</t>
    <phoneticPr fontId="1" type="noConversion"/>
  </si>
  <si>
    <t>死亡率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</si>
</sst>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abSelected="1" topLeftCell="A102" workbookViewId="0">
      <selection activeCell="C123" sqref="C123"/>
    </sheetView>
  </sheetViews>
  <sheetFormatPr defaultRowHeight="13.5"/>
  <cols>
    <col min="1" max="1" width="12.125" customWidth="1"/>
    <col min="10" max="10" width="17.375" customWidth="1"/>
  </cols>
  <sheetData>
    <row r="1" spans="1:10">
      <c r="B1" t="s">
        <v>6</v>
      </c>
      <c r="C1" t="s">
        <v>7</v>
      </c>
      <c r="D1" t="s">
        <v>11</v>
      </c>
      <c r="E1" t="s">
        <v>8</v>
      </c>
      <c r="F1" t="s">
        <v>9</v>
      </c>
      <c r="G1" t="s">
        <v>10</v>
      </c>
    </row>
    <row r="2" spans="1:10">
      <c r="A2" s="1">
        <v>43857</v>
      </c>
      <c r="B2">
        <v>2166</v>
      </c>
      <c r="C2">
        <v>3</v>
      </c>
      <c r="D2">
        <v>6</v>
      </c>
      <c r="E2">
        <v>0</v>
      </c>
      <c r="F2">
        <v>5</v>
      </c>
      <c r="G2">
        <v>0</v>
      </c>
      <c r="J2" s="1"/>
    </row>
    <row r="3" spans="1:10">
      <c r="A3" s="1">
        <v>43858</v>
      </c>
      <c r="B3">
        <v>4530</v>
      </c>
      <c r="C3">
        <v>4</v>
      </c>
      <c r="D3">
        <v>6</v>
      </c>
      <c r="E3">
        <v>0</v>
      </c>
      <c r="F3">
        <v>5</v>
      </c>
      <c r="G3">
        <v>0</v>
      </c>
      <c r="J3" s="1"/>
    </row>
    <row r="4" spans="1:10">
      <c r="A4" s="1">
        <v>43859</v>
      </c>
      <c r="B4">
        <v>5991</v>
      </c>
      <c r="C4">
        <v>8</v>
      </c>
      <c r="D4">
        <v>8</v>
      </c>
      <c r="E4">
        <v>0</v>
      </c>
      <c r="F4">
        <v>6</v>
      </c>
      <c r="G4">
        <v>0</v>
      </c>
      <c r="J4" s="1"/>
    </row>
    <row r="5" spans="1:10">
      <c r="A5" s="1">
        <v>43860</v>
      </c>
      <c r="B5">
        <v>6663</v>
      </c>
      <c r="C5">
        <v>11</v>
      </c>
      <c r="D5">
        <v>4</v>
      </c>
      <c r="E5">
        <v>0</v>
      </c>
      <c r="F5">
        <v>8</v>
      </c>
      <c r="G5">
        <v>0</v>
      </c>
      <c r="J5" s="1"/>
    </row>
    <row r="6" spans="1:10">
      <c r="A6" s="1">
        <v>43861</v>
      </c>
      <c r="B6">
        <v>9697</v>
      </c>
      <c r="C6">
        <v>18</v>
      </c>
      <c r="D6">
        <v>9</v>
      </c>
      <c r="E6">
        <v>0</v>
      </c>
      <c r="F6">
        <v>9</v>
      </c>
      <c r="G6">
        <v>0</v>
      </c>
      <c r="J6" s="1"/>
    </row>
    <row r="7" spans="1:10">
      <c r="A7" s="1">
        <v>43862</v>
      </c>
      <c r="B7">
        <v>11713</v>
      </c>
      <c r="C7">
        <v>20</v>
      </c>
      <c r="D7">
        <v>9</v>
      </c>
      <c r="E7">
        <v>0</v>
      </c>
      <c r="F7">
        <v>9</v>
      </c>
      <c r="G7">
        <v>0</v>
      </c>
      <c r="J7" s="1"/>
    </row>
    <row r="8" spans="1:10">
      <c r="A8" s="1">
        <v>43863</v>
      </c>
      <c r="B8">
        <v>14362</v>
      </c>
      <c r="C8">
        <v>23</v>
      </c>
      <c r="D8">
        <v>11</v>
      </c>
      <c r="E8">
        <v>0</v>
      </c>
      <c r="F8">
        <v>12</v>
      </c>
      <c r="G8">
        <v>0</v>
      </c>
      <c r="J8" s="1"/>
    </row>
    <row r="9" spans="1:10">
      <c r="A9" s="1">
        <v>43864</v>
      </c>
      <c r="B9">
        <v>17277</v>
      </c>
      <c r="C9">
        <v>23</v>
      </c>
      <c r="D9">
        <v>12</v>
      </c>
      <c r="E9">
        <v>0</v>
      </c>
      <c r="F9">
        <v>12</v>
      </c>
      <c r="G9">
        <v>0</v>
      </c>
      <c r="J9" s="1"/>
    </row>
    <row r="10" spans="1:10">
      <c r="A10" s="1">
        <v>43865</v>
      </c>
      <c r="B10">
        <v>20537</v>
      </c>
      <c r="C10">
        <v>28</v>
      </c>
      <c r="D10">
        <v>14</v>
      </c>
      <c r="E10">
        <v>0</v>
      </c>
      <c r="F10">
        <v>13</v>
      </c>
      <c r="G10">
        <v>0</v>
      </c>
      <c r="J10" s="1"/>
    </row>
    <row r="11" spans="1:10">
      <c r="A11" s="1">
        <v>43866</v>
      </c>
      <c r="B11">
        <v>24170</v>
      </c>
      <c r="C11">
        <v>28</v>
      </c>
      <c r="D11">
        <v>16</v>
      </c>
      <c r="E11">
        <v>0</v>
      </c>
      <c r="F11">
        <v>13</v>
      </c>
      <c r="G11">
        <v>0</v>
      </c>
      <c r="J11" s="1"/>
    </row>
    <row r="12" spans="1:10">
      <c r="A12" s="1">
        <v>43867</v>
      </c>
      <c r="B12">
        <v>25107</v>
      </c>
      <c r="C12">
        <v>28</v>
      </c>
      <c r="D12">
        <v>17</v>
      </c>
      <c r="E12">
        <v>0</v>
      </c>
      <c r="F12">
        <v>14</v>
      </c>
      <c r="G12">
        <v>0</v>
      </c>
      <c r="J12" s="1"/>
    </row>
    <row r="13" spans="1:10">
      <c r="A13" s="1">
        <v>43868</v>
      </c>
      <c r="B13">
        <v>31322</v>
      </c>
      <c r="C13">
        <v>28</v>
      </c>
      <c r="D13">
        <v>17</v>
      </c>
      <c r="E13">
        <v>0</v>
      </c>
      <c r="F13">
        <v>15</v>
      </c>
      <c r="G13">
        <v>0</v>
      </c>
      <c r="J13" s="1"/>
    </row>
    <row r="14" spans="1:10">
      <c r="A14" s="1">
        <v>43869</v>
      </c>
      <c r="B14">
        <v>34782</v>
      </c>
      <c r="C14">
        <v>38</v>
      </c>
      <c r="D14">
        <v>17</v>
      </c>
      <c r="E14">
        <v>0</v>
      </c>
      <c r="F14">
        <v>15</v>
      </c>
      <c r="G14">
        <v>0</v>
      </c>
      <c r="J14" s="1"/>
    </row>
    <row r="15" spans="1:10">
      <c r="A15" s="1">
        <v>43870</v>
      </c>
      <c r="B15">
        <v>35203</v>
      </c>
      <c r="C15">
        <v>38</v>
      </c>
      <c r="D15">
        <v>12</v>
      </c>
      <c r="E15">
        <v>0</v>
      </c>
      <c r="F15">
        <v>15</v>
      </c>
      <c r="G15">
        <v>0</v>
      </c>
      <c r="J15" s="1"/>
    </row>
    <row r="16" spans="1:10">
      <c r="A16" s="1">
        <v>43871</v>
      </c>
      <c r="B16">
        <v>40158</v>
      </c>
      <c r="C16">
        <v>39</v>
      </c>
      <c r="D16">
        <v>19</v>
      </c>
      <c r="E16">
        <v>0</v>
      </c>
      <c r="F16">
        <v>15</v>
      </c>
      <c r="G16">
        <v>0</v>
      </c>
      <c r="J16" s="1"/>
    </row>
    <row r="17" spans="1:10">
      <c r="A17" s="1">
        <v>43872</v>
      </c>
      <c r="B17">
        <v>42623</v>
      </c>
      <c r="C17">
        <v>39</v>
      </c>
      <c r="D17">
        <v>19</v>
      </c>
      <c r="E17">
        <v>0</v>
      </c>
      <c r="F17">
        <v>15</v>
      </c>
      <c r="G17">
        <v>0</v>
      </c>
      <c r="J17" s="1"/>
    </row>
    <row r="18" spans="1:10">
      <c r="A18" s="1">
        <v>43873</v>
      </c>
      <c r="B18">
        <v>44535</v>
      </c>
      <c r="C18">
        <v>44</v>
      </c>
      <c r="D18">
        <v>20</v>
      </c>
      <c r="E18">
        <v>0</v>
      </c>
      <c r="F18">
        <v>15</v>
      </c>
      <c r="G18">
        <v>0</v>
      </c>
      <c r="J18" s="1"/>
    </row>
    <row r="19" spans="1:10">
      <c r="A19" s="1">
        <v>43874</v>
      </c>
      <c r="B19">
        <v>54687</v>
      </c>
      <c r="C19">
        <v>46</v>
      </c>
      <c r="D19">
        <v>20</v>
      </c>
      <c r="E19">
        <v>0</v>
      </c>
      <c r="F19">
        <v>15</v>
      </c>
      <c r="G19">
        <v>0</v>
      </c>
      <c r="J19" s="1"/>
    </row>
    <row r="20" spans="1:10">
      <c r="A20" s="1">
        <v>43875</v>
      </c>
      <c r="B20">
        <v>66576</v>
      </c>
      <c r="C20">
        <v>47</v>
      </c>
      <c r="D20">
        <v>21</v>
      </c>
      <c r="E20">
        <v>0</v>
      </c>
      <c r="F20">
        <v>15</v>
      </c>
      <c r="G20">
        <v>0</v>
      </c>
      <c r="J20" s="1"/>
    </row>
    <row r="21" spans="1:10">
      <c r="A21" s="1">
        <v>43876</v>
      </c>
      <c r="B21">
        <v>67475</v>
      </c>
      <c r="C21">
        <v>47</v>
      </c>
      <c r="D21">
        <v>22</v>
      </c>
      <c r="E21">
        <v>0</v>
      </c>
      <c r="F21">
        <v>15</v>
      </c>
      <c r="G21">
        <v>1</v>
      </c>
      <c r="J21" s="1"/>
    </row>
    <row r="22" spans="1:10">
      <c r="A22" s="1">
        <v>43877</v>
      </c>
      <c r="B22">
        <v>68500</v>
      </c>
      <c r="C22">
        <v>47</v>
      </c>
      <c r="D22">
        <v>23</v>
      </c>
      <c r="E22">
        <v>0</v>
      </c>
      <c r="F22">
        <v>15</v>
      </c>
      <c r="G22">
        <v>1</v>
      </c>
      <c r="J22" s="1"/>
    </row>
    <row r="23" spans="1:10">
      <c r="A23" s="1">
        <v>43878</v>
      </c>
      <c r="B23">
        <v>68624</v>
      </c>
      <c r="C23">
        <v>48</v>
      </c>
      <c r="D23">
        <v>23</v>
      </c>
      <c r="E23">
        <v>0</v>
      </c>
      <c r="F23">
        <v>15</v>
      </c>
      <c r="G23">
        <v>1</v>
      </c>
      <c r="J23" s="1"/>
    </row>
    <row r="24" spans="1:10">
      <c r="A24" s="1">
        <v>43879</v>
      </c>
      <c r="B24">
        <v>72459</v>
      </c>
      <c r="C24">
        <v>48</v>
      </c>
      <c r="D24">
        <v>23</v>
      </c>
      <c r="E24">
        <v>0</v>
      </c>
      <c r="F24">
        <v>15</v>
      </c>
      <c r="G24">
        <v>1</v>
      </c>
      <c r="J24" s="1"/>
    </row>
    <row r="25" spans="1:10">
      <c r="A25" s="1">
        <v>43880</v>
      </c>
      <c r="B25">
        <v>72509</v>
      </c>
      <c r="C25">
        <v>48</v>
      </c>
      <c r="D25">
        <v>23</v>
      </c>
      <c r="E25">
        <v>0</v>
      </c>
      <c r="F25">
        <v>15</v>
      </c>
      <c r="G25">
        <v>1</v>
      </c>
      <c r="J25" s="1"/>
    </row>
    <row r="26" spans="1:10">
      <c r="A26" s="1">
        <v>43881</v>
      </c>
      <c r="B26">
        <v>74576</v>
      </c>
      <c r="C26">
        <v>48</v>
      </c>
      <c r="D26">
        <v>23</v>
      </c>
      <c r="E26">
        <v>0</v>
      </c>
      <c r="F26">
        <v>15</v>
      </c>
      <c r="G26">
        <v>1</v>
      </c>
      <c r="J26" s="1"/>
    </row>
    <row r="27" spans="1:10">
      <c r="A27" s="1">
        <v>43882</v>
      </c>
      <c r="B27">
        <v>75262</v>
      </c>
      <c r="C27">
        <v>48</v>
      </c>
      <c r="D27">
        <v>23</v>
      </c>
      <c r="E27">
        <v>0</v>
      </c>
      <c r="F27">
        <v>17</v>
      </c>
      <c r="G27">
        <v>1</v>
      </c>
      <c r="J27" s="1"/>
    </row>
    <row r="28" spans="1:10">
      <c r="A28" s="1">
        <v>43883</v>
      </c>
      <c r="B28">
        <v>79002</v>
      </c>
      <c r="C28">
        <v>65</v>
      </c>
      <c r="D28">
        <v>42</v>
      </c>
      <c r="E28">
        <v>0</v>
      </c>
      <c r="F28">
        <v>17</v>
      </c>
      <c r="G28">
        <v>1</v>
      </c>
      <c r="J28" s="1"/>
    </row>
    <row r="29" spans="1:10">
      <c r="A29" s="1">
        <v>43884</v>
      </c>
      <c r="B29">
        <v>77072</v>
      </c>
      <c r="C29">
        <v>65</v>
      </c>
      <c r="D29">
        <v>43</v>
      </c>
      <c r="E29">
        <v>0</v>
      </c>
      <c r="F29">
        <v>21</v>
      </c>
      <c r="G29">
        <v>1</v>
      </c>
      <c r="J29" s="1"/>
    </row>
    <row r="30" spans="1:10">
      <c r="A30" s="1">
        <v>43885</v>
      </c>
      <c r="B30">
        <v>77917</v>
      </c>
      <c r="C30">
        <v>166</v>
      </c>
      <c r="D30">
        <v>45</v>
      </c>
      <c r="E30">
        <v>0</v>
      </c>
      <c r="F30">
        <v>21</v>
      </c>
      <c r="G30">
        <v>1</v>
      </c>
      <c r="J30" s="1"/>
    </row>
    <row r="31" spans="1:10">
      <c r="A31" s="1">
        <v>43886</v>
      </c>
      <c r="B31">
        <v>78904</v>
      </c>
      <c r="C31">
        <v>281</v>
      </c>
      <c r="D31">
        <v>45</v>
      </c>
      <c r="E31">
        <v>0</v>
      </c>
      <c r="F31">
        <v>22</v>
      </c>
      <c r="G31">
        <v>1</v>
      </c>
      <c r="J31" s="1"/>
    </row>
    <row r="32" spans="1:10">
      <c r="A32" s="1">
        <v>43887</v>
      </c>
      <c r="B32">
        <v>79124</v>
      </c>
      <c r="C32">
        <v>340</v>
      </c>
      <c r="D32">
        <v>64</v>
      </c>
      <c r="E32">
        <v>0</v>
      </c>
      <c r="F32">
        <v>22</v>
      </c>
      <c r="G32">
        <v>2</v>
      </c>
      <c r="J32" s="1"/>
    </row>
    <row r="33" spans="1:10">
      <c r="A33" s="1">
        <v>43888</v>
      </c>
      <c r="B33">
        <v>80338</v>
      </c>
      <c r="C33">
        <v>484</v>
      </c>
      <c r="D33">
        <v>68</v>
      </c>
      <c r="E33">
        <v>1</v>
      </c>
      <c r="F33">
        <v>22</v>
      </c>
      <c r="G33">
        <v>2</v>
      </c>
      <c r="J33" s="1"/>
    </row>
    <row r="34" spans="1:10">
      <c r="A34" s="1">
        <v>43889</v>
      </c>
      <c r="B34">
        <v>81323</v>
      </c>
      <c r="C34">
        <v>634</v>
      </c>
      <c r="D34">
        <v>72</v>
      </c>
      <c r="E34">
        <v>1</v>
      </c>
      <c r="F34">
        <v>24</v>
      </c>
      <c r="G34">
        <v>3</v>
      </c>
      <c r="J34" s="1"/>
    </row>
    <row r="35" spans="1:10">
      <c r="A35" s="1">
        <v>43890</v>
      </c>
      <c r="B35">
        <v>83124</v>
      </c>
      <c r="C35">
        <v>1135</v>
      </c>
      <c r="D35">
        <v>80</v>
      </c>
      <c r="E35">
        <v>1</v>
      </c>
      <c r="F35">
        <v>26</v>
      </c>
      <c r="G35">
        <v>3</v>
      </c>
      <c r="J35" s="1"/>
    </row>
    <row r="36" spans="1:10">
      <c r="A36" s="1">
        <v>43891</v>
      </c>
      <c r="B36">
        <v>84126</v>
      </c>
      <c r="C36">
        <v>1435</v>
      </c>
      <c r="D36">
        <v>82</v>
      </c>
      <c r="E36">
        <v>2</v>
      </c>
      <c r="F36">
        <v>26</v>
      </c>
      <c r="G36">
        <v>3</v>
      </c>
      <c r="J36" s="1"/>
    </row>
    <row r="37" spans="1:10">
      <c r="A37" s="1">
        <v>43892</v>
      </c>
      <c r="B37">
        <v>87989</v>
      </c>
      <c r="C37">
        <v>2720</v>
      </c>
      <c r="D37">
        <v>135</v>
      </c>
      <c r="E37">
        <v>3</v>
      </c>
      <c r="F37">
        <v>34</v>
      </c>
      <c r="G37">
        <v>9</v>
      </c>
      <c r="J37" s="1"/>
    </row>
    <row r="38" spans="1:10">
      <c r="A38" s="1">
        <v>43893</v>
      </c>
      <c r="B38">
        <v>89527</v>
      </c>
      <c r="C38">
        <v>3375</v>
      </c>
      <c r="D38">
        <v>158</v>
      </c>
      <c r="E38">
        <v>11</v>
      </c>
      <c r="F38">
        <v>42</v>
      </c>
      <c r="G38">
        <v>11</v>
      </c>
      <c r="J38" s="1"/>
    </row>
    <row r="39" spans="1:10">
      <c r="A39" s="1">
        <v>43894</v>
      </c>
      <c r="B39">
        <v>90781</v>
      </c>
      <c r="C39">
        <v>4447</v>
      </c>
      <c r="D39">
        <v>198</v>
      </c>
      <c r="E39">
        <v>17</v>
      </c>
      <c r="F39">
        <v>55</v>
      </c>
      <c r="G39">
        <v>26</v>
      </c>
      <c r="J39" s="1"/>
    </row>
    <row r="40" spans="1:10">
      <c r="A40" s="1">
        <v>43895</v>
      </c>
      <c r="B40">
        <v>92094</v>
      </c>
      <c r="C40">
        <v>5857</v>
      </c>
      <c r="D40">
        <v>258</v>
      </c>
      <c r="E40">
        <v>27</v>
      </c>
      <c r="F40">
        <v>64</v>
      </c>
      <c r="G40">
        <v>29</v>
      </c>
      <c r="J40" s="1"/>
    </row>
    <row r="41" spans="1:10">
      <c r="A41" s="1">
        <v>43896</v>
      </c>
      <c r="B41" s="3">
        <f>13261+80651</f>
        <v>93912</v>
      </c>
      <c r="C41">
        <v>7592</v>
      </c>
      <c r="D41">
        <v>403</v>
      </c>
      <c r="E41">
        <v>41</v>
      </c>
      <c r="F41">
        <v>71</v>
      </c>
      <c r="G41">
        <v>44</v>
      </c>
      <c r="J41" s="1"/>
    </row>
    <row r="42" spans="1:10">
      <c r="A42" s="1">
        <v>43897</v>
      </c>
      <c r="B42" s="3">
        <f>14842+80695</f>
        <v>95537</v>
      </c>
      <c r="C42">
        <v>9665</v>
      </c>
      <c r="D42">
        <v>513</v>
      </c>
      <c r="E42">
        <v>56</v>
      </c>
      <c r="F42">
        <v>79</v>
      </c>
      <c r="G42">
        <v>80</v>
      </c>
      <c r="J42" s="1"/>
    </row>
    <row r="43" spans="1:10">
      <c r="A43" s="1">
        <v>43898</v>
      </c>
      <c r="B43" s="3">
        <f>15967+80735</f>
        <v>96702</v>
      </c>
      <c r="C43">
        <v>12347</v>
      </c>
      <c r="D43">
        <v>655</v>
      </c>
      <c r="E43">
        <v>68</v>
      </c>
      <c r="F43">
        <v>88</v>
      </c>
      <c r="G43">
        <v>89</v>
      </c>
      <c r="J43" s="1"/>
    </row>
    <row r="44" spans="1:10">
      <c r="A44" s="1">
        <v>43899</v>
      </c>
      <c r="B44" s="3">
        <f>16897+80754</f>
        <v>97651</v>
      </c>
      <c r="C44">
        <v>15502</v>
      </c>
      <c r="D44">
        <v>814</v>
      </c>
      <c r="E44">
        <v>92</v>
      </c>
      <c r="F44">
        <v>106</v>
      </c>
      <c r="G44">
        <v>104</v>
      </c>
      <c r="J44" s="1"/>
    </row>
    <row r="45" spans="1:10">
      <c r="A45" s="1">
        <v>43900</v>
      </c>
      <c r="B45" s="3">
        <f>18216+80778</f>
        <v>98994</v>
      </c>
      <c r="C45">
        <v>18687</v>
      </c>
      <c r="D45">
        <v>1141</v>
      </c>
      <c r="E45">
        <v>108</v>
      </c>
      <c r="F45">
        <v>122</v>
      </c>
      <c r="G45">
        <v>106</v>
      </c>
      <c r="J45" s="1"/>
    </row>
    <row r="46" spans="1:10">
      <c r="A46" s="1">
        <v>43901</v>
      </c>
      <c r="B46" s="3">
        <f>19822+80793</f>
        <v>100615</v>
      </c>
      <c r="C46">
        <v>23656</v>
      </c>
      <c r="D46">
        <v>1498</v>
      </c>
      <c r="E46">
        <v>151</v>
      </c>
      <c r="F46">
        <v>135</v>
      </c>
      <c r="G46">
        <v>126</v>
      </c>
      <c r="J46" s="1"/>
    </row>
    <row r="47" spans="1:10">
      <c r="A47" s="1">
        <v>43902</v>
      </c>
      <c r="B47" s="3">
        <f>21194+80813</f>
        <v>102007</v>
      </c>
      <c r="C47">
        <v>30298</v>
      </c>
      <c r="D47">
        <v>1984</v>
      </c>
      <c r="E47">
        <v>201</v>
      </c>
      <c r="F47">
        <v>165</v>
      </c>
      <c r="G47">
        <v>166</v>
      </c>
      <c r="J47" s="1"/>
    </row>
    <row r="48" spans="1:10">
      <c r="A48" s="1">
        <v>43903</v>
      </c>
      <c r="B48" s="3">
        <f>22964+80834</f>
        <v>103798</v>
      </c>
      <c r="C48">
        <v>38312</v>
      </c>
      <c r="D48">
        <v>2573</v>
      </c>
      <c r="E48">
        <v>313</v>
      </c>
      <c r="F48">
        <v>206</v>
      </c>
      <c r="G48">
        <v>204</v>
      </c>
      <c r="J48" s="1"/>
    </row>
    <row r="49" spans="1:10">
      <c r="A49" s="1">
        <v>43904</v>
      </c>
      <c r="B49" s="3">
        <f>24090+80844</f>
        <v>104934</v>
      </c>
      <c r="C49">
        <v>46580</v>
      </c>
      <c r="D49">
        <v>3382</v>
      </c>
      <c r="E49">
        <v>386</v>
      </c>
      <c r="F49">
        <v>279</v>
      </c>
      <c r="G49">
        <v>257</v>
      </c>
      <c r="J49" s="1"/>
    </row>
    <row r="50" spans="1:10">
      <c r="A50" s="1">
        <v>43905</v>
      </c>
      <c r="B50" s="3">
        <f>26668+80860</f>
        <v>107528</v>
      </c>
      <c r="C50">
        <v>56473</v>
      </c>
      <c r="D50">
        <v>4306</v>
      </c>
      <c r="E50">
        <v>510</v>
      </c>
      <c r="F50">
        <v>368</v>
      </c>
      <c r="G50">
        <v>322</v>
      </c>
      <c r="J50" s="1"/>
    </row>
    <row r="51" spans="1:10">
      <c r="A51" s="1">
        <v>43906</v>
      </c>
      <c r="B51" s="3">
        <f>27789+80881</f>
        <v>108670</v>
      </c>
      <c r="C51">
        <v>65743</v>
      </c>
      <c r="D51">
        <v>5323</v>
      </c>
      <c r="E51">
        <v>736</v>
      </c>
      <c r="F51">
        <v>461</v>
      </c>
      <c r="G51">
        <v>452</v>
      </c>
      <c r="J51" s="1"/>
    </row>
    <row r="52" spans="1:10">
      <c r="A52" s="1">
        <v>43907</v>
      </c>
      <c r="B52" s="3">
        <f>29743+80894</f>
        <v>110637</v>
      </c>
      <c r="C52">
        <v>76409</v>
      </c>
      <c r="D52">
        <v>7427</v>
      </c>
      <c r="E52">
        <v>975</v>
      </c>
      <c r="F52">
        <v>565</v>
      </c>
      <c r="G52">
        <v>517</v>
      </c>
      <c r="J52" s="1"/>
    </row>
    <row r="53" spans="1:10">
      <c r="A53" s="1">
        <v>43908</v>
      </c>
      <c r="B53" s="3">
        <f>31909+80928</f>
        <v>112837</v>
      </c>
      <c r="C53">
        <v>91708</v>
      </c>
      <c r="D53">
        <v>10607</v>
      </c>
      <c r="E53">
        <v>1430</v>
      </c>
      <c r="F53">
        <v>674</v>
      </c>
      <c r="G53">
        <v>649</v>
      </c>
      <c r="J53" s="1"/>
    </row>
    <row r="54" spans="1:10">
      <c r="A54" s="1">
        <v>43909</v>
      </c>
      <c r="B54" s="3">
        <f>34233+80967</f>
        <v>115200</v>
      </c>
      <c r="C54">
        <v>109868</v>
      </c>
      <c r="D54">
        <v>15759</v>
      </c>
      <c r="E54">
        <v>1918</v>
      </c>
      <c r="F54">
        <v>809</v>
      </c>
      <c r="G54">
        <v>797</v>
      </c>
      <c r="J54" s="1"/>
    </row>
    <row r="55" spans="1:10">
      <c r="A55" s="1">
        <v>43910</v>
      </c>
      <c r="B55" s="4">
        <f>36745+81008</f>
        <v>117753</v>
      </c>
      <c r="C55">
        <v>128230</v>
      </c>
      <c r="D55">
        <v>21493</v>
      </c>
      <c r="E55">
        <v>2627</v>
      </c>
      <c r="F55">
        <v>1104</v>
      </c>
      <c r="G55">
        <v>1006</v>
      </c>
      <c r="J55" s="1"/>
    </row>
    <row r="56" spans="1:10">
      <c r="A56" s="1">
        <v>43911</v>
      </c>
      <c r="B56" s="4">
        <f>39505+81054</f>
        <v>120559</v>
      </c>
      <c r="C56">
        <v>150523</v>
      </c>
      <c r="D56">
        <v>29193</v>
      </c>
      <c r="E56">
        <v>3270</v>
      </c>
      <c r="F56">
        <v>1388</v>
      </c>
      <c r="G56">
        <v>1208</v>
      </c>
      <c r="J56" s="1"/>
    </row>
    <row r="57" spans="1:10">
      <c r="A57" s="1">
        <v>43912</v>
      </c>
      <c r="B57" s="4">
        <f>41925+81093</f>
        <v>123018</v>
      </c>
      <c r="C57">
        <v>169542</v>
      </c>
      <c r="D57">
        <v>37455</v>
      </c>
      <c r="E57">
        <v>4186</v>
      </c>
      <c r="F57">
        <v>1769</v>
      </c>
      <c r="G57">
        <v>1459</v>
      </c>
      <c r="J57" s="1"/>
    </row>
    <row r="58" spans="1:10">
      <c r="A58" s="1">
        <v>43913</v>
      </c>
      <c r="B58" s="4">
        <f>45191+81171</f>
        <v>126362</v>
      </c>
      <c r="C58">
        <v>193398</v>
      </c>
      <c r="D58">
        <v>49826</v>
      </c>
      <c r="E58">
        <v>4954</v>
      </c>
      <c r="F58">
        <v>2004</v>
      </c>
      <c r="G58">
        <v>1805</v>
      </c>
      <c r="J58" s="1"/>
    </row>
    <row r="59" spans="1:10">
      <c r="A59" s="1">
        <v>43914</v>
      </c>
      <c r="B59" s="4">
        <f>49108+81218</f>
        <v>130326</v>
      </c>
      <c r="C59">
        <v>220899</v>
      </c>
      <c r="D59">
        <v>59437</v>
      </c>
      <c r="E59">
        <v>5848</v>
      </c>
      <c r="F59">
        <v>2572</v>
      </c>
      <c r="G59">
        <v>2285</v>
      </c>
      <c r="J59" s="1"/>
    </row>
    <row r="60" spans="1:10">
      <c r="A60" s="1">
        <v>43915</v>
      </c>
      <c r="B60" s="4">
        <f>53828+81285</f>
        <v>135113</v>
      </c>
      <c r="C60">
        <v>242967</v>
      </c>
      <c r="D60">
        <v>70395</v>
      </c>
      <c r="E60">
        <v>6385</v>
      </c>
      <c r="F60">
        <v>2913</v>
      </c>
      <c r="G60">
        <v>2580</v>
      </c>
      <c r="J60" s="1"/>
    </row>
    <row r="61" spans="1:10">
      <c r="A61" s="1">
        <v>43916</v>
      </c>
      <c r="B61" s="4">
        <f>59206+81340</f>
        <v>140546</v>
      </c>
      <c r="C61">
        <v>273083</v>
      </c>
      <c r="D61">
        <v>85639</v>
      </c>
      <c r="E61">
        <v>7403</v>
      </c>
      <c r="F61">
        <v>3429</v>
      </c>
      <c r="G61">
        <v>2973</v>
      </c>
      <c r="J61" s="1"/>
    </row>
    <row r="62" spans="1:10">
      <c r="A62" s="1">
        <v>43917</v>
      </c>
      <c r="B62" s="4">
        <f>64952+81394</f>
        <v>146346</v>
      </c>
      <c r="C62">
        <v>316835</v>
      </c>
      <c r="D62">
        <v>103729</v>
      </c>
      <c r="E62">
        <v>8872</v>
      </c>
      <c r="F62">
        <v>4013</v>
      </c>
      <c r="G62">
        <v>3652</v>
      </c>
      <c r="J62" s="1"/>
    </row>
    <row r="63" spans="1:10">
      <c r="A63" s="1">
        <v>43918</v>
      </c>
      <c r="B63" s="4">
        <f>69487+81439</f>
        <v>150926</v>
      </c>
      <c r="C63">
        <v>356970</v>
      </c>
      <c r="D63">
        <v>126408</v>
      </c>
      <c r="E63">
        <v>9937</v>
      </c>
      <c r="F63">
        <v>4457</v>
      </c>
      <c r="G63">
        <v>4329</v>
      </c>
      <c r="J63" s="1"/>
    </row>
    <row r="64" spans="1:10">
      <c r="A64" s="1">
        <v>43919</v>
      </c>
      <c r="B64" s="4">
        <f>75367+81470</f>
        <v>156837</v>
      </c>
      <c r="C64">
        <v>398504</v>
      </c>
      <c r="D64">
        <v>145537</v>
      </c>
      <c r="E64">
        <v>10845</v>
      </c>
      <c r="F64">
        <v>4783</v>
      </c>
      <c r="G64">
        <v>4975</v>
      </c>
      <c r="J64" s="1"/>
    </row>
    <row r="65" spans="1:10">
      <c r="A65" s="1">
        <v>43920</v>
      </c>
      <c r="B65" s="4">
        <f>87121+81518</f>
        <v>168639</v>
      </c>
      <c r="C65">
        <v>416025</v>
      </c>
      <c r="D65">
        <v>176274</v>
      </c>
      <c r="E65">
        <v>12460</v>
      </c>
      <c r="F65">
        <v>4955</v>
      </c>
      <c r="G65">
        <v>5516</v>
      </c>
      <c r="J65" s="1"/>
    </row>
    <row r="66" spans="1:10">
      <c r="A66" s="1">
        <v>43921</v>
      </c>
      <c r="B66" s="4">
        <f>96298+81554</f>
        <v>177852</v>
      </c>
      <c r="C66">
        <v>452125</v>
      </c>
      <c r="D66">
        <v>203016</v>
      </c>
      <c r="E66">
        <v>14425</v>
      </c>
      <c r="F66">
        <v>5532</v>
      </c>
      <c r="G66">
        <v>6064</v>
      </c>
      <c r="J66" s="1"/>
    </row>
    <row r="67" spans="1:10">
      <c r="A67" s="1">
        <v>43922</v>
      </c>
      <c r="B67" s="4">
        <f>104998+81589</f>
        <v>186587</v>
      </c>
      <c r="C67">
        <v>488962</v>
      </c>
      <c r="D67">
        <v>232266</v>
      </c>
      <c r="E67">
        <v>16985</v>
      </c>
      <c r="F67">
        <v>6034</v>
      </c>
      <c r="G67">
        <v>6754</v>
      </c>
      <c r="J67" s="1"/>
    </row>
    <row r="68" spans="1:10">
      <c r="A68" s="1">
        <v>43923</v>
      </c>
      <c r="B68" s="4">
        <f>114022+81620</f>
        <v>195642</v>
      </c>
      <c r="C68">
        <v>524563</v>
      </c>
      <c r="D68">
        <v>263156</v>
      </c>
      <c r="E68">
        <v>19292</v>
      </c>
      <c r="F68">
        <v>6328</v>
      </c>
      <c r="G68">
        <v>7453</v>
      </c>
      <c r="J68" s="1"/>
    </row>
    <row r="69" spans="1:10">
      <c r="A69" s="1">
        <v>43924</v>
      </c>
      <c r="B69" s="4">
        <f>123312+81639</f>
        <v>204951</v>
      </c>
      <c r="C69">
        <v>561844</v>
      </c>
      <c r="D69">
        <v>297488</v>
      </c>
      <c r="E69">
        <v>21312</v>
      </c>
      <c r="F69">
        <v>6564</v>
      </c>
      <c r="G69">
        <v>8388</v>
      </c>
      <c r="J69" s="1"/>
    </row>
    <row r="70" spans="1:10">
      <c r="A70" s="1">
        <v>43925</v>
      </c>
      <c r="B70" s="4">
        <f>132968+81669</f>
        <v>214637</v>
      </c>
      <c r="C70">
        <v>618321</v>
      </c>
      <c r="D70">
        <v>333922</v>
      </c>
      <c r="E70">
        <v>23500</v>
      </c>
      <c r="F70">
        <v>6889</v>
      </c>
      <c r="G70">
        <v>9161</v>
      </c>
      <c r="J70" s="1"/>
    </row>
    <row r="71" spans="1:10">
      <c r="A71" s="1">
        <v>43926</v>
      </c>
      <c r="B71" s="4">
        <f>142125+81708</f>
        <v>223833</v>
      </c>
      <c r="C71">
        <v>647872</v>
      </c>
      <c r="D71">
        <v>361883</v>
      </c>
      <c r="E71">
        <v>25986</v>
      </c>
      <c r="F71">
        <v>7069</v>
      </c>
      <c r="G71">
        <v>9791</v>
      </c>
      <c r="J71" s="1"/>
    </row>
    <row r="72" spans="1:10">
      <c r="A72" s="1">
        <v>43927</v>
      </c>
      <c r="B72" s="4">
        <f>151320+81740</f>
        <v>233060</v>
      </c>
      <c r="C72">
        <v>676091</v>
      </c>
      <c r="D72">
        <v>393857</v>
      </c>
      <c r="E72">
        <v>29560</v>
      </c>
      <c r="F72">
        <v>7232</v>
      </c>
      <c r="G72">
        <v>10578</v>
      </c>
      <c r="J72" s="1"/>
    </row>
    <row r="73" spans="1:10">
      <c r="A73" s="1">
        <v>43928</v>
      </c>
      <c r="B73" s="4">
        <f>161064+81802</f>
        <v>242866</v>
      </c>
      <c r="C73">
        <v>713335</v>
      </c>
      <c r="D73">
        <v>428281</v>
      </c>
      <c r="E73">
        <v>30648</v>
      </c>
      <c r="F73">
        <v>7431</v>
      </c>
      <c r="G73">
        <v>11189</v>
      </c>
      <c r="J73" s="1"/>
    </row>
    <row r="74" spans="1:10">
      <c r="A74" s="1">
        <v>43929</v>
      </c>
      <c r="B74" s="3">
        <f>170663+81865</f>
        <v>252528</v>
      </c>
      <c r="C74">
        <v>747086</v>
      </c>
      <c r="D74">
        <v>465389</v>
      </c>
      <c r="E74">
        <v>35613</v>
      </c>
      <c r="F74">
        <v>7506</v>
      </c>
      <c r="G74">
        <v>12992</v>
      </c>
      <c r="J74" s="1"/>
    </row>
    <row r="75" spans="1:10">
      <c r="A75" s="1">
        <v>43930</v>
      </c>
      <c r="B75" s="3">
        <f>181075+81907</f>
        <v>262982</v>
      </c>
      <c r="C75">
        <v>781705</v>
      </c>
      <c r="D75">
        <v>501525</v>
      </c>
      <c r="E75">
        <v>39662</v>
      </c>
      <c r="F75">
        <v>7658</v>
      </c>
      <c r="G75">
        <v>12916</v>
      </c>
      <c r="J75" s="1"/>
    </row>
    <row r="76" spans="1:10">
      <c r="A76" s="1">
        <v>43931</v>
      </c>
      <c r="B76" s="2">
        <v>275781</v>
      </c>
      <c r="C76">
        <v>823032</v>
      </c>
      <c r="D76">
        <v>537175</v>
      </c>
      <c r="E76">
        <v>45158</v>
      </c>
      <c r="F76">
        <v>7637</v>
      </c>
      <c r="G76">
        <v>13551</v>
      </c>
      <c r="J76" s="1"/>
    </row>
    <row r="77" spans="1:10">
      <c r="A77" s="1">
        <v>43932</v>
      </c>
      <c r="B77" s="2">
        <v>287591</v>
      </c>
      <c r="C77">
        <v>855261</v>
      </c>
      <c r="D77">
        <v>569468</v>
      </c>
      <c r="E77">
        <v>48101</v>
      </c>
      <c r="F77">
        <v>7720</v>
      </c>
      <c r="G77">
        <v>14267</v>
      </c>
      <c r="J77" s="1"/>
    </row>
    <row r="78" spans="1:10">
      <c r="A78" s="1">
        <v>43933</v>
      </c>
      <c r="B78" s="2">
        <v>299159</v>
      </c>
      <c r="C78">
        <v>883375</v>
      </c>
      <c r="D78">
        <v>598788</v>
      </c>
      <c r="E78">
        <v>50805</v>
      </c>
      <c r="F78">
        <v>7760</v>
      </c>
      <c r="G78">
        <v>15126</v>
      </c>
      <c r="J78" s="1"/>
    </row>
    <row r="79" spans="1:10">
      <c r="A79" s="1">
        <v>43934</v>
      </c>
      <c r="B79" s="2">
        <v>310806</v>
      </c>
      <c r="C79">
        <v>910968</v>
      </c>
      <c r="D79">
        <v>627352</v>
      </c>
      <c r="E79">
        <v>55039</v>
      </c>
      <c r="F79">
        <v>7851</v>
      </c>
      <c r="G79">
        <v>15930</v>
      </c>
      <c r="J79" s="1"/>
    </row>
    <row r="80" spans="1:10">
      <c r="A80" s="1">
        <v>43935</v>
      </c>
      <c r="B80" s="2">
        <v>324630</v>
      </c>
      <c r="C80">
        <v>936584</v>
      </c>
      <c r="D80">
        <v>651890</v>
      </c>
      <c r="E80">
        <v>58233</v>
      </c>
      <c r="F80">
        <v>7844</v>
      </c>
      <c r="G80">
        <v>16382</v>
      </c>
      <c r="J80" s="1"/>
    </row>
    <row r="81" spans="1:10">
      <c r="A81" s="1">
        <v>43936</v>
      </c>
      <c r="B81" s="2">
        <v>333640</v>
      </c>
      <c r="C81">
        <v>971666</v>
      </c>
      <c r="D81">
        <v>684123</v>
      </c>
      <c r="E81">
        <v>63564</v>
      </c>
      <c r="F81">
        <v>7860</v>
      </c>
      <c r="G81">
        <v>17206</v>
      </c>
      <c r="J81" s="1"/>
    </row>
    <row r="82" spans="1:10">
      <c r="A82" s="1">
        <v>43937</v>
      </c>
      <c r="B82" s="2">
        <v>347303</v>
      </c>
      <c r="C82">
        <v>1005111</v>
      </c>
      <c r="D82">
        <v>719591</v>
      </c>
      <c r="E82">
        <v>67753</v>
      </c>
      <c r="F82">
        <v>7955</v>
      </c>
      <c r="G82">
        <v>18918</v>
      </c>
      <c r="J82" s="1"/>
    </row>
    <row r="83" spans="1:10">
      <c r="A83" s="1">
        <v>43938</v>
      </c>
      <c r="B83">
        <v>361207</v>
      </c>
      <c r="C83">
        <v>1037937</v>
      </c>
      <c r="D83">
        <v>757794</v>
      </c>
      <c r="E83">
        <v>73112</v>
      </c>
      <c r="F83">
        <v>7993</v>
      </c>
      <c r="G83">
        <v>19983</v>
      </c>
      <c r="J83" s="1"/>
    </row>
    <row r="84" spans="1:10">
      <c r="A84" s="1">
        <v>43939</v>
      </c>
      <c r="B84">
        <v>370865</v>
      </c>
      <c r="C84">
        <v>1061653</v>
      </c>
      <c r="D84">
        <v>788642</v>
      </c>
      <c r="E84">
        <v>78100</v>
      </c>
      <c r="F84">
        <v>8002</v>
      </c>
      <c r="G84">
        <v>21066</v>
      </c>
      <c r="J84" s="1"/>
    </row>
    <row r="85" spans="1:10">
      <c r="A85" s="1">
        <v>43940</v>
      </c>
      <c r="B85">
        <v>386251</v>
      </c>
      <c r="C85">
        <v>1099449</v>
      </c>
      <c r="D85">
        <v>816450</v>
      </c>
      <c r="E85">
        <v>82202</v>
      </c>
      <c r="F85">
        <v>8012</v>
      </c>
      <c r="G85">
        <v>22447</v>
      </c>
      <c r="J85" s="1"/>
    </row>
    <row r="86" spans="1:10">
      <c r="A86" s="1">
        <v>43941</v>
      </c>
      <c r="B86">
        <v>397357</v>
      </c>
      <c r="C86">
        <v>1114792</v>
      </c>
      <c r="D86">
        <v>847565</v>
      </c>
      <c r="E86">
        <v>86484</v>
      </c>
      <c r="F86">
        <v>8017</v>
      </c>
      <c r="G86">
        <v>23503</v>
      </c>
      <c r="J86" s="1"/>
    </row>
    <row r="87" spans="1:10">
      <c r="A87" s="1">
        <v>43942</v>
      </c>
      <c r="B87">
        <v>413246</v>
      </c>
      <c r="C87">
        <v>1153978</v>
      </c>
      <c r="D87">
        <v>887539</v>
      </c>
      <c r="E87">
        <v>91457</v>
      </c>
      <c r="F87">
        <v>8024</v>
      </c>
      <c r="G87">
        <v>24900</v>
      </c>
      <c r="J87" s="1"/>
    </row>
    <row r="88" spans="1:10">
      <c r="A88" s="1">
        <v>43943</v>
      </c>
      <c r="B88">
        <v>428074</v>
      </c>
      <c r="C88">
        <v>1178095</v>
      </c>
      <c r="D88">
        <v>915182</v>
      </c>
      <c r="E88">
        <v>97197</v>
      </c>
      <c r="F88">
        <v>8024</v>
      </c>
      <c r="G88">
        <v>26082</v>
      </c>
      <c r="J88" s="1"/>
    </row>
    <row r="89" spans="1:10">
      <c r="A89" s="1">
        <v>43944</v>
      </c>
      <c r="B89">
        <v>435901</v>
      </c>
      <c r="C89">
        <v>1194963</v>
      </c>
      <c r="D89">
        <v>956095</v>
      </c>
      <c r="E89">
        <v>103812</v>
      </c>
      <c r="F89">
        <v>8143</v>
      </c>
      <c r="G89">
        <v>27353</v>
      </c>
      <c r="J89" s="1"/>
    </row>
    <row r="90" spans="1:10">
      <c r="A90" s="1">
        <v>43945</v>
      </c>
      <c r="B90">
        <v>453039</v>
      </c>
      <c r="C90">
        <v>1234417</v>
      </c>
      <c r="D90">
        <v>998185</v>
      </c>
      <c r="E90">
        <v>122198</v>
      </c>
      <c r="F90">
        <v>8164</v>
      </c>
      <c r="G90">
        <v>29290</v>
      </c>
      <c r="J90" s="1"/>
    </row>
    <row r="91" spans="1:10">
      <c r="A91" s="1">
        <v>43946</v>
      </c>
      <c r="B91">
        <v>460908</v>
      </c>
      <c r="C91">
        <v>1250241</v>
      </c>
      <c r="D91">
        <v>1035826</v>
      </c>
      <c r="E91">
        <v>131250</v>
      </c>
      <c r="F91">
        <v>8190</v>
      </c>
      <c r="G91">
        <v>30290</v>
      </c>
      <c r="J91" s="1"/>
    </row>
    <row r="92" spans="1:10">
      <c r="A92" s="1">
        <v>43947</v>
      </c>
      <c r="B92">
        <v>472434</v>
      </c>
      <c r="C92">
        <v>1275945</v>
      </c>
      <c r="D92">
        <v>1065336</v>
      </c>
      <c r="E92">
        <v>138131</v>
      </c>
      <c r="F92">
        <v>8209</v>
      </c>
      <c r="G92">
        <v>31823</v>
      </c>
      <c r="J92" s="1"/>
    </row>
    <row r="93" spans="1:10">
      <c r="A93" s="1">
        <v>43948</v>
      </c>
      <c r="B93">
        <v>483270</v>
      </c>
      <c r="C93">
        <v>1301824</v>
      </c>
      <c r="D93">
        <v>1092337</v>
      </c>
      <c r="E93">
        <v>145075</v>
      </c>
      <c r="F93">
        <v>8219</v>
      </c>
      <c r="G93">
        <v>33180</v>
      </c>
      <c r="J93" s="1"/>
    </row>
    <row r="94" spans="1:10">
      <c r="A94" s="1">
        <v>43949</v>
      </c>
      <c r="B94">
        <v>497393</v>
      </c>
      <c r="C94">
        <v>1333639</v>
      </c>
      <c r="D94">
        <v>1120886</v>
      </c>
      <c r="E94">
        <v>155454</v>
      </c>
      <c r="F94">
        <v>8245</v>
      </c>
      <c r="G94">
        <v>34880</v>
      </c>
      <c r="J94" s="1"/>
    </row>
    <row r="95" spans="1:10">
      <c r="A95" s="1">
        <v>43950</v>
      </c>
      <c r="B95">
        <v>507639</v>
      </c>
      <c r="C95">
        <v>1347939</v>
      </c>
      <c r="D95">
        <v>1152987</v>
      </c>
      <c r="E95">
        <v>166330</v>
      </c>
      <c r="F95">
        <v>8254</v>
      </c>
      <c r="G95">
        <v>36773</v>
      </c>
      <c r="J95" s="1"/>
    </row>
    <row r="96" spans="1:10">
      <c r="A96" s="1">
        <v>43951</v>
      </c>
      <c r="B96">
        <v>524054</v>
      </c>
      <c r="C96">
        <v>1384629</v>
      </c>
      <c r="D96">
        <v>1187378</v>
      </c>
      <c r="E96">
        <v>178556</v>
      </c>
      <c r="F96">
        <v>8270</v>
      </c>
      <c r="G96">
        <v>38894</v>
      </c>
      <c r="J96" s="1"/>
    </row>
    <row r="97" spans="1:11">
      <c r="A97" s="1">
        <v>43952</v>
      </c>
      <c r="B97">
        <v>537959</v>
      </c>
      <c r="C97">
        <v>1414260</v>
      </c>
      <c r="D97">
        <v>1228055</v>
      </c>
      <c r="E97">
        <v>190180</v>
      </c>
      <c r="F97">
        <v>8292</v>
      </c>
      <c r="G97">
        <v>40649</v>
      </c>
      <c r="J97" s="1"/>
    </row>
    <row r="98" spans="1:11">
      <c r="A98" s="1">
        <v>43953</v>
      </c>
      <c r="B98">
        <v>545545</v>
      </c>
      <c r="C98">
        <v>1424914</v>
      </c>
      <c r="D98">
        <v>1259151</v>
      </c>
      <c r="E98">
        <v>199460</v>
      </c>
      <c r="F98">
        <v>7282</v>
      </c>
      <c r="G98">
        <v>42403</v>
      </c>
      <c r="J98" s="1"/>
    </row>
    <row r="99" spans="1:11">
      <c r="A99" s="1">
        <v>43954</v>
      </c>
      <c r="B99">
        <v>558880</v>
      </c>
      <c r="C99">
        <v>1448178</v>
      </c>
      <c r="D99">
        <v>1292852</v>
      </c>
      <c r="E99">
        <v>212500</v>
      </c>
      <c r="F99">
        <v>8336</v>
      </c>
      <c r="G99">
        <v>44325</v>
      </c>
      <c r="J99" s="1"/>
    </row>
    <row r="100" spans="1:11">
      <c r="A100" s="1">
        <v>43955</v>
      </c>
      <c r="B100">
        <v>579181</v>
      </c>
      <c r="C100">
        <v>1482242</v>
      </c>
      <c r="D100">
        <v>1321262</v>
      </c>
      <c r="E100">
        <v>224592</v>
      </c>
      <c r="F100">
        <v>8363</v>
      </c>
      <c r="G100">
        <v>46995</v>
      </c>
      <c r="J100" s="1"/>
    </row>
    <row r="101" spans="1:11">
      <c r="A101" s="1">
        <v>43956</v>
      </c>
      <c r="B101">
        <v>593241</v>
      </c>
      <c r="C101">
        <v>1507778</v>
      </c>
      <c r="D101">
        <v>1349038</v>
      </c>
      <c r="E101">
        <v>238045</v>
      </c>
      <c r="F101">
        <v>8389</v>
      </c>
      <c r="G101">
        <v>49106</v>
      </c>
      <c r="J101" s="1"/>
    </row>
    <row r="102" spans="1:11">
      <c r="A102" s="1">
        <v>43957</v>
      </c>
      <c r="B102">
        <v>609625</v>
      </c>
      <c r="C102">
        <v>1538822</v>
      </c>
      <c r="D102">
        <v>1378470</v>
      </c>
      <c r="E102">
        <v>251544</v>
      </c>
      <c r="F102">
        <v>8412</v>
      </c>
      <c r="G102">
        <v>51587</v>
      </c>
      <c r="J102" s="1"/>
    </row>
    <row r="103" spans="1:11">
      <c r="A103" s="1">
        <v>43958</v>
      </c>
      <c r="B103">
        <v>625331</v>
      </c>
      <c r="C103">
        <v>1567305</v>
      </c>
      <c r="D103">
        <v>1412357</v>
      </c>
      <c r="E103">
        <v>268462</v>
      </c>
      <c r="F103">
        <v>8430</v>
      </c>
      <c r="G103">
        <v>54093</v>
      </c>
      <c r="J103" s="1"/>
    </row>
    <row r="104" spans="1:11">
      <c r="A104" s="1">
        <v>43959</v>
      </c>
      <c r="B104">
        <v>640596</v>
      </c>
      <c r="C104">
        <v>1596784</v>
      </c>
      <c r="D104">
        <v>1445820</v>
      </c>
      <c r="E104">
        <v>283208</v>
      </c>
      <c r="F104">
        <v>8447</v>
      </c>
      <c r="G104">
        <v>57945</v>
      </c>
      <c r="J104" s="1"/>
    </row>
    <row r="105" spans="1:11">
      <c r="A105" s="1">
        <v>43960</v>
      </c>
      <c r="B105">
        <v>659688</v>
      </c>
      <c r="C105">
        <v>1620881</v>
      </c>
      <c r="D105">
        <v>1475088</v>
      </c>
      <c r="E105">
        <v>297974</v>
      </c>
      <c r="F105">
        <v>8461</v>
      </c>
      <c r="G105">
        <v>60805</v>
      </c>
      <c r="J105" s="1"/>
    </row>
    <row r="106" spans="1:11">
      <c r="A106" s="1">
        <v>43961</v>
      </c>
      <c r="B106">
        <v>669508</v>
      </c>
      <c r="C106">
        <v>1629073</v>
      </c>
      <c r="D106">
        <v>1499060</v>
      </c>
      <c r="E106">
        <v>310032</v>
      </c>
      <c r="F106">
        <v>8471</v>
      </c>
      <c r="G106">
        <v>62959</v>
      </c>
      <c r="J106" s="1"/>
    </row>
    <row r="107" spans="1:11">
      <c r="A107" s="1">
        <v>43962</v>
      </c>
      <c r="B107">
        <v>691249</v>
      </c>
      <c r="C107">
        <v>1665958</v>
      </c>
      <c r="D107">
        <v>1520604</v>
      </c>
      <c r="E107">
        <v>320686</v>
      </c>
      <c r="F107">
        <v>8489</v>
      </c>
      <c r="G107">
        <v>66766</v>
      </c>
      <c r="J107" s="1"/>
    </row>
    <row r="108" spans="1:11">
      <c r="A108" s="1">
        <v>43963</v>
      </c>
      <c r="B108" s="2">
        <f>629707+82926</f>
        <v>712633</v>
      </c>
      <c r="C108">
        <v>1690117</v>
      </c>
      <c r="D108">
        <v>1547082</v>
      </c>
      <c r="E108">
        <v>336212</v>
      </c>
      <c r="F108">
        <v>8498</v>
      </c>
      <c r="G108">
        <v>69300</v>
      </c>
      <c r="J108" s="1"/>
    </row>
    <row r="109" spans="1:11">
      <c r="A109" s="1">
        <v>43964</v>
      </c>
      <c r="B109" s="2">
        <f>646719+82929</f>
        <v>729648</v>
      </c>
      <c r="C109">
        <v>1710442</v>
      </c>
      <c r="D109">
        <v>1574428</v>
      </c>
      <c r="E109">
        <v>356289</v>
      </c>
      <c r="F109">
        <v>8512</v>
      </c>
      <c r="G109">
        <v>72334</v>
      </c>
      <c r="J109" s="1"/>
    </row>
    <row r="110" spans="1:11">
      <c r="A110" s="1">
        <v>43965</v>
      </c>
      <c r="B110" s="2">
        <f>656262+82933</f>
        <v>739195</v>
      </c>
      <c r="C110">
        <v>1719328</v>
      </c>
      <c r="D110">
        <v>1604269</v>
      </c>
      <c r="E110">
        <v>377483</v>
      </c>
      <c r="F110">
        <v>8543</v>
      </c>
      <c r="G110">
        <v>74908</v>
      </c>
      <c r="J110" s="1"/>
      <c r="K110" s="4"/>
    </row>
    <row r="111" spans="1:11">
      <c r="A111" s="1">
        <v>43966</v>
      </c>
      <c r="B111" s="2">
        <f>686820+82941</f>
        <v>769761</v>
      </c>
      <c r="C111">
        <v>1754655</v>
      </c>
      <c r="D111">
        <v>1635533</v>
      </c>
      <c r="E111">
        <v>403143</v>
      </c>
      <c r="F111">
        <v>8560</v>
      </c>
      <c r="G111">
        <v>78044</v>
      </c>
      <c r="J111" s="1"/>
      <c r="K111" s="4"/>
    </row>
    <row r="112" spans="1:11">
      <c r="A112" s="1">
        <v>43967</v>
      </c>
      <c r="B112" s="2">
        <f>704501+82947</f>
        <v>787448</v>
      </c>
      <c r="C112">
        <v>1774807</v>
      </c>
      <c r="D112">
        <v>1664881</v>
      </c>
      <c r="E112">
        <v>424955</v>
      </c>
      <c r="F112">
        <v>8570</v>
      </c>
      <c r="G112">
        <v>81351</v>
      </c>
      <c r="J112" s="1"/>
      <c r="K112" s="4"/>
    </row>
    <row r="113" spans="1:11">
      <c r="A113" s="1">
        <v>43968</v>
      </c>
      <c r="B113" s="2">
        <f>725060+82954</f>
        <v>808014</v>
      </c>
      <c r="C113">
        <v>1792847</v>
      </c>
      <c r="D113">
        <v>1687709</v>
      </c>
      <c r="E113">
        <v>440234</v>
      </c>
      <c r="F113">
        <v>8585</v>
      </c>
      <c r="G113">
        <v>84542</v>
      </c>
      <c r="J113" s="1"/>
      <c r="K113" s="4"/>
    </row>
    <row r="114" spans="1:11">
      <c r="A114" s="1">
        <v>43969</v>
      </c>
      <c r="B114" s="2">
        <f>743189+82960</f>
        <v>826149</v>
      </c>
      <c r="C114">
        <v>1809435</v>
      </c>
      <c r="D114">
        <v>1714508</v>
      </c>
      <c r="E114">
        <v>461149</v>
      </c>
      <c r="F114">
        <v>8597</v>
      </c>
      <c r="G114">
        <v>87965</v>
      </c>
      <c r="J114" s="1"/>
      <c r="K114" s="4"/>
    </row>
    <row r="115" spans="1:11">
      <c r="A115" s="1">
        <v>43970</v>
      </c>
      <c r="B115" s="2">
        <f>768588+82965</f>
        <v>851553</v>
      </c>
      <c r="C115">
        <v>1828110</v>
      </c>
      <c r="D115">
        <v>1740414</v>
      </c>
      <c r="E115">
        <v>487775</v>
      </c>
      <c r="F115">
        <v>8608</v>
      </c>
      <c r="G115">
        <v>91236</v>
      </c>
      <c r="J115" s="1"/>
      <c r="K115" s="4"/>
    </row>
    <row r="116" spans="1:11">
      <c r="A116" s="1">
        <v>43971</v>
      </c>
      <c r="B116" s="2">
        <f>789851+82967</f>
        <v>872818</v>
      </c>
      <c r="C116">
        <v>1842577</v>
      </c>
      <c r="D116">
        <v>1766199</v>
      </c>
      <c r="E116">
        <v>518498</v>
      </c>
      <c r="F116">
        <v>8610</v>
      </c>
      <c r="G116">
        <v>95243</v>
      </c>
      <c r="J116" s="1"/>
      <c r="K116" s="4"/>
    </row>
    <row r="117" spans="1:11">
      <c r="A117" s="1">
        <v>43972</v>
      </c>
      <c r="B117" s="2">
        <f>806127+82971</f>
        <v>889098</v>
      </c>
      <c r="C117">
        <v>1849461</v>
      </c>
      <c r="D117">
        <v>1799356</v>
      </c>
      <c r="E117">
        <v>547796</v>
      </c>
      <c r="F117">
        <v>8625</v>
      </c>
      <c r="G117">
        <v>99239</v>
      </c>
      <c r="J117" s="1"/>
      <c r="K117" s="4"/>
    </row>
    <row r="118" spans="1:11">
      <c r="A118" s="1">
        <v>43973</v>
      </c>
      <c r="B118" s="2">
        <f>843393+82971</f>
        <v>926364</v>
      </c>
      <c r="C118">
        <v>1881252</v>
      </c>
      <c r="D118">
        <v>1830060</v>
      </c>
      <c r="E118">
        <v>578305</v>
      </c>
      <c r="F118">
        <v>8641</v>
      </c>
      <c r="G118">
        <v>103513</v>
      </c>
      <c r="J118" s="1"/>
      <c r="K118" s="4"/>
    </row>
    <row r="119" spans="1:11">
      <c r="A119" s="1">
        <v>43974</v>
      </c>
      <c r="B119" s="2">
        <f>864675+82974</f>
        <v>947649</v>
      </c>
      <c r="C119">
        <v>1897602</v>
      </c>
      <c r="D119">
        <v>1858837</v>
      </c>
      <c r="E119">
        <v>605010</v>
      </c>
      <c r="F119">
        <v>8644</v>
      </c>
      <c r="G119">
        <v>107239</v>
      </c>
      <c r="J119" s="1"/>
      <c r="K119" s="4"/>
    </row>
    <row r="120" spans="1:11">
      <c r="A120" s="1">
        <v>43975</v>
      </c>
      <c r="B120" s="2">
        <f>886379+82985</f>
        <v>969364</v>
      </c>
      <c r="C120">
        <v>1912290</v>
      </c>
      <c r="D120">
        <v>1881267</v>
      </c>
      <c r="E120">
        <v>631440</v>
      </c>
      <c r="F120">
        <v>8648</v>
      </c>
      <c r="G120">
        <v>111098</v>
      </c>
      <c r="J120" s="1"/>
      <c r="K120" s="4"/>
    </row>
    <row r="121" spans="1:11">
      <c r="A121" s="1">
        <v>43976</v>
      </c>
      <c r="B121">
        <v>995211</v>
      </c>
      <c r="C121">
        <v>1905874</v>
      </c>
      <c r="D121">
        <v>1905874</v>
      </c>
      <c r="E121">
        <v>654475</v>
      </c>
      <c r="F121">
        <v>8663</v>
      </c>
      <c r="G121">
        <v>115418</v>
      </c>
      <c r="J121" s="1"/>
      <c r="K121" s="4"/>
    </row>
    <row r="122" spans="1:11">
      <c r="A122" s="1"/>
      <c r="B122" s="6"/>
      <c r="J122" s="1"/>
      <c r="K122" s="4"/>
    </row>
    <row r="123" spans="1:11">
      <c r="A123" s="1"/>
      <c r="B123" s="6"/>
      <c r="J123" s="1"/>
      <c r="K123" s="4"/>
    </row>
    <row r="124" spans="1:11">
      <c r="A124" s="1"/>
      <c r="B124" s="6"/>
      <c r="J124" s="1"/>
      <c r="K124" s="3"/>
    </row>
    <row r="125" spans="1:11">
      <c r="A125" s="1"/>
      <c r="J125" s="1"/>
      <c r="K125" s="3"/>
    </row>
    <row r="126" spans="1:11">
      <c r="J126" s="1"/>
      <c r="K126" s="2"/>
    </row>
    <row r="127" spans="1:11">
      <c r="J127" s="1"/>
      <c r="K127" s="2"/>
    </row>
    <row r="128" spans="1:11">
      <c r="J128" s="1"/>
      <c r="K128" s="2"/>
    </row>
    <row r="129" spans="10:11">
      <c r="J129" s="1"/>
      <c r="K129" s="2"/>
    </row>
    <row r="130" spans="10:11">
      <c r="J130" s="1"/>
      <c r="K130" s="2"/>
    </row>
    <row r="131" spans="10:11">
      <c r="J131" s="1"/>
      <c r="K131" s="2"/>
    </row>
    <row r="132" spans="10:11">
      <c r="J132" s="1"/>
      <c r="K132" s="2"/>
    </row>
    <row r="133" spans="10:11">
      <c r="J133" s="1"/>
    </row>
    <row r="134" spans="10:11">
      <c r="J134" s="1"/>
    </row>
    <row r="135" spans="10:11">
      <c r="J135" s="1"/>
    </row>
    <row r="136" spans="10:11">
      <c r="J136" s="1"/>
    </row>
    <row r="137" spans="10:11">
      <c r="J137" s="1"/>
    </row>
    <row r="138" spans="10:11">
      <c r="J138" s="1"/>
    </row>
    <row r="139" spans="10:11">
      <c r="J139" s="1"/>
    </row>
    <row r="140" spans="10:11">
      <c r="J140" s="1"/>
    </row>
    <row r="141" spans="10:11">
      <c r="J141" s="1"/>
    </row>
    <row r="142" spans="10:11">
      <c r="J142" s="1"/>
    </row>
    <row r="143" spans="10:11">
      <c r="J143" s="1"/>
    </row>
    <row r="144" spans="10:11">
      <c r="J144" s="1"/>
    </row>
    <row r="145" spans="10:10">
      <c r="J145" s="1"/>
    </row>
    <row r="146" spans="10:10">
      <c r="J146" s="1"/>
    </row>
    <row r="147" spans="10:10">
      <c r="J147" s="1"/>
    </row>
    <row r="148" spans="10:10">
      <c r="J148" s="1"/>
    </row>
    <row r="149" spans="10:10">
      <c r="J1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opLeftCell="A102" workbookViewId="0">
      <selection activeCell="D125" sqref="D125"/>
    </sheetView>
  </sheetViews>
  <sheetFormatPr defaultRowHeight="13.5"/>
  <cols>
    <col min="1" max="1" width="11.625" bestFit="1" customWidth="1"/>
  </cols>
  <sheetData>
    <row r="1" spans="1:7">
      <c r="B1" t="s">
        <v>6</v>
      </c>
      <c r="C1" t="s">
        <v>7</v>
      </c>
      <c r="D1" t="s">
        <v>11</v>
      </c>
      <c r="E1" t="s">
        <v>8</v>
      </c>
      <c r="F1" t="s">
        <v>9</v>
      </c>
      <c r="G1" t="s">
        <v>10</v>
      </c>
    </row>
    <row r="2" spans="1:7">
      <c r="A2" s="1">
        <v>43857</v>
      </c>
      <c r="B2">
        <v>49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43858</v>
      </c>
      <c r="B3">
        <v>61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43859</v>
      </c>
      <c r="B4">
        <v>79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43860</v>
      </c>
      <c r="B5">
        <v>101</v>
      </c>
      <c r="C5">
        <v>0</v>
      </c>
      <c r="D5">
        <v>0</v>
      </c>
      <c r="E5">
        <v>0</v>
      </c>
      <c r="F5">
        <v>2</v>
      </c>
      <c r="G5">
        <v>0</v>
      </c>
    </row>
    <row r="6" spans="1:7">
      <c r="A6" s="1">
        <v>43861</v>
      </c>
      <c r="B6">
        <v>143</v>
      </c>
      <c r="C6">
        <v>0</v>
      </c>
      <c r="D6">
        <v>0</v>
      </c>
      <c r="E6">
        <v>0</v>
      </c>
      <c r="F6">
        <v>2</v>
      </c>
      <c r="G6">
        <v>0</v>
      </c>
    </row>
    <row r="7" spans="1:7">
      <c r="A7" s="1">
        <v>43862</v>
      </c>
      <c r="B7">
        <v>198</v>
      </c>
      <c r="C7">
        <v>0</v>
      </c>
      <c r="D7">
        <v>0</v>
      </c>
      <c r="E7">
        <v>0</v>
      </c>
      <c r="F7">
        <v>2</v>
      </c>
      <c r="G7">
        <v>0</v>
      </c>
    </row>
    <row r="8" spans="1:7">
      <c r="A8" s="1">
        <v>43863</v>
      </c>
      <c r="B8">
        <v>336</v>
      </c>
      <c r="C8">
        <v>0</v>
      </c>
      <c r="D8">
        <v>0</v>
      </c>
      <c r="E8">
        <v>0</v>
      </c>
      <c r="F8">
        <v>2</v>
      </c>
      <c r="G8">
        <v>0</v>
      </c>
    </row>
    <row r="9" spans="1:7">
      <c r="A9" s="1">
        <v>43864</v>
      </c>
      <c r="B9">
        <v>471</v>
      </c>
      <c r="C9">
        <v>0</v>
      </c>
      <c r="D9">
        <v>0</v>
      </c>
      <c r="E9">
        <v>0</v>
      </c>
      <c r="F9">
        <v>2</v>
      </c>
      <c r="G9">
        <v>0</v>
      </c>
    </row>
    <row r="10" spans="1:7">
      <c r="A10" s="1">
        <v>43865</v>
      </c>
      <c r="B10">
        <v>540</v>
      </c>
      <c r="C10">
        <v>0</v>
      </c>
      <c r="D10">
        <v>0</v>
      </c>
      <c r="E10">
        <v>0</v>
      </c>
      <c r="F10">
        <v>2</v>
      </c>
      <c r="G10">
        <v>0</v>
      </c>
    </row>
    <row r="11" spans="1:7">
      <c r="A11" s="1">
        <v>43866</v>
      </c>
      <c r="B11">
        <v>873</v>
      </c>
      <c r="C11">
        <v>0</v>
      </c>
      <c r="D11">
        <v>0</v>
      </c>
      <c r="E11">
        <v>0</v>
      </c>
      <c r="F11">
        <v>2</v>
      </c>
      <c r="G11">
        <v>0</v>
      </c>
    </row>
    <row r="12" spans="1:7">
      <c r="A12" s="1">
        <v>43867</v>
      </c>
      <c r="B12">
        <v>1058</v>
      </c>
      <c r="C12">
        <v>0</v>
      </c>
      <c r="D12">
        <v>0</v>
      </c>
      <c r="E12">
        <v>0</v>
      </c>
      <c r="F12">
        <v>2</v>
      </c>
      <c r="G12">
        <v>0</v>
      </c>
    </row>
    <row r="13" spans="1:7">
      <c r="A13" s="1">
        <v>43868</v>
      </c>
      <c r="B13">
        <v>1429</v>
      </c>
      <c r="C13">
        <v>0</v>
      </c>
      <c r="D13">
        <v>0</v>
      </c>
      <c r="E13">
        <v>0</v>
      </c>
      <c r="F13">
        <v>2</v>
      </c>
      <c r="G13">
        <v>0</v>
      </c>
    </row>
    <row r="14" spans="1:7">
      <c r="A14" s="1">
        <v>43869</v>
      </c>
      <c r="B14">
        <v>2064</v>
      </c>
      <c r="C14">
        <v>0</v>
      </c>
      <c r="D14">
        <v>0</v>
      </c>
      <c r="E14">
        <v>0</v>
      </c>
      <c r="F14">
        <v>3</v>
      </c>
      <c r="G14">
        <v>0</v>
      </c>
    </row>
    <row r="15" spans="1:7">
      <c r="A15" s="1">
        <v>43870</v>
      </c>
      <c r="B15">
        <v>2673</v>
      </c>
      <c r="C15">
        <v>0</v>
      </c>
      <c r="D15">
        <v>0</v>
      </c>
      <c r="E15">
        <v>0</v>
      </c>
      <c r="F15">
        <v>3</v>
      </c>
      <c r="G15">
        <v>0</v>
      </c>
    </row>
    <row r="16" spans="1:7">
      <c r="A16" s="1">
        <v>43871</v>
      </c>
      <c r="B16">
        <v>3301</v>
      </c>
      <c r="C16">
        <v>0</v>
      </c>
      <c r="D16">
        <v>0</v>
      </c>
      <c r="E16">
        <v>0</v>
      </c>
      <c r="F16">
        <v>3</v>
      </c>
      <c r="G16">
        <v>0</v>
      </c>
    </row>
    <row r="17" spans="1:7">
      <c r="A17" s="1">
        <v>43872</v>
      </c>
      <c r="B17">
        <v>4017</v>
      </c>
      <c r="C17">
        <v>0</v>
      </c>
      <c r="D17">
        <v>0</v>
      </c>
      <c r="E17">
        <v>0</v>
      </c>
      <c r="F17">
        <v>3</v>
      </c>
      <c r="G17">
        <v>0</v>
      </c>
    </row>
    <row r="18" spans="1:7">
      <c r="A18" s="1">
        <v>43873</v>
      </c>
      <c r="B18">
        <v>4712</v>
      </c>
      <c r="C18">
        <v>0</v>
      </c>
      <c r="D18">
        <v>0</v>
      </c>
      <c r="E18">
        <v>0</v>
      </c>
      <c r="F18">
        <v>3</v>
      </c>
      <c r="G18">
        <v>0</v>
      </c>
    </row>
    <row r="19" spans="1:7">
      <c r="A19" s="1">
        <v>43874</v>
      </c>
      <c r="B19">
        <v>5103</v>
      </c>
      <c r="C19">
        <v>2</v>
      </c>
      <c r="D19">
        <v>3</v>
      </c>
      <c r="E19">
        <v>0</v>
      </c>
      <c r="F19">
        <v>5</v>
      </c>
      <c r="G19">
        <v>0</v>
      </c>
    </row>
    <row r="20" spans="1:7">
      <c r="A20" s="1">
        <v>43875</v>
      </c>
      <c r="B20">
        <v>7035</v>
      </c>
      <c r="C20">
        <v>3</v>
      </c>
      <c r="D20">
        <v>5</v>
      </c>
      <c r="E20">
        <v>0</v>
      </c>
      <c r="F20">
        <v>5</v>
      </c>
      <c r="G20">
        <v>0</v>
      </c>
    </row>
    <row r="21" spans="1:7">
      <c r="A21" s="1">
        <v>43876</v>
      </c>
      <c r="B21">
        <v>8119</v>
      </c>
      <c r="C21">
        <v>5</v>
      </c>
      <c r="D21">
        <v>5</v>
      </c>
      <c r="E21">
        <v>0</v>
      </c>
      <c r="F21">
        <v>5</v>
      </c>
      <c r="G21">
        <v>0</v>
      </c>
    </row>
    <row r="22" spans="1:7">
      <c r="A22" s="1">
        <v>43877</v>
      </c>
      <c r="B22">
        <v>9549</v>
      </c>
      <c r="C22">
        <v>13</v>
      </c>
      <c r="D22">
        <v>5</v>
      </c>
      <c r="E22">
        <v>0</v>
      </c>
      <c r="F22">
        <v>10</v>
      </c>
      <c r="G22">
        <v>0</v>
      </c>
    </row>
    <row r="23" spans="1:7">
      <c r="A23" s="1">
        <v>43878</v>
      </c>
      <c r="B23">
        <v>9964</v>
      </c>
      <c r="C23">
        <v>18</v>
      </c>
      <c r="D23">
        <v>5</v>
      </c>
      <c r="E23">
        <v>0</v>
      </c>
      <c r="F23">
        <v>10</v>
      </c>
      <c r="G23">
        <v>0</v>
      </c>
    </row>
    <row r="24" spans="1:7">
      <c r="A24" s="1">
        <v>43879</v>
      </c>
      <c r="B24">
        <v>12662</v>
      </c>
      <c r="C24">
        <v>18</v>
      </c>
      <c r="D24">
        <v>5</v>
      </c>
      <c r="E24">
        <v>0</v>
      </c>
      <c r="F24">
        <v>10</v>
      </c>
      <c r="G24">
        <v>0</v>
      </c>
    </row>
    <row r="25" spans="1:7">
      <c r="A25" s="1">
        <v>43880</v>
      </c>
      <c r="B25">
        <v>13288</v>
      </c>
      <c r="C25">
        <v>20</v>
      </c>
      <c r="D25">
        <v>5</v>
      </c>
      <c r="E25">
        <v>0</v>
      </c>
      <c r="F25">
        <v>10</v>
      </c>
      <c r="G25">
        <v>0</v>
      </c>
    </row>
    <row r="26" spans="1:7">
      <c r="A26" s="1">
        <v>43881</v>
      </c>
      <c r="B26">
        <v>16238</v>
      </c>
      <c r="C26">
        <v>20</v>
      </c>
      <c r="D26">
        <v>5</v>
      </c>
      <c r="E26">
        <v>0</v>
      </c>
      <c r="F26">
        <v>10</v>
      </c>
      <c r="G26">
        <v>0</v>
      </c>
    </row>
    <row r="27" spans="1:7">
      <c r="A27" s="1">
        <v>43882</v>
      </c>
      <c r="B27">
        <v>18410</v>
      </c>
      <c r="C27">
        <v>26</v>
      </c>
      <c r="D27">
        <v>5</v>
      </c>
      <c r="E27">
        <v>0</v>
      </c>
      <c r="F27">
        <v>11</v>
      </c>
      <c r="G27">
        <v>0</v>
      </c>
    </row>
    <row r="28" spans="1:7">
      <c r="A28" s="1">
        <v>43883</v>
      </c>
      <c r="B28">
        <v>19127</v>
      </c>
      <c r="C28">
        <v>26</v>
      </c>
      <c r="D28">
        <v>5</v>
      </c>
      <c r="E28">
        <v>0</v>
      </c>
      <c r="F28">
        <v>11</v>
      </c>
      <c r="G28">
        <v>0</v>
      </c>
    </row>
    <row r="29" spans="1:7">
      <c r="A29" s="1">
        <v>43884</v>
      </c>
      <c r="B29">
        <v>21464</v>
      </c>
      <c r="C29">
        <v>26</v>
      </c>
      <c r="D29">
        <v>5</v>
      </c>
      <c r="E29">
        <v>0</v>
      </c>
      <c r="F29">
        <v>11</v>
      </c>
      <c r="G29">
        <v>0</v>
      </c>
    </row>
    <row r="30" spans="1:7">
      <c r="A30" s="1">
        <v>43885</v>
      </c>
      <c r="B30">
        <v>23508</v>
      </c>
      <c r="C30">
        <v>34</v>
      </c>
      <c r="D30">
        <v>6</v>
      </c>
      <c r="E30">
        <v>0</v>
      </c>
      <c r="F30">
        <v>11</v>
      </c>
      <c r="G30">
        <v>0</v>
      </c>
    </row>
    <row r="31" spans="1:7">
      <c r="A31" s="1">
        <v>43886</v>
      </c>
      <c r="B31">
        <v>27499</v>
      </c>
      <c r="C31">
        <v>42</v>
      </c>
      <c r="D31">
        <v>6</v>
      </c>
      <c r="E31">
        <v>0</v>
      </c>
      <c r="F31">
        <v>10</v>
      </c>
      <c r="G31">
        <v>0</v>
      </c>
    </row>
    <row r="32" spans="1:7">
      <c r="A32" s="1">
        <v>43887</v>
      </c>
      <c r="B32">
        <v>28006</v>
      </c>
      <c r="C32">
        <v>42</v>
      </c>
      <c r="D32">
        <v>7</v>
      </c>
      <c r="E32">
        <v>0</v>
      </c>
      <c r="F32">
        <v>15</v>
      </c>
      <c r="G32">
        <v>0</v>
      </c>
    </row>
    <row r="33" spans="1:7">
      <c r="A33" s="1">
        <v>43888</v>
      </c>
      <c r="B33">
        <v>32697</v>
      </c>
      <c r="C33">
        <v>43</v>
      </c>
      <c r="D33">
        <v>7</v>
      </c>
      <c r="E33">
        <v>0</v>
      </c>
      <c r="F33">
        <v>15</v>
      </c>
      <c r="G33">
        <v>0</v>
      </c>
    </row>
    <row r="34" spans="1:7">
      <c r="A34" s="1">
        <v>43889</v>
      </c>
      <c r="B34">
        <v>36345</v>
      </c>
      <c r="C34">
        <v>80</v>
      </c>
      <c r="D34">
        <v>7</v>
      </c>
      <c r="E34">
        <v>0</v>
      </c>
      <c r="F34">
        <v>15</v>
      </c>
      <c r="G34">
        <v>1</v>
      </c>
    </row>
    <row r="35" spans="1:7">
      <c r="A35" s="1">
        <v>43890</v>
      </c>
      <c r="B35">
        <v>39298</v>
      </c>
      <c r="C35">
        <v>86</v>
      </c>
      <c r="D35">
        <v>7</v>
      </c>
      <c r="E35">
        <v>0</v>
      </c>
      <c r="F35">
        <v>15</v>
      </c>
      <c r="G35">
        <v>1</v>
      </c>
    </row>
    <row r="36" spans="1:7">
      <c r="A36" s="1">
        <v>43891</v>
      </c>
      <c r="B36">
        <v>41363</v>
      </c>
      <c r="C36">
        <v>91</v>
      </c>
      <c r="D36">
        <v>7</v>
      </c>
      <c r="E36">
        <v>0</v>
      </c>
      <c r="F36">
        <v>15</v>
      </c>
      <c r="G36">
        <v>1</v>
      </c>
    </row>
    <row r="37" spans="1:7">
      <c r="A37" s="1">
        <v>43892</v>
      </c>
      <c r="B37">
        <v>47783</v>
      </c>
      <c r="C37">
        <v>193</v>
      </c>
      <c r="D37">
        <v>10</v>
      </c>
      <c r="E37">
        <v>0</v>
      </c>
      <c r="F37">
        <v>15</v>
      </c>
      <c r="G37">
        <v>1</v>
      </c>
    </row>
    <row r="38" spans="1:7">
      <c r="A38" s="1">
        <v>43893</v>
      </c>
      <c r="B38">
        <v>50590</v>
      </c>
      <c r="C38">
        <v>206</v>
      </c>
      <c r="D38">
        <v>11</v>
      </c>
      <c r="E38">
        <v>0</v>
      </c>
      <c r="F38">
        <v>15</v>
      </c>
      <c r="G38">
        <v>1</v>
      </c>
    </row>
    <row r="39" spans="1:7">
      <c r="A39" s="1">
        <v>43894</v>
      </c>
      <c r="B39">
        <v>53154</v>
      </c>
      <c r="C39">
        <v>325</v>
      </c>
      <c r="D39">
        <v>16</v>
      </c>
      <c r="E39">
        <v>0</v>
      </c>
      <c r="F39">
        <v>21</v>
      </c>
      <c r="G39">
        <v>1</v>
      </c>
    </row>
    <row r="40" spans="1:7">
      <c r="A40" s="1">
        <v>43895</v>
      </c>
      <c r="B40">
        <v>55061</v>
      </c>
      <c r="C40">
        <v>463</v>
      </c>
      <c r="D40">
        <v>16</v>
      </c>
      <c r="E40">
        <v>0</v>
      </c>
      <c r="F40">
        <v>22</v>
      </c>
      <c r="G40">
        <v>1</v>
      </c>
    </row>
    <row r="41" spans="1:7">
      <c r="A41" s="1">
        <v>43896</v>
      </c>
      <c r="B41" s="3">
        <v>56679</v>
      </c>
      <c r="C41">
        <v>572</v>
      </c>
      <c r="D41">
        <v>18</v>
      </c>
      <c r="E41">
        <v>0</v>
      </c>
      <c r="F41">
        <v>22</v>
      </c>
      <c r="G41">
        <v>1</v>
      </c>
    </row>
    <row r="42" spans="1:7">
      <c r="A42" s="1">
        <v>43897</v>
      </c>
      <c r="B42" s="3">
        <v>59351</v>
      </c>
      <c r="C42">
        <v>668</v>
      </c>
      <c r="D42">
        <v>18</v>
      </c>
      <c r="E42">
        <v>0</v>
      </c>
      <c r="F42">
        <v>22</v>
      </c>
      <c r="G42">
        <v>1</v>
      </c>
    </row>
    <row r="43" spans="1:7">
      <c r="A43" s="1">
        <v>43898</v>
      </c>
      <c r="B43" s="3">
        <v>61416</v>
      </c>
      <c r="C43">
        <v>715</v>
      </c>
      <c r="D43">
        <v>18</v>
      </c>
      <c r="E43">
        <v>0</v>
      </c>
      <c r="F43">
        <v>22</v>
      </c>
      <c r="G43">
        <v>13</v>
      </c>
    </row>
    <row r="44" spans="1:7">
      <c r="A44" s="1">
        <v>43899</v>
      </c>
      <c r="B44" s="3">
        <v>63104</v>
      </c>
      <c r="C44">
        <v>822</v>
      </c>
      <c r="D44">
        <v>18</v>
      </c>
      <c r="E44">
        <v>0</v>
      </c>
      <c r="F44">
        <v>22</v>
      </c>
      <c r="G44">
        <v>13</v>
      </c>
    </row>
    <row r="45" spans="1:7">
      <c r="A45" s="1">
        <v>43900</v>
      </c>
      <c r="B45" s="3">
        <v>65154</v>
      </c>
      <c r="C45">
        <v>1106</v>
      </c>
      <c r="D45">
        <v>19</v>
      </c>
      <c r="E45">
        <v>0</v>
      </c>
      <c r="F45">
        <v>22</v>
      </c>
      <c r="G45">
        <v>27</v>
      </c>
    </row>
    <row r="46" spans="1:7">
      <c r="A46" s="1">
        <v>43901</v>
      </c>
      <c r="B46" s="3">
        <v>66829</v>
      </c>
      <c r="C46">
        <v>1312</v>
      </c>
      <c r="D46">
        <v>25</v>
      </c>
      <c r="E46">
        <v>0</v>
      </c>
      <c r="F46">
        <v>25</v>
      </c>
      <c r="G46" s="2">
        <v>29</v>
      </c>
    </row>
    <row r="47" spans="1:7">
      <c r="A47" s="1">
        <v>43902</v>
      </c>
      <c r="B47" s="3">
        <v>68703</v>
      </c>
      <c r="C47">
        <v>1537</v>
      </c>
      <c r="D47">
        <v>46</v>
      </c>
      <c r="E47">
        <v>0</v>
      </c>
      <c r="F47">
        <v>26</v>
      </c>
      <c r="G47" s="2">
        <v>33</v>
      </c>
    </row>
    <row r="48" spans="1:7">
      <c r="A48" s="1">
        <v>43903</v>
      </c>
      <c r="B48" s="3">
        <v>70616</v>
      </c>
      <c r="C48">
        <v>1772</v>
      </c>
      <c r="D48">
        <v>46</v>
      </c>
      <c r="E48">
        <v>1</v>
      </c>
      <c r="F48">
        <v>26</v>
      </c>
      <c r="G48" s="2">
        <v>34</v>
      </c>
    </row>
    <row r="49" spans="1:7">
      <c r="A49" s="1">
        <v>43904</v>
      </c>
      <c r="B49" s="3">
        <v>72581</v>
      </c>
      <c r="C49">
        <v>2700</v>
      </c>
      <c r="D49">
        <v>64</v>
      </c>
      <c r="E49">
        <v>1</v>
      </c>
      <c r="F49">
        <v>27</v>
      </c>
      <c r="G49" s="2">
        <v>36</v>
      </c>
    </row>
    <row r="50" spans="1:7">
      <c r="A50" s="1">
        <v>43905</v>
      </c>
      <c r="B50" s="3">
        <v>73984</v>
      </c>
      <c r="C50">
        <v>3086</v>
      </c>
      <c r="D50">
        <v>72</v>
      </c>
      <c r="E50">
        <v>1</v>
      </c>
      <c r="F50">
        <v>27</v>
      </c>
      <c r="G50" s="2">
        <v>42</v>
      </c>
    </row>
    <row r="51" spans="1:7">
      <c r="A51" s="1">
        <v>43906</v>
      </c>
      <c r="B51" s="3">
        <v>75617</v>
      </c>
      <c r="C51">
        <v>3504</v>
      </c>
      <c r="D51">
        <v>72</v>
      </c>
      <c r="E51">
        <v>6</v>
      </c>
      <c r="F51">
        <v>27</v>
      </c>
      <c r="G51" s="2">
        <v>43</v>
      </c>
    </row>
    <row r="52" spans="1:7">
      <c r="A52" s="1">
        <v>43907</v>
      </c>
      <c r="B52" s="3">
        <v>77118</v>
      </c>
      <c r="C52">
        <v>4763</v>
      </c>
      <c r="D52">
        <v>121</v>
      </c>
      <c r="E52">
        <v>6</v>
      </c>
      <c r="F52">
        <v>27</v>
      </c>
      <c r="G52" s="2">
        <v>45</v>
      </c>
    </row>
    <row r="53" spans="1:7">
      <c r="A53" s="1">
        <v>43908</v>
      </c>
      <c r="B53" s="3">
        <v>78845</v>
      </c>
      <c r="C53">
        <v>6026</v>
      </c>
      <c r="D53">
        <v>123</v>
      </c>
      <c r="E53">
        <v>11</v>
      </c>
      <c r="F53">
        <v>43</v>
      </c>
      <c r="G53" s="2">
        <v>46</v>
      </c>
    </row>
    <row r="54" spans="1:7">
      <c r="A54" s="1">
        <v>43909</v>
      </c>
      <c r="B54" s="3">
        <v>80193</v>
      </c>
      <c r="C54">
        <v>7350</v>
      </c>
      <c r="D54">
        <v>140</v>
      </c>
      <c r="E54">
        <v>13</v>
      </c>
      <c r="F54">
        <v>43</v>
      </c>
      <c r="G54" s="2">
        <v>68</v>
      </c>
    </row>
    <row r="55" spans="1:7">
      <c r="A55" s="1">
        <v>43910</v>
      </c>
      <c r="B55" s="4">
        <v>81963</v>
      </c>
      <c r="C55">
        <v>8461</v>
      </c>
      <c r="D55">
        <v>164</v>
      </c>
      <c r="E55">
        <v>14</v>
      </c>
      <c r="F55">
        <v>46</v>
      </c>
      <c r="G55">
        <v>85</v>
      </c>
    </row>
    <row r="56" spans="1:7">
      <c r="A56" s="1">
        <v>43911</v>
      </c>
      <c r="B56" s="4">
        <v>83741</v>
      </c>
      <c r="C56">
        <v>9558</v>
      </c>
      <c r="D56">
        <v>194</v>
      </c>
      <c r="E56">
        <v>22</v>
      </c>
      <c r="F56">
        <v>46</v>
      </c>
      <c r="G56">
        <v>125</v>
      </c>
    </row>
    <row r="57" spans="1:7">
      <c r="A57" s="1">
        <v>43912</v>
      </c>
      <c r="B57" s="4">
        <v>84839</v>
      </c>
      <c r="C57">
        <v>12084</v>
      </c>
      <c r="D57">
        <v>192</v>
      </c>
      <c r="E57">
        <v>24</v>
      </c>
      <c r="F57">
        <v>88</v>
      </c>
      <c r="G57">
        <v>146</v>
      </c>
    </row>
    <row r="58" spans="1:7">
      <c r="A58" s="1">
        <v>43913</v>
      </c>
      <c r="B58" s="4">
        <v>86228</v>
      </c>
      <c r="C58">
        <v>13434</v>
      </c>
      <c r="D58">
        <v>196</v>
      </c>
      <c r="E58">
        <v>27</v>
      </c>
      <c r="F58">
        <v>88</v>
      </c>
      <c r="G58">
        <v>164</v>
      </c>
    </row>
    <row r="59" spans="1:7">
      <c r="A59" s="1">
        <v>43914</v>
      </c>
      <c r="B59" s="4">
        <v>87652</v>
      </c>
      <c r="C59">
        <v>16650</v>
      </c>
      <c r="D59">
        <v>499</v>
      </c>
      <c r="E59">
        <v>51</v>
      </c>
      <c r="F59">
        <v>88</v>
      </c>
      <c r="G59">
        <v>179</v>
      </c>
    </row>
    <row r="60" spans="1:7">
      <c r="A60" s="1">
        <v>43915</v>
      </c>
      <c r="B60" s="4">
        <v>89061</v>
      </c>
      <c r="C60">
        <v>21661</v>
      </c>
      <c r="D60">
        <v>828</v>
      </c>
      <c r="E60">
        <v>96</v>
      </c>
      <c r="F60">
        <v>131</v>
      </c>
      <c r="G60">
        <v>187</v>
      </c>
    </row>
    <row r="61" spans="1:7">
      <c r="A61" s="1">
        <v>43916</v>
      </c>
      <c r="B61" s="4">
        <v>91079</v>
      </c>
      <c r="C61">
        <v>29622</v>
      </c>
      <c r="D61">
        <v>967</v>
      </c>
      <c r="E61">
        <v>106</v>
      </c>
      <c r="F61">
        <v>146</v>
      </c>
      <c r="G61">
        <v>212</v>
      </c>
    </row>
    <row r="62" spans="1:7">
      <c r="A62" s="1">
        <v>43917</v>
      </c>
      <c r="B62" s="4">
        <v>92905</v>
      </c>
      <c r="C62">
        <v>36140</v>
      </c>
      <c r="D62">
        <v>1277</v>
      </c>
      <c r="E62">
        <v>182</v>
      </c>
      <c r="F62">
        <v>209</v>
      </c>
      <c r="G62">
        <v>234</v>
      </c>
    </row>
    <row r="63" spans="1:7">
      <c r="A63" s="1">
        <v>43918</v>
      </c>
      <c r="B63" s="4">
        <v>95038</v>
      </c>
      <c r="C63">
        <v>42614</v>
      </c>
      <c r="D63">
        <v>1613</v>
      </c>
      <c r="E63">
        <v>208</v>
      </c>
      <c r="F63">
        <v>244</v>
      </c>
      <c r="G63">
        <v>255</v>
      </c>
    </row>
    <row r="64" spans="1:7">
      <c r="A64" s="1">
        <v>43919</v>
      </c>
      <c r="B64" s="4">
        <v>96570</v>
      </c>
      <c r="C64">
        <v>48913</v>
      </c>
      <c r="D64">
        <v>5409</v>
      </c>
      <c r="E64">
        <v>241</v>
      </c>
      <c r="F64">
        <v>307</v>
      </c>
      <c r="G64">
        <v>284</v>
      </c>
    </row>
    <row r="65" spans="1:7">
      <c r="A65" s="1">
        <v>43920</v>
      </c>
      <c r="B65" s="4">
        <v>98408</v>
      </c>
      <c r="C65">
        <v>58379</v>
      </c>
      <c r="D65">
        <v>7011</v>
      </c>
      <c r="E65">
        <v>497</v>
      </c>
      <c r="F65">
        <v>318</v>
      </c>
      <c r="G65">
        <v>337</v>
      </c>
    </row>
    <row r="66" spans="1:7">
      <c r="A66" s="1">
        <v>43921</v>
      </c>
      <c r="B66" s="4">
        <v>100066</v>
      </c>
      <c r="C66">
        <v>68136</v>
      </c>
      <c r="D66">
        <v>8805</v>
      </c>
      <c r="E66">
        <v>1089</v>
      </c>
      <c r="F66">
        <v>440</v>
      </c>
      <c r="G66">
        <v>395</v>
      </c>
    </row>
    <row r="67" spans="1:7">
      <c r="A67" s="1">
        <v>43922</v>
      </c>
      <c r="B67" s="4">
        <v>102041</v>
      </c>
      <c r="C67">
        <v>78845</v>
      </c>
      <c r="D67">
        <v>10562</v>
      </c>
      <c r="E67">
        <v>1191</v>
      </c>
      <c r="F67">
        <v>514</v>
      </c>
      <c r="G67">
        <v>522</v>
      </c>
    </row>
    <row r="68" spans="1:7">
      <c r="A68" s="1">
        <v>43923</v>
      </c>
      <c r="B68" s="4">
        <v>104390</v>
      </c>
      <c r="C68">
        <v>84237</v>
      </c>
      <c r="D68">
        <v>11291</v>
      </c>
      <c r="E68">
        <v>1505</v>
      </c>
      <c r="F68">
        <v>689</v>
      </c>
      <c r="G68">
        <v>647</v>
      </c>
    </row>
    <row r="69" spans="1:7">
      <c r="A69" s="1">
        <v>43924</v>
      </c>
      <c r="B69" s="4">
        <v>106469</v>
      </c>
      <c r="C69">
        <v>103534</v>
      </c>
      <c r="D69">
        <v>12915</v>
      </c>
      <c r="E69">
        <v>1650</v>
      </c>
      <c r="F69">
        <v>777</v>
      </c>
      <c r="G69">
        <v>755</v>
      </c>
    </row>
    <row r="70" spans="1:7">
      <c r="A70" s="1">
        <v>43925</v>
      </c>
      <c r="B70" s="4">
        <v>109606</v>
      </c>
      <c r="C70">
        <v>115130</v>
      </c>
      <c r="D70">
        <v>18559</v>
      </c>
      <c r="E70">
        <v>2214</v>
      </c>
      <c r="F70">
        <v>914</v>
      </c>
      <c r="G70">
        <v>870</v>
      </c>
    </row>
    <row r="71" spans="1:7">
      <c r="A71" s="1">
        <v>43926</v>
      </c>
      <c r="B71" s="4">
        <v>113080</v>
      </c>
      <c r="C71">
        <v>123606</v>
      </c>
      <c r="D71">
        <v>21421</v>
      </c>
      <c r="E71">
        <v>2399</v>
      </c>
      <c r="F71">
        <v>2492</v>
      </c>
      <c r="G71">
        <v>963</v>
      </c>
    </row>
    <row r="72" spans="1:7">
      <c r="A72" s="1">
        <v>43927</v>
      </c>
      <c r="B72" s="4">
        <v>116614</v>
      </c>
      <c r="C72">
        <v>131098</v>
      </c>
      <c r="D72">
        <v>24224</v>
      </c>
      <c r="E72">
        <v>2602</v>
      </c>
      <c r="F72">
        <v>2674</v>
      </c>
      <c r="G72">
        <v>1036</v>
      </c>
    </row>
    <row r="73" spans="1:7">
      <c r="A73" s="1">
        <v>43928</v>
      </c>
      <c r="B73" s="4">
        <v>120760</v>
      </c>
      <c r="C73">
        <v>147141</v>
      </c>
      <c r="D73">
        <v>27402</v>
      </c>
      <c r="E73">
        <v>3181</v>
      </c>
      <c r="F73">
        <v>2830</v>
      </c>
      <c r="G73">
        <v>1240</v>
      </c>
    </row>
    <row r="74" spans="1:7">
      <c r="A74" s="1">
        <v>43929</v>
      </c>
      <c r="B74" s="4">
        <v>124731</v>
      </c>
      <c r="C74">
        <v>168943</v>
      </c>
      <c r="D74">
        <v>29464</v>
      </c>
      <c r="E74">
        <v>3524</v>
      </c>
      <c r="F74">
        <v>3131</v>
      </c>
      <c r="G74">
        <v>1490</v>
      </c>
    </row>
    <row r="75" spans="1:7">
      <c r="A75" s="1">
        <v>43930</v>
      </c>
      <c r="B75" s="4">
        <v>128850</v>
      </c>
      <c r="C75">
        <v>135939</v>
      </c>
      <c r="D75">
        <v>32334</v>
      </c>
      <c r="E75">
        <v>4129</v>
      </c>
      <c r="F75">
        <v>3361</v>
      </c>
      <c r="G75">
        <v>1702</v>
      </c>
    </row>
    <row r="76" spans="1:7">
      <c r="A76" s="1">
        <v>43931</v>
      </c>
      <c r="B76" s="5">
        <v>134200</v>
      </c>
      <c r="C76">
        <v>197467</v>
      </c>
      <c r="D76">
        <v>36193</v>
      </c>
      <c r="E76">
        <v>4627</v>
      </c>
      <c r="F76">
        <v>3564</v>
      </c>
      <c r="G76">
        <v>2240</v>
      </c>
    </row>
    <row r="77" spans="1:7">
      <c r="A77" s="1">
        <v>43932</v>
      </c>
      <c r="B77" s="5">
        <v>142665</v>
      </c>
      <c r="C77">
        <v>210888</v>
      </c>
      <c r="D77">
        <v>60736</v>
      </c>
      <c r="E77">
        <v>5246</v>
      </c>
      <c r="F77">
        <v>3737</v>
      </c>
      <c r="G77">
        <v>2486</v>
      </c>
    </row>
    <row r="78" spans="1:7">
      <c r="A78" s="1">
        <v>43933</v>
      </c>
      <c r="B78" s="5">
        <v>126745</v>
      </c>
      <c r="C78">
        <v>221854</v>
      </c>
      <c r="D78">
        <v>42181</v>
      </c>
      <c r="E78">
        <v>5681</v>
      </c>
      <c r="F78">
        <v>3885</v>
      </c>
      <c r="G78">
        <v>2944</v>
      </c>
    </row>
    <row r="79" spans="1:7">
      <c r="A79" s="1">
        <v>43934</v>
      </c>
      <c r="B79" s="5">
        <v>150859</v>
      </c>
      <c r="C79">
        <v>232706</v>
      </c>
      <c r="D79">
        <v>47247</v>
      </c>
      <c r="E79">
        <v>7044</v>
      </c>
      <c r="F79">
        <v>4123</v>
      </c>
      <c r="G79">
        <v>3061</v>
      </c>
    </row>
    <row r="80" spans="1:7">
      <c r="A80" s="1">
        <v>43935</v>
      </c>
      <c r="B80" s="5">
        <v>158282</v>
      </c>
      <c r="C80">
        <v>252166</v>
      </c>
      <c r="D80">
        <v>60885</v>
      </c>
      <c r="E80">
        <v>21565</v>
      </c>
      <c r="F80">
        <v>2914</v>
      </c>
      <c r="G80">
        <v>3240</v>
      </c>
    </row>
    <row r="81" spans="1:7">
      <c r="A81" s="1">
        <v>43936</v>
      </c>
      <c r="B81" s="5">
        <v>160668</v>
      </c>
      <c r="C81">
        <v>262615</v>
      </c>
      <c r="D81">
        <v>64473</v>
      </c>
      <c r="E81">
        <v>22340</v>
      </c>
      <c r="F81">
        <v>2956</v>
      </c>
      <c r="G81">
        <v>3556</v>
      </c>
    </row>
    <row r="82" spans="1:7">
      <c r="A82" s="1">
        <v>43937</v>
      </c>
      <c r="B82" s="5">
        <v>166473</v>
      </c>
      <c r="C82">
        <v>281060</v>
      </c>
      <c r="D82">
        <v>68780</v>
      </c>
      <c r="E82">
        <v>25932</v>
      </c>
      <c r="F82">
        <v>4624</v>
      </c>
      <c r="G82">
        <v>4375</v>
      </c>
    </row>
    <row r="83" spans="1:7">
      <c r="A83" s="1">
        <v>43938</v>
      </c>
      <c r="B83">
        <v>170977</v>
      </c>
      <c r="C83">
        <v>293684</v>
      </c>
      <c r="D83">
        <v>73184</v>
      </c>
      <c r="E83">
        <v>26814</v>
      </c>
      <c r="F83">
        <v>4991</v>
      </c>
      <c r="G83">
        <v>4646</v>
      </c>
    </row>
    <row r="84" spans="1:7">
      <c r="A84" s="1">
        <v>43939</v>
      </c>
      <c r="B84">
        <v>176238</v>
      </c>
      <c r="C84">
        <v>299087</v>
      </c>
      <c r="D84">
        <v>81567</v>
      </c>
      <c r="E84">
        <v>27631</v>
      </c>
      <c r="F84">
        <v>5036</v>
      </c>
      <c r="G84">
        <v>5116</v>
      </c>
    </row>
    <row r="85" spans="1:7">
      <c r="A85" s="1">
        <v>43940</v>
      </c>
      <c r="B85">
        <v>181428</v>
      </c>
      <c r="C85">
        <v>317329</v>
      </c>
      <c r="D85">
        <v>86540</v>
      </c>
      <c r="E85">
        <v>36267</v>
      </c>
      <c r="F85">
        <v>5101</v>
      </c>
      <c r="G85">
        <v>5521</v>
      </c>
    </row>
    <row r="86" spans="1:7">
      <c r="A86" s="1">
        <v>43941</v>
      </c>
      <c r="B86">
        <v>186976</v>
      </c>
      <c r="C86">
        <v>325829</v>
      </c>
      <c r="D86">
        <v>89462</v>
      </c>
      <c r="E86">
        <v>37854</v>
      </c>
      <c r="F86">
        <v>5133</v>
      </c>
      <c r="G86">
        <v>6116</v>
      </c>
    </row>
    <row r="87" spans="1:7">
      <c r="A87" s="1">
        <v>43942</v>
      </c>
      <c r="B87">
        <v>193318</v>
      </c>
      <c r="C87">
        <v>354485</v>
      </c>
      <c r="D87">
        <v>92873</v>
      </c>
      <c r="E87">
        <v>39694</v>
      </c>
      <c r="F87">
        <v>5168</v>
      </c>
      <c r="G87">
        <v>6440</v>
      </c>
    </row>
    <row r="88" spans="1:7">
      <c r="A88" s="1">
        <v>43943</v>
      </c>
      <c r="B88">
        <v>201582</v>
      </c>
      <c r="C88">
        <v>370111</v>
      </c>
      <c r="D88">
        <v>102772</v>
      </c>
      <c r="E88">
        <v>41315</v>
      </c>
      <c r="F88">
        <v>5197</v>
      </c>
      <c r="G88">
        <v>6991</v>
      </c>
    </row>
    <row r="89" spans="1:7">
      <c r="A89" s="1">
        <v>43944</v>
      </c>
      <c r="B89">
        <v>205358</v>
      </c>
      <c r="C89">
        <v>376297</v>
      </c>
      <c r="D89">
        <v>104981</v>
      </c>
      <c r="E89">
        <v>43582</v>
      </c>
      <c r="F89">
        <v>5227</v>
      </c>
      <c r="G89">
        <v>8166</v>
      </c>
    </row>
    <row r="90" spans="1:7">
      <c r="A90" s="1">
        <v>43945</v>
      </c>
      <c r="B90">
        <v>215217</v>
      </c>
      <c r="C90">
        <v>399221</v>
      </c>
      <c r="D90">
        <v>135079</v>
      </c>
      <c r="E90">
        <v>45475</v>
      </c>
      <c r="F90">
        <v>5252</v>
      </c>
      <c r="G90">
        <v>8722</v>
      </c>
    </row>
    <row r="91" spans="1:7">
      <c r="A91" s="1">
        <v>43946</v>
      </c>
      <c r="B91">
        <v>220772</v>
      </c>
      <c r="C91">
        <v>407132</v>
      </c>
      <c r="D91">
        <v>143501</v>
      </c>
      <c r="E91">
        <v>47826</v>
      </c>
      <c r="F91">
        <v>5375</v>
      </c>
      <c r="G91">
        <v>9081</v>
      </c>
    </row>
    <row r="92" spans="1:7">
      <c r="A92" s="1">
        <v>43947</v>
      </c>
      <c r="B92">
        <v>228315</v>
      </c>
      <c r="C92">
        <v>436262</v>
      </c>
      <c r="D92">
        <v>146424</v>
      </c>
      <c r="E92">
        <v>49566</v>
      </c>
      <c r="F92">
        <v>6733</v>
      </c>
      <c r="G92">
        <v>9569</v>
      </c>
    </row>
    <row r="93" spans="1:7">
      <c r="A93" s="1">
        <v>43948</v>
      </c>
      <c r="B93">
        <v>236751</v>
      </c>
      <c r="C93">
        <v>446868</v>
      </c>
      <c r="D93">
        <v>168988</v>
      </c>
      <c r="E93">
        <v>51544</v>
      </c>
      <c r="F93">
        <v>6814</v>
      </c>
      <c r="G93">
        <v>10126</v>
      </c>
    </row>
    <row r="94" spans="1:7">
      <c r="A94" s="1">
        <v>43949</v>
      </c>
      <c r="B94">
        <v>246743</v>
      </c>
      <c r="C94">
        <v>466171</v>
      </c>
      <c r="D94">
        <v>175839</v>
      </c>
      <c r="E94">
        <v>54190</v>
      </c>
      <c r="F94">
        <v>6911</v>
      </c>
      <c r="G94">
        <v>11327</v>
      </c>
    </row>
    <row r="95" spans="1:7">
      <c r="A95" s="1">
        <v>43950</v>
      </c>
      <c r="B95">
        <v>256733</v>
      </c>
      <c r="C95">
        <v>484393</v>
      </c>
      <c r="D95">
        <v>182289</v>
      </c>
      <c r="E95">
        <v>57194</v>
      </c>
      <c r="F95">
        <v>6970</v>
      </c>
      <c r="G95">
        <v>12086</v>
      </c>
    </row>
    <row r="96" spans="1:7">
      <c r="A96" s="1">
        <v>43951</v>
      </c>
      <c r="B96">
        <v>266508</v>
      </c>
      <c r="C96">
        <v>510972</v>
      </c>
      <c r="D96">
        <v>191969</v>
      </c>
      <c r="E96">
        <v>60007</v>
      </c>
      <c r="F96">
        <v>7011</v>
      </c>
      <c r="G96">
        <v>12612</v>
      </c>
    </row>
    <row r="97" spans="1:7">
      <c r="A97" s="1">
        <v>43952</v>
      </c>
      <c r="B97">
        <v>277980</v>
      </c>
      <c r="C97">
        <v>528854</v>
      </c>
      <c r="D97">
        <v>200403</v>
      </c>
      <c r="E97">
        <v>63804</v>
      </c>
      <c r="F97">
        <v>7073</v>
      </c>
      <c r="G97">
        <v>13555</v>
      </c>
    </row>
    <row r="98" spans="1:7">
      <c r="A98" s="1">
        <v>43953</v>
      </c>
      <c r="B98">
        <v>284093</v>
      </c>
      <c r="C98">
        <v>531071</v>
      </c>
      <c r="D98">
        <v>213663</v>
      </c>
      <c r="E98">
        <v>68928</v>
      </c>
      <c r="F98">
        <v>7073</v>
      </c>
      <c r="G98">
        <v>14095</v>
      </c>
    </row>
    <row r="99" spans="1:7">
      <c r="A99" s="1">
        <v>43954</v>
      </c>
      <c r="B99">
        <v>295197</v>
      </c>
      <c r="C99">
        <v>540439</v>
      </c>
      <c r="D99">
        <v>220669</v>
      </c>
      <c r="E99">
        <v>73881</v>
      </c>
      <c r="F99">
        <v>7159</v>
      </c>
      <c r="G99">
        <v>14602</v>
      </c>
    </row>
    <row r="100" spans="1:7">
      <c r="A100" s="1">
        <v>43955</v>
      </c>
      <c r="B100">
        <v>307879</v>
      </c>
      <c r="C100">
        <v>560090</v>
      </c>
      <c r="D100">
        <v>234434</v>
      </c>
      <c r="E100">
        <v>78284</v>
      </c>
      <c r="F100">
        <v>7214</v>
      </c>
      <c r="G100">
        <v>15732</v>
      </c>
    </row>
    <row r="101" spans="1:7">
      <c r="A101" s="1">
        <v>43956</v>
      </c>
      <c r="B101">
        <v>318654</v>
      </c>
      <c r="C101">
        <v>574453</v>
      </c>
      <c r="D101">
        <v>269241</v>
      </c>
      <c r="E101">
        <v>82252</v>
      </c>
      <c r="F101">
        <v>7324</v>
      </c>
      <c r="G101">
        <v>16457</v>
      </c>
    </row>
    <row r="102" spans="1:7">
      <c r="A102" s="1">
        <v>43957</v>
      </c>
      <c r="B102">
        <v>330147</v>
      </c>
      <c r="C102">
        <v>599989</v>
      </c>
      <c r="D102">
        <v>264032</v>
      </c>
      <c r="E102">
        <v>88229</v>
      </c>
      <c r="F102">
        <v>7389</v>
      </c>
      <c r="G102">
        <v>17764</v>
      </c>
    </row>
    <row r="103" spans="1:7">
      <c r="A103" s="1">
        <v>43958</v>
      </c>
      <c r="B103">
        <v>342093</v>
      </c>
      <c r="C103">
        <v>618211</v>
      </c>
      <c r="D103">
        <v>269476</v>
      </c>
      <c r="E103">
        <v>93823</v>
      </c>
      <c r="F103">
        <v>7448</v>
      </c>
      <c r="G103">
        <v>18586</v>
      </c>
    </row>
    <row r="104" spans="1:7">
      <c r="A104" s="1">
        <v>43959</v>
      </c>
      <c r="B104">
        <v>350700</v>
      </c>
      <c r="C104">
        <v>637350</v>
      </c>
      <c r="D104">
        <v>279853</v>
      </c>
      <c r="E104">
        <v>99114</v>
      </c>
      <c r="F104">
        <v>7524</v>
      </c>
      <c r="G104">
        <v>19232</v>
      </c>
    </row>
    <row r="105" spans="1:7">
      <c r="A105" s="1">
        <v>43960</v>
      </c>
      <c r="B105">
        <v>362555</v>
      </c>
      <c r="C105">
        <v>652034</v>
      </c>
      <c r="D105">
        <v>300761</v>
      </c>
      <c r="E105">
        <v>103488</v>
      </c>
      <c r="F105">
        <v>7556</v>
      </c>
      <c r="G105">
        <v>21121</v>
      </c>
    </row>
    <row r="106" spans="1:7">
      <c r="A106" s="1">
        <v>43961</v>
      </c>
      <c r="B106">
        <v>371870</v>
      </c>
      <c r="C106">
        <v>659241</v>
      </c>
      <c r="D106">
        <v>321606</v>
      </c>
      <c r="E106">
        <v>108505</v>
      </c>
      <c r="F106">
        <v>7589</v>
      </c>
      <c r="G106">
        <v>21826</v>
      </c>
    </row>
    <row r="107" spans="1:7">
      <c r="A107" s="1">
        <v>43962</v>
      </c>
      <c r="B107">
        <v>385780</v>
      </c>
      <c r="C107">
        <v>676798</v>
      </c>
      <c r="D107">
        <v>328614</v>
      </c>
      <c r="E107">
        <v>12732</v>
      </c>
      <c r="F107">
        <v>7651</v>
      </c>
      <c r="G107">
        <v>23264</v>
      </c>
    </row>
    <row r="108" spans="1:7">
      <c r="A108" s="1">
        <v>43963</v>
      </c>
      <c r="B108" s="2">
        <f>320527+78189</f>
        <v>398716</v>
      </c>
      <c r="C108">
        <v>693729</v>
      </c>
      <c r="D108">
        <v>368806</v>
      </c>
      <c r="E108">
        <v>119598</v>
      </c>
      <c r="F108">
        <v>7695</v>
      </c>
      <c r="G108">
        <v>24129</v>
      </c>
    </row>
    <row r="109" spans="1:7">
      <c r="A109" s="1">
        <v>43964</v>
      </c>
      <c r="B109">
        <f>331029+78195</f>
        <v>409224</v>
      </c>
      <c r="C109">
        <v>714245</v>
      </c>
      <c r="D109">
        <v>384804</v>
      </c>
      <c r="E109">
        <v>127781</v>
      </c>
      <c r="F109">
        <v>7734</v>
      </c>
      <c r="G109">
        <v>25358</v>
      </c>
    </row>
    <row r="110" spans="1:7">
      <c r="A110" s="1">
        <v>43965</v>
      </c>
      <c r="B110">
        <f>339302+78209</f>
        <v>417511</v>
      </c>
      <c r="C110">
        <v>722267</v>
      </c>
      <c r="D110">
        <v>395110</v>
      </c>
      <c r="E110">
        <v>130819</v>
      </c>
      <c r="F110">
        <v>7778</v>
      </c>
      <c r="G110">
        <v>27192</v>
      </c>
    </row>
    <row r="111" spans="1:7">
      <c r="A111" s="1">
        <v>43966</v>
      </c>
      <c r="B111">
        <f>358414+78219</f>
        <v>436633</v>
      </c>
      <c r="C111">
        <v>747728</v>
      </c>
      <c r="D111">
        <v>406418</v>
      </c>
      <c r="E111">
        <v>139582</v>
      </c>
      <c r="F111">
        <v>7814</v>
      </c>
      <c r="G111">
        <v>29568</v>
      </c>
    </row>
    <row r="112" spans="1:7">
      <c r="A112" s="1">
        <v>43967</v>
      </c>
      <c r="B112">
        <f>370449+78227</f>
        <v>448676</v>
      </c>
      <c r="C112">
        <v>761537</v>
      </c>
      <c r="D112">
        <v>421983</v>
      </c>
      <c r="E112">
        <v>147034</v>
      </c>
      <c r="F112">
        <v>7823</v>
      </c>
      <c r="G112">
        <v>31314</v>
      </c>
    </row>
    <row r="113" spans="1:7">
      <c r="A113" s="1">
        <v>43968</v>
      </c>
      <c r="B113">
        <f>382645+78238</f>
        <v>460883</v>
      </c>
      <c r="C113">
        <v>776646</v>
      </c>
      <c r="D113">
        <v>433576</v>
      </c>
      <c r="E113">
        <v>153261</v>
      </c>
      <c r="F113">
        <v>7850</v>
      </c>
      <c r="G113">
        <v>32634</v>
      </c>
    </row>
    <row r="114" spans="1:7">
      <c r="A114" s="1">
        <v>43969</v>
      </c>
      <c r="B114">
        <f>395576+78241</f>
        <v>473817</v>
      </c>
      <c r="C114">
        <v>790148</v>
      </c>
      <c r="D114">
        <v>447159</v>
      </c>
      <c r="E114">
        <v>162489</v>
      </c>
      <c r="F114">
        <v>7878</v>
      </c>
      <c r="G114">
        <v>34020</v>
      </c>
    </row>
    <row r="115" spans="1:7">
      <c r="A115" s="1">
        <v>43970</v>
      </c>
      <c r="B115">
        <f>411695+78244</f>
        <v>489939</v>
      </c>
      <c r="C115">
        <v>806404</v>
      </c>
      <c r="D115">
        <v>455166</v>
      </c>
      <c r="E115">
        <v>176854</v>
      </c>
      <c r="F115">
        <v>7914</v>
      </c>
      <c r="G115">
        <v>36050</v>
      </c>
    </row>
    <row r="116" spans="1:7">
      <c r="A116" s="1">
        <v>43971</v>
      </c>
      <c r="B116">
        <f>425426+78249</f>
        <v>503675</v>
      </c>
      <c r="C116">
        <v>822475</v>
      </c>
      <c r="D116">
        <v>467188</v>
      </c>
      <c r="E116">
        <v>193602</v>
      </c>
      <c r="F116">
        <v>7947</v>
      </c>
      <c r="G116">
        <v>38295</v>
      </c>
    </row>
    <row r="117" spans="1:7">
      <c r="A117" s="1">
        <v>43972</v>
      </c>
      <c r="B117">
        <f>437852+78255</f>
        <v>516107</v>
      </c>
      <c r="C117">
        <v>827432</v>
      </c>
      <c r="D117">
        <v>481726</v>
      </c>
      <c r="E117">
        <v>206298</v>
      </c>
      <c r="F117">
        <v>7956</v>
      </c>
      <c r="G117">
        <v>39322</v>
      </c>
    </row>
    <row r="118" spans="1:7">
      <c r="A118" s="1">
        <v>43973</v>
      </c>
      <c r="B118">
        <f>459938+78258</f>
        <v>538196</v>
      </c>
      <c r="C118">
        <v>859884</v>
      </c>
      <c r="D118">
        <v>506061</v>
      </c>
      <c r="E118">
        <v>218584</v>
      </c>
      <c r="F118">
        <v>7972</v>
      </c>
      <c r="G118">
        <v>41947</v>
      </c>
    </row>
    <row r="119" spans="1:7">
      <c r="A119" s="1">
        <v>43974</v>
      </c>
      <c r="B119">
        <f>471386+78261</f>
        <v>549647</v>
      </c>
      <c r="C119">
        <v>869705</v>
      </c>
      <c r="D119">
        <v>553060</v>
      </c>
      <c r="E119">
        <v>230705</v>
      </c>
      <c r="F119">
        <v>7988</v>
      </c>
      <c r="G119">
        <v>43026</v>
      </c>
    </row>
    <row r="120" spans="1:7">
      <c r="A120" s="1">
        <v>43975</v>
      </c>
      <c r="B120">
        <f>483811+78268</f>
        <v>562079</v>
      </c>
      <c r="C120">
        <v>889185</v>
      </c>
      <c r="D120">
        <v>561487</v>
      </c>
      <c r="E120">
        <v>242049</v>
      </c>
      <c r="F120">
        <v>8011</v>
      </c>
      <c r="G120">
        <v>45091</v>
      </c>
    </row>
    <row r="121" spans="1:7">
      <c r="A121" s="1">
        <v>43976</v>
      </c>
      <c r="B121">
        <v>581703</v>
      </c>
      <c r="C121">
        <v>908602</v>
      </c>
      <c r="D121">
        <v>577900</v>
      </c>
      <c r="E121">
        <v>263512</v>
      </c>
      <c r="F121">
        <v>8037</v>
      </c>
      <c r="G121">
        <v>3471</v>
      </c>
    </row>
    <row r="122" spans="1:7">
      <c r="A122" s="1"/>
    </row>
    <row r="123" spans="1:7">
      <c r="A123" s="1"/>
    </row>
    <row r="124" spans="1:7">
      <c r="A124" s="1"/>
    </row>
    <row r="125" spans="1:7">
      <c r="A125" s="1"/>
    </row>
    <row r="126" spans="1:7">
      <c r="A12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opLeftCell="A100" workbookViewId="0">
      <selection activeCell="B121" sqref="B121:G121"/>
    </sheetView>
  </sheetViews>
  <sheetFormatPr defaultRowHeight="13.5"/>
  <cols>
    <col min="1" max="1" width="10.5" bestFit="1" customWidth="1"/>
    <col min="9" max="9" width="12" customWidth="1"/>
    <col min="13" max="13" width="14.375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12</v>
      </c>
    </row>
    <row r="2" spans="1:15">
      <c r="A2" s="1">
        <v>43857</v>
      </c>
      <c r="B2">
        <v>55</v>
      </c>
      <c r="C2">
        <v>0</v>
      </c>
      <c r="D2">
        <v>0</v>
      </c>
      <c r="E2">
        <v>0</v>
      </c>
      <c r="F2">
        <v>0</v>
      </c>
      <c r="G2">
        <v>0</v>
      </c>
      <c r="I2" s="1">
        <v>43857</v>
      </c>
      <c r="J2">
        <f>B2/确诊人数!B2</f>
        <v>2.5392428439519853E-2</v>
      </c>
      <c r="K2">
        <f>死亡人数!C2/确诊人数!C2</f>
        <v>0</v>
      </c>
      <c r="L2">
        <f>D2/确诊人数!D2</f>
        <v>0</v>
      </c>
      <c r="M2" t="e">
        <f>E2/确诊人数!E2</f>
        <v>#DIV/0!</v>
      </c>
      <c r="N2">
        <f>F2/确诊人数!F2</f>
        <v>0</v>
      </c>
      <c r="O2" t="e">
        <f>G2/确诊人数!G2</f>
        <v>#DIV/0!</v>
      </c>
    </row>
    <row r="3" spans="1:15">
      <c r="A3" s="1">
        <v>43858</v>
      </c>
      <c r="B3">
        <v>104</v>
      </c>
      <c r="C3">
        <v>0</v>
      </c>
      <c r="D3">
        <v>0</v>
      </c>
      <c r="E3">
        <v>0</v>
      </c>
      <c r="F3">
        <v>0</v>
      </c>
      <c r="G3">
        <v>0</v>
      </c>
      <c r="I3" s="1">
        <v>43858</v>
      </c>
      <c r="J3">
        <f>B3/确诊人数!B3</f>
        <v>2.2958057395143488E-2</v>
      </c>
      <c r="K3">
        <f>死亡人数!C3/确诊人数!C3</f>
        <v>0</v>
      </c>
      <c r="L3">
        <f>D3/确诊人数!D3</f>
        <v>0</v>
      </c>
      <c r="M3" t="e">
        <f>E3/确诊人数!E3</f>
        <v>#DIV/0!</v>
      </c>
      <c r="N3">
        <f>F3/确诊人数!F3</f>
        <v>0</v>
      </c>
      <c r="O3" t="e">
        <f>G3/确诊人数!G3</f>
        <v>#DIV/0!</v>
      </c>
    </row>
    <row r="4" spans="1:15">
      <c r="A4" s="1">
        <v>43859</v>
      </c>
      <c r="B4">
        <v>129</v>
      </c>
      <c r="C4">
        <v>0</v>
      </c>
      <c r="D4">
        <v>0</v>
      </c>
      <c r="E4">
        <v>0</v>
      </c>
      <c r="F4">
        <v>0</v>
      </c>
      <c r="G4">
        <v>0</v>
      </c>
      <c r="I4" s="1">
        <v>43859</v>
      </c>
      <c r="J4">
        <f>B4/确诊人数!B4</f>
        <v>2.1532298447671506E-2</v>
      </c>
      <c r="K4">
        <f>死亡人数!C4/确诊人数!C4</f>
        <v>0</v>
      </c>
      <c r="L4">
        <f>D4/确诊人数!D4</f>
        <v>0</v>
      </c>
      <c r="M4" t="e">
        <f>E4/确诊人数!E4</f>
        <v>#DIV/0!</v>
      </c>
      <c r="N4">
        <f>F4/确诊人数!F4</f>
        <v>0</v>
      </c>
      <c r="O4" t="e">
        <f>G4/确诊人数!G4</f>
        <v>#DIV/0!</v>
      </c>
    </row>
    <row r="5" spans="1:15">
      <c r="A5" s="1">
        <v>43860</v>
      </c>
      <c r="B5">
        <v>131</v>
      </c>
      <c r="C5">
        <v>0</v>
      </c>
      <c r="D5">
        <v>0</v>
      </c>
      <c r="E5">
        <v>0</v>
      </c>
      <c r="F5">
        <v>0</v>
      </c>
      <c r="G5">
        <v>0</v>
      </c>
      <c r="I5" s="1">
        <v>43860</v>
      </c>
      <c r="J5">
        <f>B5/确诊人数!B5</f>
        <v>1.9660813447396067E-2</v>
      </c>
      <c r="K5">
        <f>死亡人数!C5/确诊人数!C5</f>
        <v>0</v>
      </c>
      <c r="L5">
        <f>D5/确诊人数!D5</f>
        <v>0</v>
      </c>
      <c r="M5" t="e">
        <f>E5/确诊人数!E5</f>
        <v>#DIV/0!</v>
      </c>
      <c r="N5">
        <f>F5/确诊人数!F5</f>
        <v>0</v>
      </c>
      <c r="O5" t="e">
        <f>G5/确诊人数!G5</f>
        <v>#DIV/0!</v>
      </c>
    </row>
    <row r="6" spans="1:15">
      <c r="A6" s="1">
        <v>43861</v>
      </c>
      <c r="B6">
        <v>212</v>
      </c>
      <c r="C6">
        <v>0</v>
      </c>
      <c r="D6">
        <v>0</v>
      </c>
      <c r="E6">
        <v>0</v>
      </c>
      <c r="F6">
        <v>0</v>
      </c>
      <c r="G6">
        <v>0</v>
      </c>
      <c r="I6" s="1">
        <v>43861</v>
      </c>
      <c r="J6">
        <f>B6/确诊人数!B6</f>
        <v>2.1862431679901002E-2</v>
      </c>
      <c r="K6">
        <f>死亡人数!C6/确诊人数!C6</f>
        <v>0</v>
      </c>
      <c r="L6">
        <f>D6/确诊人数!D6</f>
        <v>0</v>
      </c>
      <c r="M6" t="e">
        <f>E6/确诊人数!E6</f>
        <v>#DIV/0!</v>
      </c>
      <c r="N6">
        <f>F6/确诊人数!F6</f>
        <v>0</v>
      </c>
      <c r="O6" t="e">
        <f>G6/确诊人数!G6</f>
        <v>#DIV/0!</v>
      </c>
    </row>
    <row r="7" spans="1:15">
      <c r="A7" s="1">
        <v>43862</v>
      </c>
      <c r="B7">
        <v>258</v>
      </c>
      <c r="C7">
        <v>0</v>
      </c>
      <c r="D7">
        <v>0</v>
      </c>
      <c r="E7">
        <v>0</v>
      </c>
      <c r="F7">
        <v>0</v>
      </c>
      <c r="G7">
        <v>0</v>
      </c>
      <c r="I7" s="1">
        <v>43862</v>
      </c>
      <c r="J7">
        <f>B7/确诊人数!B7</f>
        <v>2.2026807820370527E-2</v>
      </c>
      <c r="K7">
        <f>死亡人数!C7/确诊人数!C7</f>
        <v>0</v>
      </c>
      <c r="L7">
        <f>D7/确诊人数!D7</f>
        <v>0</v>
      </c>
      <c r="M7" t="e">
        <f>E7/确诊人数!E7</f>
        <v>#DIV/0!</v>
      </c>
      <c r="N7">
        <f>F7/确诊人数!F7</f>
        <v>0</v>
      </c>
      <c r="O7" t="e">
        <f>G7/确诊人数!G7</f>
        <v>#DIV/0!</v>
      </c>
    </row>
    <row r="8" spans="1:15">
      <c r="A8" s="1">
        <v>43863</v>
      </c>
      <c r="B8">
        <v>304</v>
      </c>
      <c r="C8">
        <v>0</v>
      </c>
      <c r="D8">
        <v>0</v>
      </c>
      <c r="E8">
        <v>0</v>
      </c>
      <c r="F8">
        <v>0</v>
      </c>
      <c r="G8">
        <v>0</v>
      </c>
      <c r="I8" s="1">
        <v>43863</v>
      </c>
      <c r="J8">
        <f>B8/确诊人数!B8</f>
        <v>2.1166968388803789E-2</v>
      </c>
      <c r="K8">
        <f>死亡人数!C8/确诊人数!C8</f>
        <v>0</v>
      </c>
      <c r="L8">
        <f>D8/确诊人数!D8</f>
        <v>0</v>
      </c>
      <c r="M8" t="e">
        <f>E8/确诊人数!E8</f>
        <v>#DIV/0!</v>
      </c>
      <c r="N8">
        <f>F8/确诊人数!F8</f>
        <v>0</v>
      </c>
      <c r="O8" t="e">
        <f>G8/确诊人数!G8</f>
        <v>#DIV/0!</v>
      </c>
    </row>
    <row r="9" spans="1:15">
      <c r="A9" s="1">
        <v>43864</v>
      </c>
      <c r="B9">
        <v>361</v>
      </c>
      <c r="C9">
        <v>0</v>
      </c>
      <c r="D9">
        <v>0</v>
      </c>
      <c r="E9">
        <v>0</v>
      </c>
      <c r="F9">
        <v>0</v>
      </c>
      <c r="G9">
        <v>0</v>
      </c>
      <c r="I9" s="1">
        <v>43864</v>
      </c>
      <c r="J9">
        <f>B9/确诊人数!B9</f>
        <v>2.0894831278578458E-2</v>
      </c>
      <c r="K9">
        <f>死亡人数!C9/确诊人数!C9</f>
        <v>0</v>
      </c>
      <c r="L9">
        <f>D9/确诊人数!D9</f>
        <v>0</v>
      </c>
      <c r="M9" t="e">
        <f>E9/确诊人数!E9</f>
        <v>#DIV/0!</v>
      </c>
      <c r="N9">
        <f>F9/确诊人数!F9</f>
        <v>0</v>
      </c>
      <c r="O9" t="e">
        <f>G9/确诊人数!G9</f>
        <v>#DIV/0!</v>
      </c>
    </row>
    <row r="10" spans="1:15">
      <c r="A10" s="1">
        <v>43865</v>
      </c>
      <c r="B10">
        <v>425</v>
      </c>
      <c r="C10">
        <v>0</v>
      </c>
      <c r="D10">
        <v>0</v>
      </c>
      <c r="E10">
        <v>0</v>
      </c>
      <c r="F10">
        <v>0</v>
      </c>
      <c r="G10">
        <v>0</v>
      </c>
      <c r="I10" s="1">
        <v>43865</v>
      </c>
      <c r="J10">
        <f>B10/确诊人数!B10</f>
        <v>2.0694356527243513E-2</v>
      </c>
      <c r="K10">
        <f>死亡人数!C10/确诊人数!C10</f>
        <v>0</v>
      </c>
      <c r="L10">
        <f>D10/确诊人数!D10</f>
        <v>0</v>
      </c>
      <c r="M10" t="e">
        <f>E10/确诊人数!E10</f>
        <v>#DIV/0!</v>
      </c>
      <c r="N10">
        <f>F10/确诊人数!F10</f>
        <v>0</v>
      </c>
      <c r="O10" t="e">
        <f>G10/确诊人数!G10</f>
        <v>#DIV/0!</v>
      </c>
    </row>
    <row r="11" spans="1:15">
      <c r="A11" s="1">
        <v>43866</v>
      </c>
      <c r="B11">
        <v>490</v>
      </c>
      <c r="C11">
        <v>0</v>
      </c>
      <c r="D11">
        <v>0</v>
      </c>
      <c r="E11">
        <v>0</v>
      </c>
      <c r="F11">
        <v>0</v>
      </c>
      <c r="G11">
        <v>0</v>
      </c>
      <c r="I11" s="1">
        <v>43866</v>
      </c>
      <c r="J11">
        <f>B11/确诊人数!B11</f>
        <v>2.0273065784029789E-2</v>
      </c>
      <c r="K11">
        <f>死亡人数!C11/确诊人数!C11</f>
        <v>0</v>
      </c>
      <c r="L11">
        <f>D11/确诊人数!D11</f>
        <v>0</v>
      </c>
      <c r="M11" t="e">
        <f>E11/确诊人数!E11</f>
        <v>#DIV/0!</v>
      </c>
      <c r="N11">
        <f>F11/确诊人数!F11</f>
        <v>0</v>
      </c>
      <c r="O11" t="e">
        <f>G11/确诊人数!G11</f>
        <v>#DIV/0!</v>
      </c>
    </row>
    <row r="12" spans="1:15">
      <c r="A12" s="1">
        <v>43867</v>
      </c>
      <c r="B12">
        <v>491</v>
      </c>
      <c r="C12">
        <v>0</v>
      </c>
      <c r="D12">
        <v>0</v>
      </c>
      <c r="E12">
        <v>0</v>
      </c>
      <c r="F12">
        <v>0</v>
      </c>
      <c r="G12">
        <v>0</v>
      </c>
      <c r="I12" s="1">
        <v>43867</v>
      </c>
      <c r="J12">
        <f>B12/确诊人数!B12</f>
        <v>1.9556299040108336E-2</v>
      </c>
      <c r="K12">
        <f>死亡人数!C12/确诊人数!C12</f>
        <v>0</v>
      </c>
      <c r="L12">
        <f>D12/确诊人数!D12</f>
        <v>0</v>
      </c>
      <c r="M12" t="e">
        <f>E12/确诊人数!E12</f>
        <v>#DIV/0!</v>
      </c>
      <c r="N12">
        <f>F12/确诊人数!F12</f>
        <v>0</v>
      </c>
      <c r="O12" t="e">
        <f>G12/确诊人数!G12</f>
        <v>#DIV/0!</v>
      </c>
    </row>
    <row r="13" spans="1:15">
      <c r="A13" s="1">
        <v>43868</v>
      </c>
      <c r="B13">
        <v>634</v>
      </c>
      <c r="C13">
        <v>0</v>
      </c>
      <c r="D13">
        <v>0</v>
      </c>
      <c r="E13">
        <v>0</v>
      </c>
      <c r="F13">
        <v>0</v>
      </c>
      <c r="G13">
        <v>0</v>
      </c>
      <c r="I13" s="1">
        <v>43868</v>
      </c>
      <c r="J13">
        <f>B13/确诊人数!B13</f>
        <v>2.0241363897579977E-2</v>
      </c>
      <c r="K13">
        <f>死亡人数!C13/确诊人数!C13</f>
        <v>0</v>
      </c>
      <c r="L13">
        <f>D13/确诊人数!D13</f>
        <v>0</v>
      </c>
      <c r="M13" t="e">
        <f>E13/确诊人数!E13</f>
        <v>#DIV/0!</v>
      </c>
      <c r="N13">
        <f>F13/确诊人数!F13</f>
        <v>0</v>
      </c>
      <c r="O13" t="e">
        <f>G13/确诊人数!G13</f>
        <v>#DIV/0!</v>
      </c>
    </row>
    <row r="14" spans="1:15">
      <c r="A14" s="1">
        <v>43869</v>
      </c>
      <c r="B14">
        <v>723</v>
      </c>
      <c r="C14">
        <v>0</v>
      </c>
      <c r="D14">
        <v>0</v>
      </c>
      <c r="E14">
        <v>0</v>
      </c>
      <c r="F14">
        <v>0</v>
      </c>
      <c r="G14">
        <v>0</v>
      </c>
      <c r="I14" s="1">
        <v>43869</v>
      </c>
      <c r="J14">
        <f>B14/确诊人数!B14</f>
        <v>2.07866137657409E-2</v>
      </c>
      <c r="K14">
        <f>死亡人数!C14/确诊人数!C14</f>
        <v>0</v>
      </c>
      <c r="L14">
        <f>D14/确诊人数!D14</f>
        <v>0</v>
      </c>
      <c r="M14" t="e">
        <f>E14/确诊人数!E14</f>
        <v>#DIV/0!</v>
      </c>
      <c r="N14">
        <f>F14/确诊人数!F14</f>
        <v>0</v>
      </c>
      <c r="O14" t="e">
        <f>G14/确诊人数!G14</f>
        <v>#DIV/0!</v>
      </c>
    </row>
    <row r="15" spans="1:15">
      <c r="A15" s="1">
        <v>43870</v>
      </c>
      <c r="B15">
        <v>731</v>
      </c>
      <c r="C15">
        <v>0</v>
      </c>
      <c r="D15">
        <v>0</v>
      </c>
      <c r="E15">
        <v>0</v>
      </c>
      <c r="F15">
        <v>0</v>
      </c>
      <c r="G15">
        <v>0</v>
      </c>
      <c r="I15" s="1">
        <v>43870</v>
      </c>
      <c r="J15">
        <f>B15/确诊人数!B15</f>
        <v>2.0765275686731244E-2</v>
      </c>
      <c r="K15">
        <f>死亡人数!C15/确诊人数!C15</f>
        <v>0</v>
      </c>
      <c r="L15">
        <f>D15/确诊人数!D15</f>
        <v>0</v>
      </c>
      <c r="M15" t="e">
        <f>E15/确诊人数!E15</f>
        <v>#DIV/0!</v>
      </c>
      <c r="N15">
        <f>F15/确诊人数!F15</f>
        <v>0</v>
      </c>
      <c r="O15" t="e">
        <f>G15/确诊人数!G15</f>
        <v>#DIV/0!</v>
      </c>
    </row>
    <row r="16" spans="1:15">
      <c r="A16" s="1">
        <v>43871</v>
      </c>
      <c r="B16">
        <v>909</v>
      </c>
      <c r="C16">
        <v>0</v>
      </c>
      <c r="D16">
        <v>0</v>
      </c>
      <c r="E16">
        <v>0</v>
      </c>
      <c r="F16">
        <v>0</v>
      </c>
      <c r="G16">
        <v>0</v>
      </c>
      <c r="I16" s="1">
        <v>43871</v>
      </c>
      <c r="J16">
        <f>B16/确诊人数!B16</f>
        <v>2.2635589421783953E-2</v>
      </c>
      <c r="K16">
        <f>死亡人数!C16/确诊人数!C16</f>
        <v>0</v>
      </c>
      <c r="L16">
        <f>D16/确诊人数!D16</f>
        <v>0</v>
      </c>
      <c r="M16" t="e">
        <f>E16/确诊人数!E16</f>
        <v>#DIV/0!</v>
      </c>
      <c r="N16">
        <f>F16/确诊人数!F16</f>
        <v>0</v>
      </c>
      <c r="O16" t="e">
        <f>G16/确诊人数!G16</f>
        <v>#DIV/0!</v>
      </c>
    </row>
    <row r="17" spans="1:15">
      <c r="A17" s="1">
        <v>43872</v>
      </c>
      <c r="B17">
        <v>1016</v>
      </c>
      <c r="C17">
        <v>0</v>
      </c>
      <c r="D17">
        <v>0</v>
      </c>
      <c r="E17">
        <v>0</v>
      </c>
      <c r="F17">
        <v>0</v>
      </c>
      <c r="G17">
        <v>0</v>
      </c>
      <c r="I17" s="1">
        <v>43872</v>
      </c>
      <c r="J17">
        <f>B17/确诊人数!B17</f>
        <v>2.3836895572812801E-2</v>
      </c>
      <c r="K17">
        <f>死亡人数!C17/确诊人数!C17</f>
        <v>0</v>
      </c>
      <c r="L17">
        <f>D17/确诊人数!D17</f>
        <v>0</v>
      </c>
      <c r="M17" t="e">
        <f>E17/确诊人数!E17</f>
        <v>#DIV/0!</v>
      </c>
      <c r="N17">
        <f>F17/确诊人数!F17</f>
        <v>0</v>
      </c>
      <c r="O17" t="e">
        <f>G17/确诊人数!G17</f>
        <v>#DIV/0!</v>
      </c>
    </row>
    <row r="18" spans="1:15">
      <c r="A18" s="1">
        <v>43873</v>
      </c>
      <c r="B18">
        <v>1113</v>
      </c>
      <c r="C18">
        <v>0</v>
      </c>
      <c r="D18">
        <v>0</v>
      </c>
      <c r="E18">
        <v>0</v>
      </c>
      <c r="F18">
        <v>0</v>
      </c>
      <c r="G18">
        <v>0</v>
      </c>
      <c r="I18" s="1">
        <v>43873</v>
      </c>
      <c r="J18">
        <f>B18/确诊人数!B18</f>
        <v>2.4991579656449985E-2</v>
      </c>
      <c r="K18">
        <f>死亡人数!C18/确诊人数!C18</f>
        <v>0</v>
      </c>
      <c r="L18">
        <f>D18/确诊人数!D18</f>
        <v>0</v>
      </c>
      <c r="M18" t="e">
        <f>E18/确诊人数!E18</f>
        <v>#DIV/0!</v>
      </c>
      <c r="N18">
        <f>F18/确诊人数!F18</f>
        <v>0</v>
      </c>
      <c r="O18" t="e">
        <f>G18/确诊人数!G18</f>
        <v>#DIV/0!</v>
      </c>
    </row>
    <row r="19" spans="1:15">
      <c r="A19" s="1">
        <v>43874</v>
      </c>
      <c r="B19">
        <v>1116</v>
      </c>
      <c r="C19">
        <v>0</v>
      </c>
      <c r="D19">
        <v>0</v>
      </c>
      <c r="E19">
        <v>0</v>
      </c>
      <c r="F19">
        <v>0</v>
      </c>
      <c r="G19">
        <v>0</v>
      </c>
      <c r="I19" s="1">
        <v>43874</v>
      </c>
      <c r="J19">
        <f>B19/确诊人数!B19</f>
        <v>2.0407043721542596E-2</v>
      </c>
      <c r="K19">
        <f>死亡人数!C19/确诊人数!C19</f>
        <v>0</v>
      </c>
      <c r="L19">
        <f>D19/确诊人数!D19</f>
        <v>0</v>
      </c>
      <c r="M19" t="e">
        <f>E19/确诊人数!E19</f>
        <v>#DIV/0!</v>
      </c>
      <c r="N19">
        <f>F19/确诊人数!F19</f>
        <v>0</v>
      </c>
      <c r="O19" t="e">
        <f>G19/确诊人数!G19</f>
        <v>#DIV/0!</v>
      </c>
    </row>
    <row r="20" spans="1:15">
      <c r="A20" s="1">
        <v>43875</v>
      </c>
      <c r="B20">
        <v>1490</v>
      </c>
      <c r="C20">
        <v>0</v>
      </c>
      <c r="D20">
        <v>0</v>
      </c>
      <c r="E20">
        <v>0</v>
      </c>
      <c r="F20">
        <v>0</v>
      </c>
      <c r="G20">
        <v>0</v>
      </c>
      <c r="I20" s="1">
        <v>43875</v>
      </c>
      <c r="J20">
        <f>B20/确诊人数!B20</f>
        <v>2.2380437394857004E-2</v>
      </c>
      <c r="K20">
        <f>死亡人数!C20/确诊人数!C20</f>
        <v>0</v>
      </c>
      <c r="L20">
        <f>D20/确诊人数!D20</f>
        <v>0</v>
      </c>
      <c r="M20" t="e">
        <f>E20/确诊人数!E20</f>
        <v>#DIV/0!</v>
      </c>
      <c r="N20">
        <f>F20/确诊人数!F20</f>
        <v>0</v>
      </c>
      <c r="O20" t="e">
        <f>G20/确诊人数!G20</f>
        <v>#DIV/0!</v>
      </c>
    </row>
    <row r="21" spans="1:15">
      <c r="A21" s="1">
        <v>43876</v>
      </c>
      <c r="B21">
        <v>1524</v>
      </c>
      <c r="C21">
        <v>0</v>
      </c>
      <c r="D21">
        <v>0</v>
      </c>
      <c r="E21">
        <v>0</v>
      </c>
      <c r="F21">
        <v>0</v>
      </c>
      <c r="G21">
        <v>0</v>
      </c>
      <c r="I21" s="1">
        <v>43876</v>
      </c>
      <c r="J21">
        <f>B21/确诊人数!B21</f>
        <v>2.2586143015931828E-2</v>
      </c>
      <c r="K21">
        <f>死亡人数!C21/确诊人数!C21</f>
        <v>0</v>
      </c>
      <c r="L21">
        <f>D21/确诊人数!D21</f>
        <v>0</v>
      </c>
      <c r="M21" t="e">
        <f>E21/确诊人数!E21</f>
        <v>#DIV/0!</v>
      </c>
      <c r="N21">
        <f>F21/确诊人数!F21</f>
        <v>0</v>
      </c>
      <c r="O21">
        <f>G21/确诊人数!G21</f>
        <v>0</v>
      </c>
    </row>
    <row r="22" spans="1:15">
      <c r="A22" s="1">
        <v>43877</v>
      </c>
      <c r="B22">
        <v>1667</v>
      </c>
      <c r="C22">
        <v>1</v>
      </c>
      <c r="D22">
        <v>0</v>
      </c>
      <c r="E22">
        <v>0</v>
      </c>
      <c r="F22">
        <v>0</v>
      </c>
      <c r="G22">
        <v>0</v>
      </c>
      <c r="I22" s="1">
        <v>43877</v>
      </c>
      <c r="J22">
        <f>B22/确诊人数!B22</f>
        <v>2.4335766423357663E-2</v>
      </c>
      <c r="K22">
        <f>死亡人数!C22/确诊人数!C22</f>
        <v>2.1276595744680851E-2</v>
      </c>
      <c r="L22">
        <f>D22/确诊人数!D22</f>
        <v>0</v>
      </c>
      <c r="M22" t="e">
        <f>E22/确诊人数!E22</f>
        <v>#DIV/0!</v>
      </c>
      <c r="N22">
        <f>F22/确诊人数!F22</f>
        <v>0</v>
      </c>
      <c r="O22">
        <f>G22/确诊人数!G22</f>
        <v>0</v>
      </c>
    </row>
    <row r="23" spans="1:15">
      <c r="A23" s="1">
        <v>43878</v>
      </c>
      <c r="B23">
        <v>1672</v>
      </c>
      <c r="C23">
        <v>1</v>
      </c>
      <c r="D23">
        <v>0</v>
      </c>
      <c r="E23">
        <v>0</v>
      </c>
      <c r="F23">
        <v>0</v>
      </c>
      <c r="G23">
        <v>0</v>
      </c>
      <c r="I23" s="1">
        <v>43878</v>
      </c>
      <c r="J23">
        <f>B23/确诊人数!B23</f>
        <v>2.4364653765446491E-2</v>
      </c>
      <c r="K23">
        <f>死亡人数!C23/确诊人数!C23</f>
        <v>2.0833333333333332E-2</v>
      </c>
      <c r="L23">
        <f>D23/确诊人数!D23</f>
        <v>0</v>
      </c>
      <c r="M23" t="e">
        <f>E23/确诊人数!E23</f>
        <v>#DIV/0!</v>
      </c>
      <c r="N23">
        <f>F23/确诊人数!F23</f>
        <v>0</v>
      </c>
      <c r="O23">
        <f>G23/确诊人数!G23</f>
        <v>0</v>
      </c>
    </row>
    <row r="24" spans="1:15">
      <c r="A24" s="1">
        <v>43879</v>
      </c>
      <c r="B24">
        <v>1870</v>
      </c>
      <c r="C24">
        <v>1</v>
      </c>
      <c r="D24">
        <v>0</v>
      </c>
      <c r="E24">
        <v>0</v>
      </c>
      <c r="F24">
        <v>0</v>
      </c>
      <c r="G24">
        <v>0</v>
      </c>
      <c r="I24" s="1">
        <v>43879</v>
      </c>
      <c r="J24">
        <f>B24/确诊人数!B24</f>
        <v>2.5807698146538043E-2</v>
      </c>
      <c r="K24">
        <f>死亡人数!C24/确诊人数!C24</f>
        <v>2.0833333333333332E-2</v>
      </c>
      <c r="L24">
        <f>D24/确诊人数!D24</f>
        <v>0</v>
      </c>
      <c r="M24" t="e">
        <f>E24/确诊人数!E24</f>
        <v>#DIV/0!</v>
      </c>
      <c r="N24">
        <f>F24/确诊人数!F24</f>
        <v>0</v>
      </c>
      <c r="O24">
        <f>G24/确诊人数!G24</f>
        <v>0</v>
      </c>
    </row>
    <row r="25" spans="1:15">
      <c r="A25" s="1">
        <v>43880</v>
      </c>
      <c r="B25">
        <v>1875</v>
      </c>
      <c r="C25">
        <v>1</v>
      </c>
      <c r="D25">
        <v>0</v>
      </c>
      <c r="E25">
        <v>0</v>
      </c>
      <c r="F25">
        <v>0</v>
      </c>
      <c r="G25">
        <v>0</v>
      </c>
      <c r="I25" s="1">
        <v>43880</v>
      </c>
      <c r="J25">
        <f>B25/确诊人数!B25</f>
        <v>2.5858858900274447E-2</v>
      </c>
      <c r="K25">
        <f>死亡人数!C25/确诊人数!C25</f>
        <v>2.0833333333333332E-2</v>
      </c>
      <c r="L25">
        <f>D25/确诊人数!D25</f>
        <v>0</v>
      </c>
      <c r="M25" t="e">
        <f>E25/确诊人数!E25</f>
        <v>#DIV/0!</v>
      </c>
      <c r="N25">
        <f>F25/确诊人数!F25</f>
        <v>0</v>
      </c>
      <c r="O25">
        <f>G25/确诊人数!G25</f>
        <v>0</v>
      </c>
    </row>
    <row r="26" spans="1:15">
      <c r="A26" s="1">
        <v>43881</v>
      </c>
      <c r="B26">
        <v>2122</v>
      </c>
      <c r="C26">
        <v>1</v>
      </c>
      <c r="D26">
        <v>0</v>
      </c>
      <c r="E26">
        <v>0</v>
      </c>
      <c r="F26">
        <v>0</v>
      </c>
      <c r="G26">
        <v>0</v>
      </c>
      <c r="I26" s="1">
        <v>43881</v>
      </c>
      <c r="J26">
        <f>B26/确诊人数!B26</f>
        <v>2.8454194378888652E-2</v>
      </c>
      <c r="K26">
        <f>死亡人数!C26/确诊人数!C26</f>
        <v>2.0833333333333332E-2</v>
      </c>
      <c r="L26">
        <f>D26/确诊人数!D26</f>
        <v>0</v>
      </c>
      <c r="M26" t="e">
        <f>E26/确诊人数!E26</f>
        <v>#DIV/0!</v>
      </c>
      <c r="N26">
        <f>F26/确诊人数!F26</f>
        <v>0</v>
      </c>
      <c r="O26">
        <f>G26/确诊人数!G26</f>
        <v>0</v>
      </c>
    </row>
    <row r="27" spans="1:15">
      <c r="A27" s="1">
        <v>43882</v>
      </c>
      <c r="B27">
        <v>2241</v>
      </c>
      <c r="C27">
        <v>1</v>
      </c>
      <c r="D27">
        <v>0</v>
      </c>
      <c r="E27">
        <v>0</v>
      </c>
      <c r="F27">
        <v>0</v>
      </c>
      <c r="G27">
        <v>0</v>
      </c>
      <c r="I27" s="1">
        <v>43882</v>
      </c>
      <c r="J27">
        <f>B27/确诊人数!B27</f>
        <v>2.9775982567563978E-2</v>
      </c>
      <c r="K27">
        <f>死亡人数!C27/确诊人数!C27</f>
        <v>2.0833333333333332E-2</v>
      </c>
      <c r="L27">
        <f>D27/确诊人数!D27</f>
        <v>0</v>
      </c>
      <c r="M27" t="e">
        <f>E27/确诊人数!E27</f>
        <v>#DIV/0!</v>
      </c>
      <c r="N27">
        <f>F27/确诊人数!F27</f>
        <v>0</v>
      </c>
      <c r="O27">
        <f>G27/确诊人数!G27</f>
        <v>0</v>
      </c>
    </row>
    <row r="28" spans="1:15">
      <c r="A28" s="1">
        <v>43883</v>
      </c>
      <c r="B28">
        <v>2247</v>
      </c>
      <c r="C28">
        <v>2</v>
      </c>
      <c r="D28">
        <v>0</v>
      </c>
      <c r="E28">
        <v>0</v>
      </c>
      <c r="F28">
        <v>0</v>
      </c>
      <c r="G28">
        <v>0</v>
      </c>
      <c r="I28" s="1">
        <v>43883</v>
      </c>
      <c r="J28">
        <f>B28/确诊人数!B28</f>
        <v>2.8442317916002127E-2</v>
      </c>
      <c r="K28">
        <f>死亡人数!C28/确诊人数!C28</f>
        <v>3.0769230769230771E-2</v>
      </c>
      <c r="L28">
        <f>D28/确诊人数!D28</f>
        <v>0</v>
      </c>
      <c r="M28" t="e">
        <f>E28/确诊人数!E28</f>
        <v>#DIV/0!</v>
      </c>
      <c r="N28">
        <f>F28/确诊人数!F28</f>
        <v>0</v>
      </c>
      <c r="O28">
        <f>G28/确诊人数!G28</f>
        <v>0</v>
      </c>
    </row>
    <row r="29" spans="1:15">
      <c r="A29" s="1">
        <v>43884</v>
      </c>
      <c r="B29">
        <v>2355</v>
      </c>
      <c r="C29">
        <v>3</v>
      </c>
      <c r="D29">
        <v>0</v>
      </c>
      <c r="E29">
        <v>0</v>
      </c>
      <c r="F29">
        <v>0</v>
      </c>
      <c r="G29">
        <v>0</v>
      </c>
      <c r="I29" s="1">
        <v>43884</v>
      </c>
      <c r="J29">
        <f>B29/确诊人数!B29</f>
        <v>3.0555843886236247E-2</v>
      </c>
      <c r="K29">
        <f>死亡人数!C29/确诊人数!C29</f>
        <v>4.6153846153846156E-2</v>
      </c>
      <c r="L29">
        <f>D29/确诊人数!D29</f>
        <v>0</v>
      </c>
      <c r="M29" t="e">
        <f>E29/确诊人数!E29</f>
        <v>#DIV/0!</v>
      </c>
      <c r="N29">
        <f>F29/确诊人数!F29</f>
        <v>0</v>
      </c>
      <c r="O29">
        <f>G29/确诊人数!G29</f>
        <v>0</v>
      </c>
    </row>
    <row r="30" spans="1:15">
      <c r="A30" s="1">
        <v>43885</v>
      </c>
      <c r="B30">
        <v>2459</v>
      </c>
      <c r="C30">
        <v>3</v>
      </c>
      <c r="D30">
        <v>0</v>
      </c>
      <c r="E30">
        <v>0</v>
      </c>
      <c r="F30">
        <v>0</v>
      </c>
      <c r="G30">
        <v>0</v>
      </c>
      <c r="I30" s="1">
        <v>43885</v>
      </c>
      <c r="J30">
        <f>B30/确诊人数!B30</f>
        <v>3.1559223276050159E-2</v>
      </c>
      <c r="K30">
        <f>死亡人数!C30/确诊人数!C30</f>
        <v>1.8072289156626505E-2</v>
      </c>
      <c r="L30">
        <f>D30/确诊人数!D30</f>
        <v>0</v>
      </c>
      <c r="M30" t="e">
        <f>E30/确诊人数!E30</f>
        <v>#DIV/0!</v>
      </c>
      <c r="N30">
        <f>F30/确诊人数!F30</f>
        <v>0</v>
      </c>
      <c r="O30">
        <f>G30/确诊人数!G30</f>
        <v>0</v>
      </c>
    </row>
    <row r="31" spans="1:15">
      <c r="A31" s="1">
        <v>43886</v>
      </c>
      <c r="B31">
        <v>2685</v>
      </c>
      <c r="C31">
        <v>7</v>
      </c>
      <c r="D31">
        <v>0</v>
      </c>
      <c r="E31">
        <v>0</v>
      </c>
      <c r="F31">
        <v>0</v>
      </c>
      <c r="G31">
        <v>0</v>
      </c>
      <c r="I31" s="1">
        <v>43886</v>
      </c>
      <c r="J31">
        <f>B31/确诊人数!B31</f>
        <v>3.4028693095407077E-2</v>
      </c>
      <c r="K31">
        <f>死亡人数!C31/确诊人数!C31</f>
        <v>2.491103202846975E-2</v>
      </c>
      <c r="L31">
        <f>D31/确诊人数!D31</f>
        <v>0</v>
      </c>
      <c r="M31" t="e">
        <f>E31/确诊人数!E31</f>
        <v>#DIV/0!</v>
      </c>
      <c r="N31">
        <f>F31/确诊人数!F31</f>
        <v>0</v>
      </c>
      <c r="O31">
        <f>G31/确诊人数!G31</f>
        <v>0</v>
      </c>
    </row>
    <row r="32" spans="1:15">
      <c r="A32" s="1">
        <v>43887</v>
      </c>
      <c r="B32">
        <v>2691</v>
      </c>
      <c r="C32">
        <v>8</v>
      </c>
      <c r="D32">
        <v>0</v>
      </c>
      <c r="E32">
        <v>0</v>
      </c>
      <c r="F32">
        <v>0</v>
      </c>
      <c r="G32">
        <v>0</v>
      </c>
      <c r="I32" s="1">
        <v>43887</v>
      </c>
      <c r="J32">
        <f>B32/确诊人数!B32</f>
        <v>3.4009908498053687E-2</v>
      </c>
      <c r="K32">
        <f>死亡人数!C32/确诊人数!C32</f>
        <v>2.3529411764705882E-2</v>
      </c>
      <c r="L32">
        <f>D32/确诊人数!D32</f>
        <v>0</v>
      </c>
      <c r="M32" t="e">
        <f>E32/确诊人数!E32</f>
        <v>#DIV/0!</v>
      </c>
      <c r="N32">
        <f>F32/确诊人数!F32</f>
        <v>0</v>
      </c>
      <c r="O32">
        <f>G32/确诊人数!G32</f>
        <v>0</v>
      </c>
    </row>
    <row r="33" spans="1:15">
      <c r="A33" s="1">
        <v>43888</v>
      </c>
      <c r="B33">
        <v>2778</v>
      </c>
      <c r="C33">
        <v>12</v>
      </c>
      <c r="D33">
        <v>0</v>
      </c>
      <c r="E33">
        <v>0</v>
      </c>
      <c r="F33">
        <v>0</v>
      </c>
      <c r="G33">
        <v>0</v>
      </c>
      <c r="I33" s="1">
        <v>43888</v>
      </c>
      <c r="J33">
        <f>B33/确诊人数!B33</f>
        <v>3.4578904130050533E-2</v>
      </c>
      <c r="K33">
        <f>死亡人数!C33/确诊人数!C33</f>
        <v>2.4793388429752067E-2</v>
      </c>
      <c r="L33">
        <f>D33/确诊人数!D33</f>
        <v>0</v>
      </c>
      <c r="M33">
        <f>E33/确诊人数!E33</f>
        <v>0</v>
      </c>
      <c r="N33">
        <f>F33/确诊人数!F33</f>
        <v>0</v>
      </c>
      <c r="O33">
        <f>G33/确诊人数!G33</f>
        <v>0</v>
      </c>
    </row>
    <row r="34" spans="1:15">
      <c r="A34" s="1">
        <v>43889</v>
      </c>
      <c r="B34">
        <v>2831</v>
      </c>
      <c r="C34">
        <v>14</v>
      </c>
      <c r="D34">
        <v>0</v>
      </c>
      <c r="E34">
        <v>0</v>
      </c>
      <c r="F34">
        <v>0</v>
      </c>
      <c r="G34">
        <v>0</v>
      </c>
      <c r="I34" s="1">
        <v>43889</v>
      </c>
      <c r="J34">
        <f>B34/确诊人数!B34</f>
        <v>3.4811799859818256E-2</v>
      </c>
      <c r="K34">
        <f>死亡人数!C34/确诊人数!C34</f>
        <v>2.2082018927444796E-2</v>
      </c>
      <c r="L34">
        <f>D34/确诊人数!D34</f>
        <v>0</v>
      </c>
      <c r="M34">
        <f>E34/确诊人数!E34</f>
        <v>0</v>
      </c>
      <c r="N34">
        <f>F34/确诊人数!F34</f>
        <v>0</v>
      </c>
      <c r="O34">
        <f>G34/确诊人数!G34</f>
        <v>0</v>
      </c>
    </row>
    <row r="35" spans="1:15">
      <c r="A35" s="1">
        <v>43890</v>
      </c>
      <c r="B35">
        <v>2891</v>
      </c>
      <c r="C35">
        <v>23</v>
      </c>
      <c r="D35">
        <v>0</v>
      </c>
      <c r="E35">
        <v>0</v>
      </c>
      <c r="F35">
        <v>0</v>
      </c>
      <c r="G35">
        <v>0</v>
      </c>
      <c r="I35" s="1">
        <v>43890</v>
      </c>
      <c r="J35">
        <f>B35/确诊人数!B35</f>
        <v>3.4779365766806215E-2</v>
      </c>
      <c r="K35">
        <f>死亡人数!C35/确诊人数!C35</f>
        <v>2.0264317180616741E-2</v>
      </c>
      <c r="L35">
        <f>D35/确诊人数!D35</f>
        <v>0</v>
      </c>
      <c r="M35">
        <f>E35/确诊人数!E35</f>
        <v>0</v>
      </c>
      <c r="N35">
        <f>F35/确诊人数!F35</f>
        <v>0</v>
      </c>
      <c r="O35">
        <f>G35/确诊人数!G35</f>
        <v>0</v>
      </c>
    </row>
    <row r="36" spans="1:15">
      <c r="A36" s="1">
        <v>43891</v>
      </c>
      <c r="B36">
        <v>2927</v>
      </c>
      <c r="C36">
        <v>31</v>
      </c>
      <c r="D36">
        <v>1</v>
      </c>
      <c r="E36">
        <v>0</v>
      </c>
      <c r="F36">
        <v>0</v>
      </c>
      <c r="G36">
        <v>0</v>
      </c>
      <c r="I36" s="1">
        <v>43891</v>
      </c>
      <c r="J36">
        <f>B36/确诊人数!B36</f>
        <v>3.4793048522454413E-2</v>
      </c>
      <c r="K36">
        <f>死亡人数!C36/确诊人数!C36</f>
        <v>2.1602787456445994E-2</v>
      </c>
      <c r="L36">
        <f>D36/确诊人数!D36</f>
        <v>1.2195121951219513E-2</v>
      </c>
      <c r="M36">
        <f>E36/确诊人数!E36</f>
        <v>0</v>
      </c>
      <c r="N36">
        <f>F36/确诊人数!F36</f>
        <v>0</v>
      </c>
      <c r="O36">
        <f>G36/确诊人数!G36</f>
        <v>0</v>
      </c>
    </row>
    <row r="37" spans="1:15">
      <c r="A37" s="1">
        <v>43892</v>
      </c>
      <c r="B37">
        <v>3056</v>
      </c>
      <c r="C37">
        <v>55</v>
      </c>
      <c r="D37">
        <v>6</v>
      </c>
      <c r="E37">
        <v>0</v>
      </c>
      <c r="F37">
        <v>1</v>
      </c>
      <c r="G37">
        <v>0</v>
      </c>
      <c r="I37" s="1">
        <v>43892</v>
      </c>
      <c r="J37">
        <f>B37/确诊人数!B37</f>
        <v>3.4731614179045106E-2</v>
      </c>
      <c r="K37">
        <f>死亡人数!C37/确诊人数!C37</f>
        <v>2.0220588235294119E-2</v>
      </c>
      <c r="L37">
        <f>D37/确诊人数!D37</f>
        <v>4.4444444444444446E-2</v>
      </c>
      <c r="M37">
        <f>E37/确诊人数!E37</f>
        <v>0</v>
      </c>
      <c r="N37">
        <f>F37/确诊人数!F37</f>
        <v>2.9411764705882353E-2</v>
      </c>
      <c r="O37">
        <f>G37/确诊人数!G37</f>
        <v>0</v>
      </c>
    </row>
    <row r="38" spans="1:15">
      <c r="A38" s="1">
        <v>43893</v>
      </c>
      <c r="B38">
        <v>3108</v>
      </c>
      <c r="C38">
        <v>84</v>
      </c>
      <c r="D38">
        <v>9</v>
      </c>
      <c r="E38">
        <v>0</v>
      </c>
      <c r="F38">
        <v>1</v>
      </c>
      <c r="G38">
        <v>0</v>
      </c>
      <c r="I38" s="1">
        <v>43893</v>
      </c>
      <c r="J38">
        <f>B38/确诊人数!B38</f>
        <v>3.4715784065142356E-2</v>
      </c>
      <c r="K38">
        <f>死亡人数!C38/确诊人数!C38</f>
        <v>2.4888888888888887E-2</v>
      </c>
      <c r="L38">
        <f>D38/确诊人数!D38</f>
        <v>5.6962025316455694E-2</v>
      </c>
      <c r="M38">
        <f>E38/确诊人数!E38</f>
        <v>0</v>
      </c>
      <c r="N38">
        <f>F38/确诊人数!F38</f>
        <v>2.3809523809523808E-2</v>
      </c>
      <c r="O38">
        <f>G38/确诊人数!G38</f>
        <v>0</v>
      </c>
    </row>
    <row r="39" spans="1:15">
      <c r="A39" s="1">
        <v>43894</v>
      </c>
      <c r="B39">
        <v>3161</v>
      </c>
      <c r="C39">
        <v>114</v>
      </c>
      <c r="D39">
        <v>11</v>
      </c>
      <c r="E39">
        <v>0</v>
      </c>
      <c r="F39">
        <v>2</v>
      </c>
      <c r="G39">
        <v>0</v>
      </c>
      <c r="I39" s="1">
        <v>43894</v>
      </c>
      <c r="J39">
        <f>B39/确诊人数!B39</f>
        <v>3.4820061466606447E-2</v>
      </c>
      <c r="K39">
        <f>死亡人数!C39/确诊人数!C39</f>
        <v>2.5635259725657746E-2</v>
      </c>
      <c r="L39">
        <f>D39/确诊人数!D39</f>
        <v>5.5555555555555552E-2</v>
      </c>
      <c r="M39">
        <f>E39/确诊人数!E39</f>
        <v>0</v>
      </c>
      <c r="N39">
        <f>F39/确诊人数!F39</f>
        <v>3.6363636363636362E-2</v>
      </c>
      <c r="O39">
        <f>G39/确诊人数!G39</f>
        <v>0</v>
      </c>
    </row>
    <row r="40" spans="1:15">
      <c r="A40" s="1">
        <v>43895</v>
      </c>
      <c r="B40">
        <v>3211</v>
      </c>
      <c r="C40">
        <v>161</v>
      </c>
      <c r="D40">
        <v>12</v>
      </c>
      <c r="E40">
        <v>0</v>
      </c>
      <c r="F40">
        <v>2</v>
      </c>
      <c r="G40">
        <v>0</v>
      </c>
      <c r="I40" s="1">
        <v>43895</v>
      </c>
      <c r="J40">
        <f>B40/确诊人数!B40</f>
        <v>3.4866549395183181E-2</v>
      </c>
      <c r="K40">
        <f>死亡人数!C40/确诊人数!C40</f>
        <v>2.7488475328666554E-2</v>
      </c>
      <c r="L40">
        <f>D40/确诊人数!D40</f>
        <v>4.6511627906976744E-2</v>
      </c>
      <c r="M40">
        <f>E40/确诊人数!E40</f>
        <v>0</v>
      </c>
      <c r="N40">
        <f>F40/确诊人数!F40</f>
        <v>3.125E-2</v>
      </c>
      <c r="O40">
        <f>G40/确诊人数!G40</f>
        <v>0</v>
      </c>
    </row>
    <row r="41" spans="1:15">
      <c r="A41" s="1">
        <v>43896</v>
      </c>
      <c r="B41" s="3">
        <v>3199</v>
      </c>
      <c r="C41">
        <v>216</v>
      </c>
      <c r="D41">
        <v>15</v>
      </c>
      <c r="E41">
        <v>0</v>
      </c>
      <c r="F41">
        <v>2</v>
      </c>
      <c r="G41">
        <v>0</v>
      </c>
      <c r="I41" s="1">
        <v>43896</v>
      </c>
      <c r="J41">
        <f>B41/确诊人数!B41</f>
        <v>3.4063804412641625E-2</v>
      </c>
      <c r="K41">
        <f>死亡人数!C41/确诊人数!C41</f>
        <v>2.8451001053740779E-2</v>
      </c>
      <c r="L41">
        <f>D41/确诊人数!D41</f>
        <v>3.7220843672456573E-2</v>
      </c>
      <c r="M41">
        <f>E41/确诊人数!E41</f>
        <v>0</v>
      </c>
      <c r="N41">
        <f>F41/确诊人数!F41</f>
        <v>2.8169014084507043E-2</v>
      </c>
      <c r="O41">
        <f>G41/确诊人数!G41</f>
        <v>0</v>
      </c>
    </row>
    <row r="42" spans="1:15">
      <c r="A42" s="1">
        <v>43897</v>
      </c>
      <c r="B42" s="3">
        <v>3309</v>
      </c>
      <c r="C42">
        <v>264</v>
      </c>
      <c r="D42">
        <v>19</v>
      </c>
      <c r="E42">
        <v>1</v>
      </c>
      <c r="F42">
        <v>3</v>
      </c>
      <c r="G42">
        <v>0</v>
      </c>
      <c r="I42" s="1">
        <v>43897</v>
      </c>
      <c r="J42">
        <f>B42/确诊人数!B42</f>
        <v>3.4635795555648594E-2</v>
      </c>
      <c r="K42">
        <f>死亡人数!C42/确诊人数!C42</f>
        <v>2.7315054319710295E-2</v>
      </c>
      <c r="L42">
        <f>D42/确诊人数!D42</f>
        <v>3.7037037037037035E-2</v>
      </c>
      <c r="M42">
        <f>E42/确诊人数!E42</f>
        <v>1.7857142857142856E-2</v>
      </c>
      <c r="N42">
        <f>F42/确诊人数!F42</f>
        <v>3.7974683544303799E-2</v>
      </c>
      <c r="O42">
        <f>G42/确诊人数!G42</f>
        <v>0</v>
      </c>
    </row>
    <row r="43" spans="1:15">
      <c r="A43" s="1">
        <v>43898</v>
      </c>
      <c r="B43" s="3">
        <v>3388</v>
      </c>
      <c r="C43">
        <v>411</v>
      </c>
      <c r="D43">
        <v>22</v>
      </c>
      <c r="E43">
        <v>1</v>
      </c>
      <c r="F43">
        <v>3</v>
      </c>
      <c r="G43">
        <v>1</v>
      </c>
      <c r="I43" s="1">
        <v>43898</v>
      </c>
      <c r="J43">
        <f>B43/确诊人数!B43</f>
        <v>3.5035469793799505E-2</v>
      </c>
      <c r="K43">
        <f>死亡人数!C43/确诊人数!C43</f>
        <v>3.3287438244107882E-2</v>
      </c>
      <c r="L43">
        <f>D43/确诊人数!D43</f>
        <v>3.3587786259541987E-2</v>
      </c>
      <c r="M43">
        <f>E43/确诊人数!E43</f>
        <v>1.4705882352941176E-2</v>
      </c>
      <c r="N43">
        <f>F43/确诊人数!F43</f>
        <v>3.4090909090909088E-2</v>
      </c>
      <c r="O43">
        <f>G43/确诊人数!G43</f>
        <v>1.1235955056179775E-2</v>
      </c>
    </row>
    <row r="44" spans="1:15">
      <c r="A44" s="1">
        <v>43899</v>
      </c>
      <c r="B44" s="3">
        <v>3456</v>
      </c>
      <c r="C44">
        <v>532</v>
      </c>
      <c r="D44">
        <v>27</v>
      </c>
      <c r="E44">
        <v>1</v>
      </c>
      <c r="F44">
        <v>3</v>
      </c>
      <c r="G44">
        <v>1</v>
      </c>
      <c r="I44" s="1">
        <v>43899</v>
      </c>
      <c r="J44">
        <f>B44/确诊人数!B44</f>
        <v>3.539134263858025E-2</v>
      </c>
      <c r="K44">
        <f>死亡人数!C44/确诊人数!C44</f>
        <v>3.4318152496452071E-2</v>
      </c>
      <c r="L44">
        <f>D44/确诊人数!D44</f>
        <v>3.3169533169533166E-2</v>
      </c>
      <c r="M44">
        <f>E44/确诊人数!E44</f>
        <v>1.0869565217391304E-2</v>
      </c>
      <c r="N44">
        <f>F44/确诊人数!F44</f>
        <v>2.8301886792452831E-2</v>
      </c>
      <c r="O44">
        <f>G44/确诊人数!G44</f>
        <v>9.6153846153846159E-3</v>
      </c>
    </row>
    <row r="45" spans="1:15">
      <c r="A45" s="1">
        <v>43900</v>
      </c>
      <c r="B45" s="3">
        <v>3539</v>
      </c>
      <c r="C45">
        <v>716</v>
      </c>
      <c r="D45">
        <v>33</v>
      </c>
      <c r="E45">
        <v>1</v>
      </c>
      <c r="F45">
        <v>3</v>
      </c>
      <c r="G45">
        <v>2</v>
      </c>
      <c r="I45" s="1">
        <v>43900</v>
      </c>
      <c r="J45">
        <f>B45/确诊人数!B45</f>
        <v>3.5749641392407619E-2</v>
      </c>
      <c r="K45">
        <f>死亡人数!C45/确诊人数!C45</f>
        <v>3.8315406432279125E-2</v>
      </c>
      <c r="L45">
        <f>D45/确诊人数!D45</f>
        <v>2.8921998247151623E-2</v>
      </c>
      <c r="M45">
        <f>E45/确诊人数!E45</f>
        <v>9.2592592592592587E-3</v>
      </c>
      <c r="N45">
        <f>F45/确诊人数!F45</f>
        <v>2.4590163934426229E-2</v>
      </c>
      <c r="O45">
        <f>G45/确诊人数!G45</f>
        <v>1.8867924528301886E-2</v>
      </c>
    </row>
    <row r="46" spans="1:15">
      <c r="A46" s="1">
        <v>43901</v>
      </c>
      <c r="B46" s="3">
        <v>3626</v>
      </c>
      <c r="C46">
        <v>961</v>
      </c>
      <c r="D46">
        <v>40</v>
      </c>
      <c r="E46">
        <v>2</v>
      </c>
      <c r="F46">
        <v>3</v>
      </c>
      <c r="G46">
        <v>2</v>
      </c>
      <c r="I46" s="1">
        <v>43901</v>
      </c>
      <c r="J46">
        <f>B46/确诊人数!B46</f>
        <v>3.6038364061024696E-2</v>
      </c>
      <c r="K46">
        <f>死亡人数!C46/确诊人数!C46</f>
        <v>4.0623943185661142E-2</v>
      </c>
      <c r="L46">
        <f>D46/确诊人数!D46</f>
        <v>2.67022696929239E-2</v>
      </c>
      <c r="M46">
        <f>E46/确诊人数!E46</f>
        <v>1.3245033112582781E-2</v>
      </c>
      <c r="N46">
        <f>F46/确诊人数!F46</f>
        <v>2.2222222222222223E-2</v>
      </c>
      <c r="O46">
        <f>G46/确诊人数!G46</f>
        <v>1.5873015873015872E-2</v>
      </c>
    </row>
    <row r="47" spans="1:15">
      <c r="A47" s="1">
        <v>43902</v>
      </c>
      <c r="B47" s="3">
        <v>3719</v>
      </c>
      <c r="C47">
        <v>1206</v>
      </c>
      <c r="D47">
        <v>43</v>
      </c>
      <c r="E47">
        <v>2</v>
      </c>
      <c r="F47">
        <v>3</v>
      </c>
      <c r="G47">
        <v>6</v>
      </c>
      <c r="I47" s="1">
        <v>43902</v>
      </c>
      <c r="J47">
        <f>B47/确诊人数!B47</f>
        <v>3.6458282274745853E-2</v>
      </c>
      <c r="K47">
        <f>死亡人数!C47/确诊人数!C47</f>
        <v>3.9804607564855765E-2</v>
      </c>
      <c r="L47">
        <f>D47/确诊人数!D47</f>
        <v>2.1673387096774195E-2</v>
      </c>
      <c r="M47">
        <f>E47/确诊人数!E47</f>
        <v>9.9502487562189053E-3</v>
      </c>
      <c r="N47">
        <f>F47/确诊人数!F47</f>
        <v>1.8181818181818181E-2</v>
      </c>
      <c r="O47">
        <f>G47/确诊人数!G47</f>
        <v>3.614457831325301E-2</v>
      </c>
    </row>
    <row r="48" spans="1:15">
      <c r="A48" s="1">
        <v>43903</v>
      </c>
      <c r="B48" s="3">
        <v>3828</v>
      </c>
      <c r="C48">
        <v>1535</v>
      </c>
      <c r="D48">
        <v>50</v>
      </c>
      <c r="E48">
        <v>4</v>
      </c>
      <c r="F48">
        <v>3</v>
      </c>
      <c r="G48">
        <v>7</v>
      </c>
      <c r="I48" s="1">
        <v>43903</v>
      </c>
      <c r="J48">
        <f>B48/确诊人数!B48</f>
        <v>3.6879323301026994E-2</v>
      </c>
      <c r="K48">
        <f>死亡人数!C48/确诊人数!C48</f>
        <v>4.0065775736061807E-2</v>
      </c>
      <c r="L48">
        <f>D48/确诊人数!D48</f>
        <v>1.9432568985619899E-2</v>
      </c>
      <c r="M48">
        <f>E48/确诊人数!E48</f>
        <v>1.2779552715654952E-2</v>
      </c>
      <c r="N48">
        <f>F48/确诊人数!F48</f>
        <v>1.4563106796116505E-2</v>
      </c>
      <c r="O48">
        <f>G48/确诊人数!G48</f>
        <v>3.4313725490196081E-2</v>
      </c>
    </row>
    <row r="49" spans="1:15">
      <c r="A49" s="1">
        <v>43904</v>
      </c>
      <c r="B49" s="3">
        <v>3935</v>
      </c>
      <c r="C49">
        <v>1813</v>
      </c>
      <c r="D49">
        <v>62</v>
      </c>
      <c r="E49">
        <v>5</v>
      </c>
      <c r="F49">
        <v>3</v>
      </c>
      <c r="G49">
        <v>7</v>
      </c>
      <c r="I49" s="1">
        <v>43904</v>
      </c>
      <c r="J49">
        <f>B49/确诊人数!B49</f>
        <v>3.749976175500791E-2</v>
      </c>
      <c r="K49">
        <f>死亡人数!C49/确诊人数!C49</f>
        <v>3.8922284242164019E-2</v>
      </c>
      <c r="L49">
        <f>D49/确诊人数!D49</f>
        <v>1.8332347723240685E-2</v>
      </c>
      <c r="M49">
        <f>E49/确诊人数!E49</f>
        <v>1.2953367875647668E-2</v>
      </c>
      <c r="N49">
        <f>F49/确诊人数!F49</f>
        <v>1.0752688172043012E-2</v>
      </c>
      <c r="O49">
        <f>G49/确诊人数!G49</f>
        <v>2.7237354085603113E-2</v>
      </c>
    </row>
    <row r="50" spans="1:15">
      <c r="A50" s="1">
        <v>43905</v>
      </c>
      <c r="B50" s="3">
        <v>4070</v>
      </c>
      <c r="C50">
        <v>2343</v>
      </c>
      <c r="D50">
        <v>73</v>
      </c>
      <c r="E50">
        <v>5</v>
      </c>
      <c r="F50">
        <v>5</v>
      </c>
      <c r="G50">
        <v>8</v>
      </c>
      <c r="I50" s="1">
        <v>43905</v>
      </c>
      <c r="J50">
        <f>B50/确诊人数!B50</f>
        <v>3.7850606353693923E-2</v>
      </c>
      <c r="K50">
        <f>死亡人数!C50/确诊人数!C50</f>
        <v>4.1488853080233035E-2</v>
      </c>
      <c r="L50">
        <f>D50/确诊人数!D50</f>
        <v>1.6953088713423131E-2</v>
      </c>
      <c r="M50">
        <f>E50/确诊人数!E50</f>
        <v>9.8039215686274508E-3</v>
      </c>
      <c r="N50">
        <f>F50/确诊人数!F50</f>
        <v>1.358695652173913E-2</v>
      </c>
      <c r="O50">
        <f>G50/确诊人数!G50</f>
        <v>2.4844720496894408E-2</v>
      </c>
    </row>
    <row r="51" spans="1:15">
      <c r="A51" s="1">
        <v>43906</v>
      </c>
      <c r="B51" s="3">
        <v>4224</v>
      </c>
      <c r="C51">
        <v>2762</v>
      </c>
      <c r="D51">
        <v>98</v>
      </c>
      <c r="E51">
        <v>6</v>
      </c>
      <c r="F51">
        <v>6</v>
      </c>
      <c r="G51">
        <v>10</v>
      </c>
      <c r="I51" s="1">
        <v>43906</v>
      </c>
      <c r="J51">
        <f>B51/确诊人数!B51</f>
        <v>3.8869973313702032E-2</v>
      </c>
      <c r="K51">
        <f>死亡人数!C51/确诊人数!C51</f>
        <v>4.2012077331426922E-2</v>
      </c>
      <c r="L51">
        <f>D51/确诊人数!D51</f>
        <v>1.8410670674431712E-2</v>
      </c>
      <c r="M51">
        <f>E51/确诊人数!E51</f>
        <v>8.152173913043478E-3</v>
      </c>
      <c r="N51">
        <f>F51/确诊人数!F51</f>
        <v>1.3015184381778741E-2</v>
      </c>
      <c r="O51">
        <f>G51/确诊人数!G51</f>
        <v>2.2123893805309734E-2</v>
      </c>
    </row>
    <row r="52" spans="1:15">
      <c r="A52" s="1">
        <v>43907</v>
      </c>
      <c r="B52" s="3">
        <v>4381</v>
      </c>
      <c r="C52">
        <v>3426</v>
      </c>
      <c r="D52">
        <v>127</v>
      </c>
      <c r="E52">
        <v>7</v>
      </c>
      <c r="F52">
        <v>6</v>
      </c>
      <c r="G52">
        <v>14</v>
      </c>
      <c r="I52" s="1">
        <v>43907</v>
      </c>
      <c r="J52">
        <f>B52/确诊人数!B52</f>
        <v>3.9597964514583729E-2</v>
      </c>
      <c r="K52">
        <f>死亡人数!C52/确诊人数!C52</f>
        <v>4.4837650015050586E-2</v>
      </c>
      <c r="L52">
        <f>D52/确诊人数!D52</f>
        <v>1.7099771105426147E-2</v>
      </c>
      <c r="M52">
        <f>E52/确诊人数!E52</f>
        <v>7.1794871794871795E-3</v>
      </c>
      <c r="N52">
        <f>F52/确诊人数!F52</f>
        <v>1.0619469026548672E-2</v>
      </c>
      <c r="O52">
        <f>G52/确诊人数!G52</f>
        <v>2.7079303675048357E-2</v>
      </c>
    </row>
    <row r="53" spans="1:15">
      <c r="A53" s="1">
        <v>43908</v>
      </c>
      <c r="B53" s="3">
        <v>4567</v>
      </c>
      <c r="C53">
        <v>4172</v>
      </c>
      <c r="D53">
        <v>172</v>
      </c>
      <c r="E53">
        <v>12</v>
      </c>
      <c r="F53">
        <v>6</v>
      </c>
      <c r="G53">
        <v>16</v>
      </c>
      <c r="I53" s="1">
        <v>43908</v>
      </c>
      <c r="J53">
        <f>B53/确诊人数!B53</f>
        <v>4.0474312503877272E-2</v>
      </c>
      <c r="K53">
        <f>死亡人数!C53/确诊人数!C53</f>
        <v>4.5492214419679856E-2</v>
      </c>
      <c r="L53">
        <f>D53/确诊人数!D53</f>
        <v>1.6215706608843215E-2</v>
      </c>
      <c r="M53">
        <f>E53/确诊人数!E53</f>
        <v>8.3916083916083916E-3</v>
      </c>
      <c r="N53">
        <f>F53/确诊人数!F53</f>
        <v>8.9020771513353119E-3</v>
      </c>
      <c r="O53">
        <f>G53/确诊人数!G53</f>
        <v>2.465331278890601E-2</v>
      </c>
    </row>
    <row r="54" spans="1:15">
      <c r="A54" s="1">
        <v>43909</v>
      </c>
      <c r="B54" s="3">
        <v>4733</v>
      </c>
      <c r="C54">
        <v>5007</v>
      </c>
      <c r="D54">
        <v>239</v>
      </c>
      <c r="E54">
        <v>18</v>
      </c>
      <c r="F54">
        <v>7</v>
      </c>
      <c r="G54">
        <v>20</v>
      </c>
      <c r="I54" s="1">
        <v>43909</v>
      </c>
      <c r="J54">
        <f>B54/确诊人数!B54</f>
        <v>4.1085069444444441E-2</v>
      </c>
      <c r="K54">
        <f>死亡人数!C54/确诊人数!C54</f>
        <v>4.5572869261295369E-2</v>
      </c>
      <c r="L54">
        <f>D54/确诊人数!D54</f>
        <v>1.5165936924931785E-2</v>
      </c>
      <c r="M54">
        <f>E54/确诊人数!E54</f>
        <v>9.384775808133473E-3</v>
      </c>
      <c r="N54">
        <f>F54/确诊人数!F54</f>
        <v>8.65265760197775E-3</v>
      </c>
      <c r="O54">
        <f>G54/确诊人数!G54</f>
        <v>2.5094102885821833E-2</v>
      </c>
    </row>
    <row r="55" spans="1:15">
      <c r="A55" s="1">
        <v>43910</v>
      </c>
      <c r="B55" s="4">
        <v>4925</v>
      </c>
      <c r="C55">
        <v>6006</v>
      </c>
      <c r="D55">
        <v>286</v>
      </c>
      <c r="E55">
        <v>25</v>
      </c>
      <c r="F55">
        <v>7</v>
      </c>
      <c r="G55">
        <v>25</v>
      </c>
      <c r="I55" s="1">
        <v>43910</v>
      </c>
      <c r="J55">
        <f>B55/确诊人数!B55</f>
        <v>4.1824836734520567E-2</v>
      </c>
      <c r="K55">
        <f>死亡人数!C55/确诊人数!C55</f>
        <v>4.6837713483584183E-2</v>
      </c>
      <c r="L55">
        <f>D55/确诊人数!D55</f>
        <v>1.3306657981668451E-2</v>
      </c>
      <c r="M55">
        <f>E55/确诊人数!E55</f>
        <v>9.5165588123334605E-3</v>
      </c>
      <c r="N55">
        <f>F55/确诊人数!F55</f>
        <v>6.3405797101449279E-3</v>
      </c>
      <c r="O55">
        <f>G55/确诊人数!G55</f>
        <v>2.4850894632206761E-2</v>
      </c>
    </row>
    <row r="56" spans="1:15">
      <c r="A56" s="1">
        <v>43911</v>
      </c>
      <c r="B56" s="4">
        <v>5088</v>
      </c>
      <c r="C56">
        <v>7441</v>
      </c>
      <c r="D56">
        <v>383</v>
      </c>
      <c r="E56">
        <v>39</v>
      </c>
      <c r="F56">
        <v>7</v>
      </c>
      <c r="G56">
        <v>37</v>
      </c>
      <c r="I56" s="1">
        <v>43911</v>
      </c>
      <c r="J56">
        <f>B56/确诊人数!B56</f>
        <v>4.2203402483431351E-2</v>
      </c>
      <c r="K56">
        <f>死亡人数!C56/确诊人数!C56</f>
        <v>4.9434305720720419E-2</v>
      </c>
      <c r="L56">
        <f>D56/确诊人数!D56</f>
        <v>1.3119583461788785E-2</v>
      </c>
      <c r="M56">
        <f>E56/确诊人数!E56</f>
        <v>1.1926605504587157E-2</v>
      </c>
      <c r="N56">
        <f>F56/确诊人数!F56</f>
        <v>5.0432276657060519E-3</v>
      </c>
      <c r="O56">
        <f>G56/确诊人数!G56</f>
        <v>3.0629139072847682E-2</v>
      </c>
    </row>
    <row r="57" spans="1:15">
      <c r="A57" s="1">
        <v>43912</v>
      </c>
      <c r="B57" s="4">
        <v>5262</v>
      </c>
      <c r="C57">
        <v>8803</v>
      </c>
      <c r="D57">
        <v>490</v>
      </c>
      <c r="E57">
        <v>53</v>
      </c>
      <c r="F57">
        <v>7</v>
      </c>
      <c r="G57">
        <v>49</v>
      </c>
      <c r="I57" s="1">
        <v>43912</v>
      </c>
      <c r="J57">
        <f>B57/确诊人数!B57</f>
        <v>4.277422816173243E-2</v>
      </c>
      <c r="K57">
        <f>死亡人数!C57/确诊人数!C57</f>
        <v>5.1922237557655328E-2</v>
      </c>
      <c r="L57">
        <f>D57/确诊人数!D57</f>
        <v>1.3082365505272994E-2</v>
      </c>
      <c r="M57">
        <f>E57/确诊人数!E57</f>
        <v>1.2661251791686574E-2</v>
      </c>
      <c r="N57">
        <f>F57/确诊人数!F57</f>
        <v>3.9570378745053701E-3</v>
      </c>
      <c r="O57">
        <f>G57/确诊人数!G57</f>
        <v>3.3584647018505824E-2</v>
      </c>
    </row>
    <row r="58" spans="1:15">
      <c r="A58" s="1">
        <v>43913</v>
      </c>
      <c r="B58" s="4">
        <v>5440</v>
      </c>
      <c r="C58">
        <v>10294</v>
      </c>
      <c r="D58">
        <v>599</v>
      </c>
      <c r="E58">
        <v>69</v>
      </c>
      <c r="F58">
        <v>7</v>
      </c>
      <c r="G58">
        <v>56</v>
      </c>
      <c r="I58" s="1">
        <v>43913</v>
      </c>
      <c r="J58">
        <f>B58/确诊人数!B58</f>
        <v>4.3050917206122093E-2</v>
      </c>
      <c r="K58">
        <f>死亡人数!C58/确诊人数!C58</f>
        <v>5.3227024064364678E-2</v>
      </c>
      <c r="L58">
        <f>D58/确诊人数!D58</f>
        <v>1.2021835989242564E-2</v>
      </c>
      <c r="M58">
        <f>E58/确诊人数!E58</f>
        <v>1.3928138877674606E-2</v>
      </c>
      <c r="N58">
        <f>F58/确诊人数!F58</f>
        <v>3.4930139720558881E-3</v>
      </c>
      <c r="O58">
        <f>G58/确诊人数!G58</f>
        <v>3.1024930747922438E-2</v>
      </c>
    </row>
    <row r="59" spans="1:15">
      <c r="A59" s="1">
        <v>43914</v>
      </c>
      <c r="B59" s="4">
        <v>5591</v>
      </c>
      <c r="C59">
        <v>12247</v>
      </c>
      <c r="D59">
        <v>840</v>
      </c>
      <c r="E59">
        <v>94</v>
      </c>
      <c r="F59">
        <v>7</v>
      </c>
      <c r="G59">
        <v>66</v>
      </c>
      <c r="I59" s="1">
        <v>43914</v>
      </c>
      <c r="J59">
        <f>B59/确诊人数!B59</f>
        <v>4.2900112026763651E-2</v>
      </c>
      <c r="K59">
        <f>死亡人数!C59/确诊人数!C59</f>
        <v>5.5441627168977679E-2</v>
      </c>
      <c r="L59">
        <f>D59/确诊人数!D59</f>
        <v>1.4132610999882228E-2</v>
      </c>
      <c r="M59">
        <f>E59/确诊人数!E59</f>
        <v>1.6073871409028728E-2</v>
      </c>
      <c r="N59">
        <f>F59/确诊人数!F59</f>
        <v>2.7216174183514776E-3</v>
      </c>
      <c r="O59">
        <f>G59/确诊人数!G59</f>
        <v>2.888402625820569E-2</v>
      </c>
    </row>
    <row r="60" spans="1:15">
      <c r="A60" s="1">
        <v>43915</v>
      </c>
      <c r="B60" s="4">
        <v>5671</v>
      </c>
      <c r="C60">
        <v>14810</v>
      </c>
      <c r="D60">
        <v>1089</v>
      </c>
      <c r="E60">
        <v>129</v>
      </c>
      <c r="F60">
        <v>10</v>
      </c>
      <c r="G60">
        <v>90</v>
      </c>
      <c r="I60" s="1">
        <v>43915</v>
      </c>
      <c r="J60">
        <f>B60/确诊人数!B60</f>
        <v>4.1972275058654605E-2</v>
      </c>
      <c r="K60">
        <f>死亡人数!C60/确诊人数!C60</f>
        <v>6.0954779867224765E-2</v>
      </c>
      <c r="L60">
        <f>D60/确诊人数!D60</f>
        <v>1.5469848710845941E-2</v>
      </c>
      <c r="M60">
        <f>E60/确诊人数!E60</f>
        <v>2.0203602192638996E-2</v>
      </c>
      <c r="N60">
        <f>F60/确诊人数!F60</f>
        <v>3.4328870580157913E-3</v>
      </c>
      <c r="O60">
        <f>G60/确诊人数!G60</f>
        <v>3.4883720930232558E-2</v>
      </c>
    </row>
    <row r="61" spans="1:15">
      <c r="A61" s="1">
        <v>43916</v>
      </c>
      <c r="B61" s="4">
        <v>5857</v>
      </c>
      <c r="C61">
        <v>15672</v>
      </c>
      <c r="D61">
        <v>1980</v>
      </c>
      <c r="E61">
        <v>167</v>
      </c>
      <c r="F61">
        <v>12</v>
      </c>
      <c r="G61">
        <v>101</v>
      </c>
      <c r="I61" s="1">
        <v>43916</v>
      </c>
      <c r="J61">
        <f>B61/确诊人数!B61</f>
        <v>4.1673188849202396E-2</v>
      </c>
      <c r="K61">
        <f>死亡人数!C61/确诊人数!C61</f>
        <v>5.7389145424651115E-2</v>
      </c>
      <c r="L61">
        <f>D61/确诊人数!D61</f>
        <v>2.3120307336610656E-2</v>
      </c>
      <c r="M61">
        <f>E61/确诊人数!E61</f>
        <v>2.255842226124544E-2</v>
      </c>
      <c r="N61">
        <f>F61/确诊人数!F61</f>
        <v>3.499562554680665E-3</v>
      </c>
      <c r="O61">
        <f>G61/确诊人数!G61</f>
        <v>3.3972418432559701E-2</v>
      </c>
    </row>
    <row r="62" spans="1:15">
      <c r="A62" s="1">
        <v>43917</v>
      </c>
      <c r="B62" s="4">
        <v>4192</v>
      </c>
      <c r="C62">
        <v>17890</v>
      </c>
      <c r="D62">
        <v>2389</v>
      </c>
      <c r="E62">
        <v>189</v>
      </c>
      <c r="F62">
        <v>12</v>
      </c>
      <c r="G62">
        <v>134</v>
      </c>
      <c r="I62" s="1">
        <v>43917</v>
      </c>
      <c r="J62">
        <f>B62/确诊人数!B62</f>
        <v>2.8644445355527313E-2</v>
      </c>
      <c r="K62">
        <f>死亡人数!C62/确诊人数!C62</f>
        <v>5.6464721384948E-2</v>
      </c>
      <c r="L62">
        <f>D62/确诊人数!D62</f>
        <v>2.3031167754437042E-2</v>
      </c>
      <c r="M62">
        <f>E62/确诊人数!E62</f>
        <v>2.1302975653742111E-2</v>
      </c>
      <c r="N62">
        <f>F62/确诊人数!F62</f>
        <v>2.9902815848492398E-3</v>
      </c>
      <c r="O62">
        <f>G62/确诊人数!G62</f>
        <v>3.6692223439211392E-2</v>
      </c>
    </row>
    <row r="63" spans="1:15">
      <c r="A63" s="1">
        <v>43918</v>
      </c>
      <c r="B63" s="4">
        <v>6428</v>
      </c>
      <c r="C63">
        <v>18209</v>
      </c>
      <c r="D63">
        <v>2991</v>
      </c>
      <c r="E63">
        <v>221</v>
      </c>
      <c r="F63">
        <v>19</v>
      </c>
      <c r="G63">
        <v>137</v>
      </c>
      <c r="I63" s="1">
        <v>43918</v>
      </c>
      <c r="J63">
        <f>B63/确诊人数!B63</f>
        <v>4.2590408544584762E-2</v>
      </c>
      <c r="K63">
        <f>死亡人数!C63/确诊人数!C63</f>
        <v>5.1009888786172505E-2</v>
      </c>
      <c r="L63">
        <f>D63/确诊人数!D63</f>
        <v>2.366147712170116E-2</v>
      </c>
      <c r="M63">
        <f>E63/确诊人数!E63</f>
        <v>2.2240112710073461E-2</v>
      </c>
      <c r="N63">
        <f>F63/确诊人数!F63</f>
        <v>4.2629571460623735E-3</v>
      </c>
      <c r="O63">
        <f>G63/确诊人数!G63</f>
        <v>3.164703164703165E-2</v>
      </c>
    </row>
    <row r="64" spans="1:15">
      <c r="A64" s="1">
        <v>43919</v>
      </c>
      <c r="B64" s="4">
        <v>6616</v>
      </c>
      <c r="C64">
        <v>22890</v>
      </c>
      <c r="D64">
        <v>3478</v>
      </c>
      <c r="E64">
        <v>276</v>
      </c>
      <c r="F64">
        <v>19</v>
      </c>
      <c r="G64">
        <v>145</v>
      </c>
      <c r="I64" s="1">
        <v>43919</v>
      </c>
      <c r="J64">
        <f>B64/确诊人数!B64</f>
        <v>4.2183923436434005E-2</v>
      </c>
      <c r="K64">
        <f>死亡人数!C64/确诊人数!C64</f>
        <v>5.7439824945295405E-2</v>
      </c>
      <c r="L64">
        <f>D64/确诊人数!D64</f>
        <v>2.3897702989617759E-2</v>
      </c>
      <c r="M64">
        <f>E64/确诊人数!E64</f>
        <v>2.5449515905947441E-2</v>
      </c>
      <c r="N64">
        <f>F64/确诊人数!F64</f>
        <v>3.9724022579970732E-3</v>
      </c>
      <c r="O64">
        <f>G64/确诊人数!G64</f>
        <v>2.914572864321608E-2</v>
      </c>
    </row>
    <row r="65" spans="1:15">
      <c r="A65" s="1">
        <v>43920</v>
      </c>
      <c r="B65" s="4">
        <v>6877</v>
      </c>
      <c r="C65">
        <v>27005</v>
      </c>
      <c r="D65">
        <v>367</v>
      </c>
      <c r="E65">
        <v>309</v>
      </c>
      <c r="F65">
        <v>20</v>
      </c>
      <c r="G65">
        <v>174</v>
      </c>
      <c r="I65" s="1">
        <v>43920</v>
      </c>
      <c r="J65">
        <f>B65/确诊人数!B65</f>
        <v>4.0779416386482366E-2</v>
      </c>
      <c r="K65">
        <f>死亡人数!C65/确诊人数!C65</f>
        <v>6.4911964425214824E-2</v>
      </c>
      <c r="L65">
        <f>D65/确诊人数!D65</f>
        <v>2.0819859990696301E-3</v>
      </c>
      <c r="M65">
        <f>E65/确诊人数!E65</f>
        <v>2.4799357945425361E-2</v>
      </c>
      <c r="N65">
        <f>F65/确诊人数!F65</f>
        <v>4.0363269424823411E-3</v>
      </c>
      <c r="O65">
        <f>G65/确诊人数!G65</f>
        <v>3.1544597534445253E-2</v>
      </c>
    </row>
    <row r="66" spans="1:15">
      <c r="A66" s="1">
        <v>43921</v>
      </c>
      <c r="B66" s="4">
        <v>7139</v>
      </c>
      <c r="C66">
        <v>30274</v>
      </c>
      <c r="D66">
        <v>4321</v>
      </c>
      <c r="E66">
        <v>428</v>
      </c>
      <c r="F66">
        <v>22</v>
      </c>
      <c r="G66">
        <v>205</v>
      </c>
      <c r="I66" s="1">
        <v>43921</v>
      </c>
      <c r="J66">
        <f>B66/确诊人数!B66</f>
        <v>4.0140116501360679E-2</v>
      </c>
      <c r="K66">
        <f>死亡人数!C66/确诊人数!C66</f>
        <v>6.6959358584462267E-2</v>
      </c>
      <c r="L66">
        <f>D66/确诊人数!D66</f>
        <v>2.1284036726169367E-2</v>
      </c>
      <c r="M66">
        <f>E66/确诊人数!E66</f>
        <v>2.9670710571923744E-2</v>
      </c>
      <c r="N66">
        <f>F66/确诊人数!F66</f>
        <v>3.9768618944323935E-3</v>
      </c>
      <c r="O66">
        <f>G66/确诊人数!G66</f>
        <v>3.3806068601583111E-2</v>
      </c>
    </row>
    <row r="67" spans="1:15">
      <c r="A67" s="1">
        <v>43922</v>
      </c>
      <c r="B67" s="4">
        <v>7440</v>
      </c>
      <c r="C67">
        <v>33672</v>
      </c>
      <c r="D67">
        <v>5447</v>
      </c>
      <c r="E67">
        <v>504</v>
      </c>
      <c r="F67">
        <v>26</v>
      </c>
      <c r="G67">
        <v>240</v>
      </c>
      <c r="I67" s="1">
        <v>43922</v>
      </c>
      <c r="J67">
        <f>B67/确诊人数!B67</f>
        <v>3.9874160579247211E-2</v>
      </c>
      <c r="K67">
        <f>死亡人数!C67/确诊人数!C67</f>
        <v>6.8864247119408056E-2</v>
      </c>
      <c r="L67">
        <f>D67/确诊人数!D67</f>
        <v>2.3451559849482922E-2</v>
      </c>
      <c r="M67">
        <f>E67/确诊人数!E67</f>
        <v>2.9673241095083899E-2</v>
      </c>
      <c r="N67">
        <f>F67/确诊人数!F67</f>
        <v>4.3089161418627779E-3</v>
      </c>
      <c r="O67">
        <f>G67/确诊人数!G67</f>
        <v>3.5534498075214686E-2</v>
      </c>
    </row>
    <row r="68" spans="1:15">
      <c r="A68" s="1">
        <v>43923</v>
      </c>
      <c r="B68" s="4">
        <v>7741</v>
      </c>
      <c r="C68">
        <v>38112</v>
      </c>
      <c r="D68">
        <v>6433</v>
      </c>
      <c r="E68">
        <v>644</v>
      </c>
      <c r="F68">
        <v>31</v>
      </c>
      <c r="G68">
        <v>290</v>
      </c>
      <c r="I68" s="1">
        <v>43923</v>
      </c>
      <c r="J68">
        <f>B68/确诊人数!B68</f>
        <v>3.9567168603878509E-2</v>
      </c>
      <c r="K68">
        <f>死亡人数!C68/确诊人数!C68</f>
        <v>7.2654762154402808E-2</v>
      </c>
      <c r="L68">
        <f>D68/确诊人数!D68</f>
        <v>2.4445576008147257E-2</v>
      </c>
      <c r="M68">
        <f>E68/确诊人数!E68</f>
        <v>3.3381712626995644E-2</v>
      </c>
      <c r="N68">
        <f>F68/确诊人数!F68</f>
        <v>4.8988621997471558E-3</v>
      </c>
      <c r="O68">
        <f>G68/确诊人数!G68</f>
        <v>3.8910505836575876E-2</v>
      </c>
    </row>
    <row r="69" spans="1:15">
      <c r="A69" s="1">
        <v>43924</v>
      </c>
      <c r="B69" s="4">
        <v>8036</v>
      </c>
      <c r="C69">
        <v>42281</v>
      </c>
      <c r="D69">
        <v>7594</v>
      </c>
      <c r="E69">
        <v>726</v>
      </c>
      <c r="F69">
        <v>33</v>
      </c>
      <c r="G69">
        <v>337</v>
      </c>
      <c r="I69" s="1">
        <v>43924</v>
      </c>
      <c r="J69">
        <f>B69/确诊人数!B69</f>
        <v>3.9209371996233248E-2</v>
      </c>
      <c r="K69">
        <f>死亡人数!C69/确诊人数!C69</f>
        <v>7.5253985091947237E-2</v>
      </c>
      <c r="L69">
        <f>D69/确诊人数!D69</f>
        <v>2.5527080083902545E-2</v>
      </c>
      <c r="M69">
        <f>E69/确诊人数!E69</f>
        <v>3.4065315315315314E-2</v>
      </c>
      <c r="N69">
        <f>F69/确诊人数!F69</f>
        <v>5.0274223034734921E-3</v>
      </c>
      <c r="O69">
        <f>G69/确诊人数!G69</f>
        <v>4.0176442536957561E-2</v>
      </c>
    </row>
    <row r="70" spans="1:15">
      <c r="A70" s="1">
        <v>43925</v>
      </c>
      <c r="B70" s="4">
        <v>8358</v>
      </c>
      <c r="C70">
        <v>46245</v>
      </c>
      <c r="D70">
        <v>9022</v>
      </c>
      <c r="E70">
        <v>858</v>
      </c>
      <c r="F70">
        <v>40</v>
      </c>
      <c r="G70">
        <v>393</v>
      </c>
      <c r="I70" s="1">
        <v>43925</v>
      </c>
      <c r="J70">
        <f>B70/确诊人数!B70</f>
        <v>3.8940164091000151E-2</v>
      </c>
      <c r="K70">
        <f>死亡人数!C70/确诊人数!C70</f>
        <v>7.4791249205509766E-2</v>
      </c>
      <c r="L70">
        <f>D70/确诊人数!D70</f>
        <v>2.7018285707440661E-2</v>
      </c>
      <c r="M70">
        <f>E70/确诊人数!E70</f>
        <v>3.6510638297872343E-2</v>
      </c>
      <c r="N70">
        <f>F70/确诊人数!F70</f>
        <v>5.8063579619683555E-3</v>
      </c>
      <c r="O70">
        <f>G70/确诊人数!G70</f>
        <v>4.2899246807117125E-2</v>
      </c>
    </row>
    <row r="71" spans="1:15">
      <c r="A71" s="1">
        <v>43926</v>
      </c>
      <c r="B71" s="4">
        <v>8647</v>
      </c>
      <c r="C71">
        <v>49246</v>
      </c>
      <c r="D71">
        <v>10237</v>
      </c>
      <c r="E71">
        <v>933</v>
      </c>
      <c r="F71">
        <v>45</v>
      </c>
      <c r="G71">
        <v>446</v>
      </c>
      <c r="I71" s="1">
        <v>43926</v>
      </c>
      <c r="J71">
        <f>B71/确诊人数!B71</f>
        <v>3.8631479719254978E-2</v>
      </c>
      <c r="K71">
        <f>死亡人数!C71/确诊人数!C71</f>
        <v>7.6011928282129798E-2</v>
      </c>
      <c r="L71">
        <f>D71/确诊人数!D71</f>
        <v>2.8288148379448607E-2</v>
      </c>
      <c r="M71">
        <f>E71/确诊人数!E71</f>
        <v>3.5903948279842994E-2</v>
      </c>
      <c r="N71">
        <f>F71/确诊人数!F71</f>
        <v>6.365822605743387E-3</v>
      </c>
      <c r="O71">
        <f>G71/确诊人数!G71</f>
        <v>4.555203758553774E-2</v>
      </c>
    </row>
    <row r="72" spans="1:15">
      <c r="A72" s="1">
        <v>43927</v>
      </c>
      <c r="B72" s="4">
        <v>8944</v>
      </c>
      <c r="C72">
        <v>52672</v>
      </c>
      <c r="D72">
        <v>11672</v>
      </c>
      <c r="E72">
        <v>1050</v>
      </c>
      <c r="F72">
        <v>51</v>
      </c>
      <c r="G72">
        <v>489</v>
      </c>
      <c r="I72" s="1">
        <v>43927</v>
      </c>
      <c r="J72">
        <f>B72/确诊人数!B72</f>
        <v>3.8376383763837639E-2</v>
      </c>
      <c r="K72">
        <f>死亡人数!C72/确诊人数!C72</f>
        <v>7.7906672326654255E-2</v>
      </c>
      <c r="L72">
        <f>D72/确诊人数!D72</f>
        <v>2.9635121376540216E-2</v>
      </c>
      <c r="M72">
        <f>E72/确诊人数!E72</f>
        <v>3.5520974289580516E-2</v>
      </c>
      <c r="N72">
        <f>F72/确诊人数!F72</f>
        <v>7.0519911504424776E-3</v>
      </c>
      <c r="O72">
        <f>G72/确诊人数!G72</f>
        <v>4.6228020419739078E-2</v>
      </c>
    </row>
    <row r="73" spans="1:15">
      <c r="A73" s="1">
        <v>43928</v>
      </c>
      <c r="B73" s="4">
        <v>9249</v>
      </c>
      <c r="C73">
        <v>57469</v>
      </c>
      <c r="D73">
        <v>13695</v>
      </c>
      <c r="E73">
        <v>1228</v>
      </c>
      <c r="F73">
        <v>535</v>
      </c>
      <c r="G73">
        <v>56</v>
      </c>
      <c r="I73" s="1">
        <v>43928</v>
      </c>
      <c r="J73">
        <f>B73/确诊人数!B73</f>
        <v>3.8082728747539797E-2</v>
      </c>
      <c r="K73">
        <f>死亡人数!C73/确诊人数!C73</f>
        <v>8.0563830458340049E-2</v>
      </c>
      <c r="L73">
        <f>D73/确诊人数!D73</f>
        <v>3.1976669523046786E-2</v>
      </c>
      <c r="M73">
        <f>E73/确诊人数!E73</f>
        <v>4.0067867397546329E-2</v>
      </c>
      <c r="N73">
        <f>F73/确诊人数!F73</f>
        <v>7.1995693715516076E-2</v>
      </c>
      <c r="O73">
        <f>G73/确诊人数!G73</f>
        <v>5.004915542050228E-3</v>
      </c>
    </row>
    <row r="74" spans="1:15">
      <c r="A74" s="1">
        <v>43929</v>
      </c>
      <c r="B74" s="4">
        <v>9539</v>
      </c>
      <c r="C74">
        <v>61309</v>
      </c>
      <c r="D74">
        <v>15696</v>
      </c>
      <c r="E74">
        <v>1412</v>
      </c>
      <c r="F74">
        <v>57</v>
      </c>
      <c r="G74">
        <v>578</v>
      </c>
      <c r="I74" s="1">
        <v>43929</v>
      </c>
      <c r="J74">
        <f>B74/确诊人数!B74</f>
        <v>3.7774029018564276E-2</v>
      </c>
      <c r="K74">
        <f>死亡人数!C74/确诊人数!C74</f>
        <v>8.2064180027466724E-2</v>
      </c>
      <c r="L74">
        <f>D74/确诊人数!D74</f>
        <v>3.3726624393786701E-2</v>
      </c>
      <c r="M74">
        <f>E74/确诊人数!E74</f>
        <v>3.9648442984303485E-2</v>
      </c>
      <c r="N74">
        <f>F74/确诊人数!F74</f>
        <v>7.5939248601119107E-3</v>
      </c>
      <c r="O74">
        <f>G74/确诊人数!G74</f>
        <v>4.4488916256157633E-2</v>
      </c>
    </row>
    <row r="75" spans="1:15">
      <c r="A75" s="1">
        <v>43930</v>
      </c>
      <c r="B75" s="4">
        <v>9906</v>
      </c>
      <c r="C75">
        <v>65862</v>
      </c>
      <c r="D75">
        <v>17738</v>
      </c>
      <c r="E75">
        <v>1620</v>
      </c>
      <c r="F75">
        <v>61</v>
      </c>
      <c r="G75">
        <v>634</v>
      </c>
      <c r="I75" s="1">
        <v>43930</v>
      </c>
      <c r="J75">
        <f>B75/确诊人数!B75</f>
        <v>3.7667977276011289E-2</v>
      </c>
      <c r="K75">
        <f>死亡人数!C75/确诊人数!C75</f>
        <v>8.4254290301328499E-2</v>
      </c>
      <c r="L75">
        <f>D75/确诊人数!D75</f>
        <v>3.5368127212003386E-2</v>
      </c>
      <c r="M75">
        <f>E75/确诊人数!E75</f>
        <v>4.0845141445212042E-2</v>
      </c>
      <c r="N75">
        <f>F75/确诊人数!F75</f>
        <v>7.9655262470618958E-3</v>
      </c>
      <c r="O75">
        <f>G75/确诊人数!G75</f>
        <v>4.9086404459585009E-2</v>
      </c>
    </row>
    <row r="76" spans="1:15">
      <c r="A76" s="1">
        <v>43931</v>
      </c>
      <c r="B76" s="5">
        <v>8252</v>
      </c>
      <c r="C76">
        <v>70141</v>
      </c>
      <c r="D76">
        <v>19878</v>
      </c>
      <c r="E76">
        <v>1815</v>
      </c>
      <c r="F76">
        <v>58</v>
      </c>
      <c r="G76">
        <v>697</v>
      </c>
      <c r="I76" s="1">
        <v>43931</v>
      </c>
      <c r="J76">
        <f>B76/确诊人数!B76</f>
        <v>2.9922293413977032E-2</v>
      </c>
      <c r="K76">
        <f>死亡人数!C76/确诊人数!C76</f>
        <v>8.5222688789743289E-2</v>
      </c>
      <c r="L76">
        <f>D76/确诊人数!D76</f>
        <v>3.7004700516591431E-2</v>
      </c>
      <c r="M76">
        <f>E76/确诊人数!E76</f>
        <v>4.019221400416316E-2</v>
      </c>
      <c r="N76">
        <f>F76/确诊人数!F76</f>
        <v>7.594605211470473E-3</v>
      </c>
      <c r="O76">
        <f>G76/确诊人数!G76</f>
        <v>5.1435318426684376E-2</v>
      </c>
    </row>
    <row r="77" spans="1:15">
      <c r="A77" s="1">
        <v>43932</v>
      </c>
      <c r="B77" s="5">
        <v>10808</v>
      </c>
      <c r="C77">
        <v>73696</v>
      </c>
      <c r="D77">
        <v>21855</v>
      </c>
      <c r="E77">
        <v>1951</v>
      </c>
      <c r="F77">
        <v>61</v>
      </c>
      <c r="G77">
        <v>747</v>
      </c>
      <c r="I77" s="1">
        <v>43932</v>
      </c>
      <c r="J77">
        <f>B77/确诊人数!B77</f>
        <v>3.758114822786527E-2</v>
      </c>
      <c r="K77">
        <f>死亡人数!C77/确诊人数!C77</f>
        <v>8.6167848177340023E-2</v>
      </c>
      <c r="L77">
        <f>D77/确诊人数!D77</f>
        <v>3.8377924659506769E-2</v>
      </c>
      <c r="M77">
        <f>E77/确诊人数!E77</f>
        <v>4.0560487307956174E-2</v>
      </c>
      <c r="N77">
        <f>F77/确诊人数!F77</f>
        <v>7.9015544041450784E-3</v>
      </c>
      <c r="O77">
        <f>G77/确诊人数!G77</f>
        <v>5.2358589752575874E-2</v>
      </c>
    </row>
    <row r="78" spans="1:15">
      <c r="A78" s="1">
        <v>43933</v>
      </c>
      <c r="B78" s="5">
        <v>11087</v>
      </c>
      <c r="C78">
        <v>76820</v>
      </c>
      <c r="D78">
        <v>23504</v>
      </c>
      <c r="E78">
        <v>2097</v>
      </c>
      <c r="F78">
        <v>66</v>
      </c>
      <c r="G78">
        <v>791</v>
      </c>
      <c r="I78" s="1">
        <v>43933</v>
      </c>
      <c r="J78">
        <f>B78/确诊人数!B78</f>
        <v>3.7060559769219716E-2</v>
      </c>
      <c r="K78">
        <f>死亡人数!C78/确诊人数!C78</f>
        <v>8.6961935757747272E-2</v>
      </c>
      <c r="L78">
        <f>D78/确诊人数!D78</f>
        <v>3.9252623633072137E-2</v>
      </c>
      <c r="M78">
        <f>E78/确诊人数!E78</f>
        <v>4.1275465013286092E-2</v>
      </c>
      <c r="N78">
        <f>F78/确诊人数!F78</f>
        <v>8.505154639175257E-3</v>
      </c>
      <c r="O78">
        <f>G78/确诊人数!G78</f>
        <v>5.2294063202432899E-2</v>
      </c>
    </row>
    <row r="79" spans="1:15">
      <c r="A79" s="1">
        <v>43934</v>
      </c>
      <c r="B79" s="5">
        <v>11365</v>
      </c>
      <c r="C79">
        <v>80626</v>
      </c>
      <c r="D79">
        <v>25126</v>
      </c>
      <c r="E79">
        <v>2277</v>
      </c>
      <c r="F79">
        <v>70</v>
      </c>
      <c r="G79">
        <v>840</v>
      </c>
      <c r="I79" s="1">
        <v>43934</v>
      </c>
      <c r="J79">
        <f>B79/确诊人数!B79</f>
        <v>3.6566218155376667E-2</v>
      </c>
      <c r="K79">
        <f>死亡人数!C79/确诊人数!C79</f>
        <v>8.8505853114489205E-2</v>
      </c>
      <c r="L79">
        <f>D79/确诊人数!D79</f>
        <v>4.0050880526403043E-2</v>
      </c>
      <c r="M79">
        <f>E79/确诊人数!E79</f>
        <v>4.1370664437944002E-2</v>
      </c>
      <c r="N79">
        <f>F79/确诊人数!F79</f>
        <v>8.9160616481976825E-3</v>
      </c>
      <c r="O79">
        <f>G79/确诊人数!G79</f>
        <v>5.2730696798493411E-2</v>
      </c>
    </row>
    <row r="80" spans="1:15">
      <c r="A80" s="1">
        <v>43935</v>
      </c>
      <c r="B80" s="5">
        <v>11873</v>
      </c>
      <c r="C80">
        <v>84451</v>
      </c>
      <c r="D80">
        <v>27751</v>
      </c>
      <c r="E80">
        <v>2535</v>
      </c>
      <c r="F80">
        <v>72</v>
      </c>
      <c r="G80">
        <v>874</v>
      </c>
      <c r="I80" s="1">
        <v>43935</v>
      </c>
      <c r="J80">
        <f>B80/确诊人数!B80</f>
        <v>3.6573945722822909E-2</v>
      </c>
      <c r="K80">
        <f>死亡人数!C80/确诊人数!C80</f>
        <v>9.01691679550366E-2</v>
      </c>
      <c r="L80">
        <f>D80/确诊人数!D80</f>
        <v>4.257006550184847E-2</v>
      </c>
      <c r="M80">
        <f>E80/确诊人数!E80</f>
        <v>4.3532017927978978E-2</v>
      </c>
      <c r="N80">
        <f>F80/确诊人数!F80</f>
        <v>9.1789903110657822E-3</v>
      </c>
      <c r="O80">
        <f>G80/确诊人数!G80</f>
        <v>5.3351239164937128E-2</v>
      </c>
    </row>
    <row r="81" spans="1:15">
      <c r="A81" s="1">
        <v>43936</v>
      </c>
      <c r="B81" s="5">
        <v>12098</v>
      </c>
      <c r="C81">
        <v>88375</v>
      </c>
      <c r="D81">
        <v>32850</v>
      </c>
      <c r="E81">
        <v>2801</v>
      </c>
      <c r="F81">
        <v>72</v>
      </c>
      <c r="G81">
        <v>910</v>
      </c>
      <c r="I81" s="1">
        <v>43936</v>
      </c>
      <c r="J81">
        <f>B81/确诊人数!B81</f>
        <v>3.6260640211005876E-2</v>
      </c>
      <c r="K81">
        <f>死亡人数!C81/确诊人数!C81</f>
        <v>9.0952034958514547E-2</v>
      </c>
      <c r="L81">
        <f>D81/确诊人数!D81</f>
        <v>4.8017681031042661E-2</v>
      </c>
      <c r="M81">
        <f>E81/确诊人数!E81</f>
        <v>4.4065823422062805E-2</v>
      </c>
      <c r="N81">
        <f>F81/确诊人数!F81</f>
        <v>9.1603053435114507E-3</v>
      </c>
      <c r="O81">
        <f>G81/确诊人数!G81</f>
        <v>5.2888527257933277E-2</v>
      </c>
    </row>
    <row r="82" spans="1:15">
      <c r="A82" s="1">
        <v>43937</v>
      </c>
      <c r="B82" s="5">
        <v>12506</v>
      </c>
      <c r="C82">
        <v>92692</v>
      </c>
      <c r="D82">
        <v>35434</v>
      </c>
      <c r="E82">
        <v>3064</v>
      </c>
      <c r="F82">
        <v>77</v>
      </c>
      <c r="G82">
        <v>970</v>
      </c>
      <c r="I82" s="1">
        <v>43937</v>
      </c>
      <c r="J82">
        <f>B82/确诊人数!B82</f>
        <v>3.6008902888831941E-2</v>
      </c>
      <c r="K82">
        <f>死亡人数!C82/确诊人数!C82</f>
        <v>9.2220660205688726E-2</v>
      </c>
      <c r="L82">
        <f>D82/确诊人数!D82</f>
        <v>4.9241861001596741E-2</v>
      </c>
      <c r="M82">
        <f>E82/确诊人数!E82</f>
        <v>4.5223089752483285E-2</v>
      </c>
      <c r="N82">
        <f>F82/确诊人数!F82</f>
        <v>9.6794468887492144E-3</v>
      </c>
      <c r="O82">
        <f>G82/确诊人数!G82</f>
        <v>5.1273919018923773E-2</v>
      </c>
    </row>
    <row r="83" spans="1:15">
      <c r="A83" s="1">
        <v>43938</v>
      </c>
      <c r="B83">
        <v>14124</v>
      </c>
      <c r="C83">
        <v>96659</v>
      </c>
      <c r="D83">
        <v>39421</v>
      </c>
      <c r="E83">
        <v>3354</v>
      </c>
      <c r="F83">
        <v>78</v>
      </c>
      <c r="G83">
        <v>1024</v>
      </c>
      <c r="I83" s="1">
        <v>43938</v>
      </c>
      <c r="J83">
        <f>B83/确诊人数!B83</f>
        <v>3.9102232238024177E-2</v>
      </c>
      <c r="K83">
        <f>死亡人数!C83/确诊人数!C83</f>
        <v>9.3126076052785473E-2</v>
      </c>
      <c r="L83">
        <f>D83/确诊人数!D83</f>
        <v>5.2020733866987599E-2</v>
      </c>
      <c r="M83">
        <f>E83/确诊人数!E83</f>
        <v>4.5874822190611661E-2</v>
      </c>
      <c r="N83">
        <f>F83/确诊人数!F83</f>
        <v>9.7585387213812089E-3</v>
      </c>
      <c r="O83">
        <f>G83/确诊人数!G83</f>
        <v>5.124355702346995E-2</v>
      </c>
    </row>
    <row r="84" spans="1:15">
      <c r="A84" s="1">
        <v>43939</v>
      </c>
      <c r="B84">
        <v>14403</v>
      </c>
      <c r="C84">
        <v>99919</v>
      </c>
      <c r="D84">
        <v>41543</v>
      </c>
      <c r="E84">
        <v>3665</v>
      </c>
      <c r="F84">
        <v>79</v>
      </c>
      <c r="G84">
        <v>1078</v>
      </c>
      <c r="I84" s="1">
        <v>43939</v>
      </c>
      <c r="J84">
        <f>B84/确诊人数!B84</f>
        <v>3.8836234209213595E-2</v>
      </c>
      <c r="K84">
        <f>死亡人数!C84/确诊人数!C84</f>
        <v>9.4116439175512143E-2</v>
      </c>
      <c r="L84">
        <f>D84/确诊人数!D84</f>
        <v>5.267662640336173E-2</v>
      </c>
      <c r="M84">
        <f>E84/确诊人数!E84</f>
        <v>4.6927016645326503E-2</v>
      </c>
      <c r="N84">
        <f>F84/确诊人数!F84</f>
        <v>9.8725318670332424E-3</v>
      </c>
      <c r="O84">
        <f>G84/确诊人数!G84</f>
        <v>5.1172505459033513E-2</v>
      </c>
    </row>
    <row r="85" spans="1:15">
      <c r="A85" s="1">
        <v>43940</v>
      </c>
      <c r="B85">
        <v>14842</v>
      </c>
      <c r="C85">
        <v>102532</v>
      </c>
      <c r="D85">
        <v>43475</v>
      </c>
      <c r="E85">
        <v>3850</v>
      </c>
      <c r="F85">
        <v>79</v>
      </c>
      <c r="G85">
        <v>1127</v>
      </c>
      <c r="I85" s="1">
        <v>43940</v>
      </c>
      <c r="J85">
        <f>B85/确诊人数!B85</f>
        <v>3.8425790483390336E-2</v>
      </c>
      <c r="K85">
        <f>死亡人数!C85/确诊人数!C85</f>
        <v>9.3257622681907029E-2</v>
      </c>
      <c r="L85">
        <f>D85/确诊人数!D85</f>
        <v>5.3248821115806234E-2</v>
      </c>
      <c r="M85">
        <f>E85/确诊人数!E85</f>
        <v>4.6835843410136004E-2</v>
      </c>
      <c r="N85">
        <f>F85/确诊人数!F85</f>
        <v>9.8602096854717922E-3</v>
      </c>
      <c r="O85">
        <f>G85/确诊人数!G85</f>
        <v>5.0207154630908364E-2</v>
      </c>
    </row>
    <row r="86" spans="1:15">
      <c r="A86" s="1">
        <v>43941</v>
      </c>
      <c r="B86">
        <v>15157</v>
      </c>
      <c r="C86">
        <v>104559</v>
      </c>
      <c r="D86">
        <v>45333</v>
      </c>
      <c r="E86">
        <v>4081</v>
      </c>
      <c r="F86">
        <v>80</v>
      </c>
      <c r="G86">
        <v>1160</v>
      </c>
      <c r="I86" s="1">
        <v>43941</v>
      </c>
      <c r="J86">
        <f>B86/确诊人数!B86</f>
        <v>3.8144540048369605E-2</v>
      </c>
      <c r="K86">
        <f>死亡人数!C86/确诊人数!C86</f>
        <v>9.3792384588335762E-2</v>
      </c>
      <c r="L86">
        <f>D86/确诊人数!D86</f>
        <v>5.3486163303109499E-2</v>
      </c>
      <c r="M86">
        <f>E86/确诊人数!E86</f>
        <v>4.7187919152675638E-2</v>
      </c>
      <c r="N86">
        <f>F86/确诊人数!F86</f>
        <v>9.978795060496445E-3</v>
      </c>
      <c r="O86">
        <f>G86/确诊人数!G86</f>
        <v>4.9355401438114281E-2</v>
      </c>
    </row>
    <row r="87" spans="1:15">
      <c r="A87" s="1">
        <v>43942</v>
      </c>
      <c r="B87">
        <v>15569</v>
      </c>
      <c r="C87">
        <v>104877</v>
      </c>
      <c r="D87">
        <v>48370</v>
      </c>
      <c r="E87">
        <v>4335</v>
      </c>
      <c r="F87">
        <v>81</v>
      </c>
      <c r="G87">
        <v>1197</v>
      </c>
      <c r="I87" s="1">
        <v>43942</v>
      </c>
      <c r="J87">
        <f>B87/确诊人数!B87</f>
        <v>3.7674895824762973E-2</v>
      </c>
      <c r="K87">
        <f>死亡人数!C87/确诊人数!C87</f>
        <v>9.0883015100807818E-2</v>
      </c>
      <c r="L87">
        <f>D87/确诊人数!D87</f>
        <v>5.4499013564474348E-2</v>
      </c>
      <c r="M87">
        <f>E87/确诊人数!E87</f>
        <v>4.7399324272608984E-2</v>
      </c>
      <c r="N87">
        <f>F87/确诊人数!F87</f>
        <v>1.0094715852442673E-2</v>
      </c>
      <c r="O87">
        <f>G87/确诊人数!G87</f>
        <v>4.8072289156626508E-2</v>
      </c>
    </row>
    <row r="88" spans="1:15">
      <c r="A88" s="1">
        <v>43943</v>
      </c>
      <c r="B88">
        <v>16005</v>
      </c>
      <c r="C88">
        <v>112019</v>
      </c>
      <c r="D88">
        <v>51280</v>
      </c>
      <c r="E88">
        <v>4605</v>
      </c>
      <c r="F88">
        <v>83</v>
      </c>
      <c r="G88">
        <v>1242</v>
      </c>
      <c r="I88" s="1">
        <v>43943</v>
      </c>
      <c r="J88">
        <f>B88/确诊人数!B88</f>
        <v>3.7388395464335603E-2</v>
      </c>
      <c r="K88">
        <f>死亡人数!C88/确诊人数!C88</f>
        <v>9.5084861577377042E-2</v>
      </c>
      <c r="L88">
        <f>D88/确诊人数!D88</f>
        <v>5.6032570570662445E-2</v>
      </c>
      <c r="M88">
        <f>E88/确诊人数!E88</f>
        <v>4.7378005493996726E-2</v>
      </c>
      <c r="N88">
        <f>F88/确诊人数!F88</f>
        <v>1.0343968095712862E-2</v>
      </c>
      <c r="O88">
        <f>G88/确诊人数!G88</f>
        <v>4.7619047619047616E-2</v>
      </c>
    </row>
    <row r="89" spans="1:15">
      <c r="A89" s="1">
        <v>43944</v>
      </c>
      <c r="B89">
        <v>16217</v>
      </c>
      <c r="C89">
        <v>114315</v>
      </c>
      <c r="D89">
        <v>54116</v>
      </c>
      <c r="E89">
        <v>5093</v>
      </c>
      <c r="F89">
        <v>92</v>
      </c>
      <c r="G89">
        <v>1297</v>
      </c>
      <c r="I89" s="1">
        <v>43944</v>
      </c>
      <c r="J89">
        <f>B89/确诊人数!B89</f>
        <v>3.7203401689833243E-2</v>
      </c>
      <c r="K89">
        <f>死亡人数!C89/确诊人数!C89</f>
        <v>9.5664049849242191E-2</v>
      </c>
      <c r="L89">
        <f>D89/确诊人数!D89</f>
        <v>5.6601069977355804E-2</v>
      </c>
      <c r="M89">
        <f>E89/确诊人数!E89</f>
        <v>4.9059838939621625E-2</v>
      </c>
      <c r="N89">
        <f>F89/确诊人数!F89</f>
        <v>1.1298047402677145E-2</v>
      </c>
      <c r="O89">
        <f>G89/确诊人数!G89</f>
        <v>4.7417102328812195E-2</v>
      </c>
    </row>
    <row r="90" spans="1:15">
      <c r="A90" s="1">
        <v>43945</v>
      </c>
      <c r="B90">
        <v>16757</v>
      </c>
      <c r="C90">
        <v>117734</v>
      </c>
      <c r="D90">
        <v>56413</v>
      </c>
      <c r="E90">
        <v>5572</v>
      </c>
      <c r="F90">
        <v>97</v>
      </c>
      <c r="G90">
        <v>1328</v>
      </c>
      <c r="I90" s="1">
        <v>43945</v>
      </c>
      <c r="J90">
        <f>B90/确诊人数!B90</f>
        <v>3.698798558181525E-2</v>
      </c>
      <c r="K90">
        <f>死亡人数!C90/确诊人数!C90</f>
        <v>9.5376197832661089E-2</v>
      </c>
      <c r="L90">
        <f>D90/确诊人数!D90</f>
        <v>5.6515575770022593E-2</v>
      </c>
      <c r="M90">
        <f>E90/确诊人数!E90</f>
        <v>4.5598127628930098E-2</v>
      </c>
      <c r="N90">
        <f>F90/确诊人数!F90</f>
        <v>1.1881430671239588E-2</v>
      </c>
      <c r="O90">
        <f>G90/确诊人数!G90</f>
        <v>4.533970638443155E-2</v>
      </c>
    </row>
    <row r="91" spans="1:15">
      <c r="A91" s="1">
        <v>43946</v>
      </c>
      <c r="B91">
        <v>16953</v>
      </c>
      <c r="C91">
        <v>120150</v>
      </c>
      <c r="D91">
        <v>58728</v>
      </c>
      <c r="E91">
        <v>6019</v>
      </c>
      <c r="F91">
        <v>98</v>
      </c>
      <c r="G91">
        <v>1375</v>
      </c>
      <c r="I91" s="1">
        <v>43946</v>
      </c>
      <c r="J91">
        <f>B91/确诊人数!B91</f>
        <v>3.6781743862115648E-2</v>
      </c>
      <c r="K91">
        <f>死亡人数!C91/确诊人数!C91</f>
        <v>9.6101471636268532E-2</v>
      </c>
      <c r="L91">
        <f>D91/确诊人数!D91</f>
        <v>5.6696781119608894E-2</v>
      </c>
      <c r="M91">
        <f>E91/确诊人数!E91</f>
        <v>4.5859047619047619E-2</v>
      </c>
      <c r="N91">
        <f>F91/确诊人数!F91</f>
        <v>1.1965811965811967E-2</v>
      </c>
      <c r="O91">
        <f>G91/确诊人数!G91</f>
        <v>4.5394519643446679E-2</v>
      </c>
    </row>
    <row r="92" spans="1:15">
      <c r="A92" s="1">
        <v>43947</v>
      </c>
      <c r="B92">
        <v>17247</v>
      </c>
      <c r="C92">
        <v>121914</v>
      </c>
      <c r="D92">
        <v>60055</v>
      </c>
      <c r="E92">
        <v>6308</v>
      </c>
      <c r="F92">
        <v>102</v>
      </c>
      <c r="G92">
        <v>1423</v>
      </c>
      <c r="I92" s="1">
        <v>43947</v>
      </c>
      <c r="J92">
        <f>B92/确诊人数!B92</f>
        <v>3.6506686648293728E-2</v>
      </c>
      <c r="K92">
        <f>死亡人数!C92/确诊人数!C92</f>
        <v>9.5548005595852484E-2</v>
      </c>
      <c r="L92">
        <f>D92/确诊人数!D92</f>
        <v>5.6371886428319327E-2</v>
      </c>
      <c r="M92">
        <f>E92/确诊人数!E92</f>
        <v>4.5666794564579997E-2</v>
      </c>
      <c r="N92">
        <f>F92/确诊人数!F92</f>
        <v>1.2425386770617615E-2</v>
      </c>
      <c r="O92">
        <f>G92/确诊人数!G92</f>
        <v>4.4716085849857021E-2</v>
      </c>
    </row>
    <row r="93" spans="1:15">
      <c r="A93" s="1">
        <v>43948</v>
      </c>
      <c r="B93">
        <v>17589</v>
      </c>
      <c r="C93">
        <v>124057</v>
      </c>
      <c r="D93">
        <v>61712</v>
      </c>
      <c r="E93">
        <v>6791</v>
      </c>
      <c r="F93">
        <v>102</v>
      </c>
      <c r="G93">
        <v>1468</v>
      </c>
      <c r="I93" s="1">
        <v>43948</v>
      </c>
      <c r="J93">
        <f>B93/确诊人数!B93</f>
        <v>3.6395803588056365E-2</v>
      </c>
      <c r="K93">
        <f>死亡人数!C93/确诊人数!C93</f>
        <v>9.5294755665896472E-2</v>
      </c>
      <c r="L93">
        <f>D93/确诊人数!D93</f>
        <v>5.6495385581555875E-2</v>
      </c>
      <c r="M93">
        <f>E93/确诊人数!E93</f>
        <v>4.6810270549715663E-2</v>
      </c>
      <c r="N93">
        <f>F93/确诊人数!F93</f>
        <v>1.2410268889159266E-2</v>
      </c>
      <c r="O93">
        <f>G93/确诊人数!G93</f>
        <v>4.4243520192887284E-2</v>
      </c>
    </row>
    <row r="94" spans="1:15">
      <c r="A94" s="1">
        <v>43949</v>
      </c>
      <c r="B94">
        <v>17977</v>
      </c>
      <c r="C94">
        <v>126802</v>
      </c>
      <c r="D94">
        <v>64474</v>
      </c>
      <c r="E94">
        <v>7589</v>
      </c>
      <c r="F94">
        <v>109</v>
      </c>
      <c r="G94">
        <v>1524</v>
      </c>
      <c r="I94" s="1">
        <v>43949</v>
      </c>
      <c r="J94">
        <f>B94/确诊人数!B94</f>
        <v>3.6142446717183391E-2</v>
      </c>
      <c r="K94">
        <f>死亡人数!C94/确诊人数!C94</f>
        <v>9.5079702978092276E-2</v>
      </c>
      <c r="L94">
        <f>D94/确诊人数!D94</f>
        <v>5.7520568550236149E-2</v>
      </c>
      <c r="M94">
        <f>E94/确诊人数!E94</f>
        <v>4.881829994725128E-2</v>
      </c>
      <c r="N94">
        <f>F94/确诊人数!F94</f>
        <v>1.3220133414190418E-2</v>
      </c>
      <c r="O94">
        <f>G94/确诊人数!G94</f>
        <v>4.3692660550458715E-2</v>
      </c>
    </row>
    <row r="95" spans="1:15">
      <c r="A95" s="1">
        <v>43950</v>
      </c>
      <c r="B95">
        <v>18295</v>
      </c>
      <c r="C95">
        <v>133007</v>
      </c>
      <c r="D95">
        <v>67227</v>
      </c>
      <c r="E95">
        <v>8149</v>
      </c>
      <c r="F95">
        <v>110</v>
      </c>
      <c r="G95">
        <v>1588</v>
      </c>
      <c r="I95" s="1">
        <v>43950</v>
      </c>
      <c r="J95">
        <f>B95/确诊人数!B95</f>
        <v>3.6039390196576704E-2</v>
      </c>
      <c r="K95">
        <f>死亡人数!C95/确诊人数!C95</f>
        <v>9.8674346539420546E-2</v>
      </c>
      <c r="L95">
        <f>D95/确诊人数!D95</f>
        <v>5.8306815254638607E-2</v>
      </c>
      <c r="M95">
        <f>E95/确诊人数!E95</f>
        <v>4.8992965790897611E-2</v>
      </c>
      <c r="N95">
        <f>F95/确诊人数!F95</f>
        <v>1.332687181972377E-2</v>
      </c>
      <c r="O95">
        <f>G95/确诊人数!G95</f>
        <v>4.3183857721697985E-2</v>
      </c>
    </row>
    <row r="96" spans="1:15">
      <c r="A96" s="1">
        <v>43951</v>
      </c>
      <c r="B96">
        <v>18669</v>
      </c>
      <c r="C96">
        <v>135545</v>
      </c>
      <c r="D96">
        <v>69740</v>
      </c>
      <c r="E96">
        <v>8810</v>
      </c>
      <c r="F96">
        <v>112</v>
      </c>
      <c r="G96">
        <v>1635</v>
      </c>
      <c r="I96" s="1">
        <v>43951</v>
      </c>
      <c r="J96">
        <f>B96/确诊人数!B96</f>
        <v>3.5624191400122886E-2</v>
      </c>
      <c r="K96">
        <f>死亡人数!C96/确诊人数!C96</f>
        <v>9.7892648500067528E-2</v>
      </c>
      <c r="L96">
        <f>D96/确诊人数!D96</f>
        <v>5.8734455245086234E-2</v>
      </c>
      <c r="M96">
        <f>E96/确诊人数!E96</f>
        <v>4.9340262998723093E-2</v>
      </c>
      <c r="N96">
        <f>F96/确诊人数!F96</f>
        <v>1.3542926239419589E-2</v>
      </c>
      <c r="O96">
        <f>G96/确诊人数!G96</f>
        <v>4.203733223633465E-2</v>
      </c>
    </row>
    <row r="97" spans="1:15">
      <c r="A97" s="1">
        <v>43952</v>
      </c>
      <c r="B97">
        <v>19099</v>
      </c>
      <c r="C97">
        <v>137917</v>
      </c>
      <c r="D97">
        <v>72010</v>
      </c>
      <c r="E97">
        <v>9485</v>
      </c>
      <c r="F97">
        <v>113</v>
      </c>
      <c r="G97">
        <v>1692</v>
      </c>
      <c r="I97" s="1">
        <v>43952</v>
      </c>
      <c r="J97">
        <f>B97/确诊人数!B97</f>
        <v>3.5502705596523153E-2</v>
      </c>
      <c r="K97">
        <f>死亡人数!C97/确诊人数!C97</f>
        <v>9.7518843776957562E-2</v>
      </c>
      <c r="L97">
        <f>D97/确诊人数!D97</f>
        <v>5.8637438876923263E-2</v>
      </c>
      <c r="M97">
        <f>E97/确诊人数!E97</f>
        <v>4.9873803764854348E-2</v>
      </c>
      <c r="N97">
        <f>F97/确诊人数!F97</f>
        <v>1.362759286058852E-2</v>
      </c>
      <c r="O97">
        <f>G97/确诊人数!G97</f>
        <v>4.1624640212551356E-2</v>
      </c>
    </row>
    <row r="98" spans="1:15">
      <c r="A98" s="1">
        <v>43953</v>
      </c>
      <c r="B98">
        <v>19320</v>
      </c>
      <c r="C98">
        <v>139440</v>
      </c>
      <c r="D98">
        <v>73838</v>
      </c>
      <c r="E98">
        <v>10234</v>
      </c>
      <c r="F98">
        <v>113</v>
      </c>
      <c r="G98">
        <v>1738</v>
      </c>
      <c r="I98" s="1">
        <v>43953</v>
      </c>
      <c r="J98">
        <f>B98/确诊人数!B98</f>
        <v>3.5414127157246421E-2</v>
      </c>
      <c r="K98">
        <f>死亡人数!C98/确诊人数!C98</f>
        <v>9.7858537427521944E-2</v>
      </c>
      <c r="L98">
        <f>D98/确诊人数!D98</f>
        <v>5.8641100233411243E-2</v>
      </c>
      <c r="M98">
        <f>E98/确诊人数!E98</f>
        <v>5.1308533039205857E-2</v>
      </c>
      <c r="N98">
        <f>F98/确诊人数!F98</f>
        <v>1.5517714913485307E-2</v>
      </c>
      <c r="O98">
        <f>G98/确诊人数!G98</f>
        <v>4.0987665967030636E-2</v>
      </c>
    </row>
    <row r="99" spans="1:15">
      <c r="A99" s="1">
        <v>43954</v>
      </c>
      <c r="B99">
        <v>19619</v>
      </c>
      <c r="C99">
        <v>140635</v>
      </c>
      <c r="D99">
        <v>75311</v>
      </c>
      <c r="E99">
        <v>10870</v>
      </c>
      <c r="F99">
        <v>116</v>
      </c>
      <c r="G99">
        <v>1795</v>
      </c>
      <c r="I99" s="1">
        <v>43954</v>
      </c>
      <c r="J99">
        <f>B99/确诊人数!B99</f>
        <v>3.5104136845118809E-2</v>
      </c>
      <c r="K99">
        <f>死亡人数!C99/确诊人数!C99</f>
        <v>9.7111681022636717E-2</v>
      </c>
      <c r="L99">
        <f>D99/确诊人数!D99</f>
        <v>5.8251833929947122E-2</v>
      </c>
      <c r="M99">
        <f>E99/确诊人数!E99</f>
        <v>5.1152941176470589E-2</v>
      </c>
      <c r="N99">
        <f>F99/确诊人数!F99</f>
        <v>1.3915547024952015E-2</v>
      </c>
      <c r="O99">
        <f>G99/确诊人数!G99</f>
        <v>4.0496333897349128E-2</v>
      </c>
    </row>
    <row r="100" spans="1:15">
      <c r="A100" s="1">
        <v>43955</v>
      </c>
      <c r="B100">
        <v>20201</v>
      </c>
      <c r="C100">
        <v>142407</v>
      </c>
      <c r="D100">
        <v>76987</v>
      </c>
      <c r="E100">
        <v>11297</v>
      </c>
      <c r="F100">
        <v>117</v>
      </c>
      <c r="G100">
        <v>1841</v>
      </c>
      <c r="I100" s="1">
        <v>43955</v>
      </c>
      <c r="J100">
        <f>B100/确诊人数!B100</f>
        <v>3.4878561278771231E-2</v>
      </c>
      <c r="K100">
        <f>死亡人数!C100/确诊人数!C100</f>
        <v>9.607540469100187E-2</v>
      </c>
      <c r="L100">
        <f>D100/确诊人数!D100</f>
        <v>5.8267777321984585E-2</v>
      </c>
      <c r="M100">
        <f>E100/确诊人数!E100</f>
        <v>5.0300099736410912E-2</v>
      </c>
      <c r="N100">
        <f>F100/确诊人数!F100</f>
        <v>1.3990194906134162E-2</v>
      </c>
      <c r="O100">
        <f>G100/确诊人数!G100</f>
        <v>3.9174380253218427E-2</v>
      </c>
    </row>
    <row r="101" spans="1:15">
      <c r="A101" s="1">
        <v>43956</v>
      </c>
      <c r="B101">
        <v>20603</v>
      </c>
      <c r="C101">
        <v>144613</v>
      </c>
      <c r="D101">
        <v>79787</v>
      </c>
      <c r="E101">
        <v>12022</v>
      </c>
      <c r="F101">
        <v>118</v>
      </c>
      <c r="G101">
        <v>1909</v>
      </c>
      <c r="I101" s="1">
        <v>43956</v>
      </c>
      <c r="J101">
        <f>B101/确诊人数!B101</f>
        <v>3.4729561847545935E-2</v>
      </c>
      <c r="K101">
        <f>死亡人数!C101/确诊人数!C101</f>
        <v>9.5911334427216735E-2</v>
      </c>
      <c r="L101">
        <f>D101/确诊人数!D101</f>
        <v>5.9143626791832403E-2</v>
      </c>
      <c r="M101">
        <f>E101/确诊人数!E101</f>
        <v>5.0503056144846563E-2</v>
      </c>
      <c r="N101">
        <f>F101/确诊人数!F101</f>
        <v>1.4066038860412446E-2</v>
      </c>
      <c r="O101">
        <f>G101/确诊人数!G101</f>
        <v>3.887508654746874E-2</v>
      </c>
    </row>
    <row r="102" spans="1:15">
      <c r="A102" s="1">
        <v>43957</v>
      </c>
      <c r="B102">
        <v>20971</v>
      </c>
      <c r="C102">
        <v>146873</v>
      </c>
      <c r="D102">
        <v>82719</v>
      </c>
      <c r="E102">
        <v>12829</v>
      </c>
      <c r="F102">
        <v>118</v>
      </c>
      <c r="G102">
        <v>2006</v>
      </c>
      <c r="I102" s="1">
        <v>43957</v>
      </c>
      <c r="J102">
        <f>B102/确诊人数!B102</f>
        <v>3.4399835964732416E-2</v>
      </c>
      <c r="K102">
        <f>死亡人数!C102/确诊人数!C102</f>
        <v>9.5445087216065275E-2</v>
      </c>
      <c r="L102">
        <f>D102/确诊人数!D102</f>
        <v>6.0007834773335655E-2</v>
      </c>
      <c r="M102">
        <f>E102/确诊人数!E102</f>
        <v>5.1001017714594664E-2</v>
      </c>
      <c r="N102">
        <f>F102/确诊人数!F102</f>
        <v>1.4027579648121732E-2</v>
      </c>
      <c r="O102">
        <f>G102/确诊人数!G102</f>
        <v>3.888576579370772E-2</v>
      </c>
    </row>
    <row r="103" spans="1:15">
      <c r="A103" s="1">
        <v>43958</v>
      </c>
      <c r="B103">
        <v>21332</v>
      </c>
      <c r="C103">
        <v>148831</v>
      </c>
      <c r="D103">
        <v>85310</v>
      </c>
      <c r="E103">
        <v>13670</v>
      </c>
      <c r="F103">
        <v>118</v>
      </c>
      <c r="G103">
        <v>2071</v>
      </c>
      <c r="I103" s="1">
        <v>43958</v>
      </c>
      <c r="J103">
        <f>B103/确诊人数!B103</f>
        <v>3.4113133684400741E-2</v>
      </c>
      <c r="K103">
        <f>死亡人数!C103/确诊人数!C103</f>
        <v>9.4959819562880229E-2</v>
      </c>
      <c r="L103">
        <f>D103/确诊人数!D103</f>
        <v>6.0402575269567112E-2</v>
      </c>
      <c r="M103">
        <f>E103/确诊人数!E103</f>
        <v>5.0919683232636279E-2</v>
      </c>
      <c r="N103">
        <f>F103/确诊人数!F103</f>
        <v>1.3997627520759193E-2</v>
      </c>
      <c r="O103">
        <f>G103/确诊人数!G103</f>
        <v>3.8285914998243763E-2</v>
      </c>
    </row>
    <row r="104" spans="1:15">
      <c r="A104" s="1">
        <v>43959</v>
      </c>
      <c r="B104">
        <v>21570</v>
      </c>
      <c r="C104">
        <v>150899</v>
      </c>
      <c r="D104">
        <v>87367</v>
      </c>
      <c r="E104">
        <v>14605</v>
      </c>
      <c r="F104">
        <v>118</v>
      </c>
      <c r="G104">
        <v>2157</v>
      </c>
      <c r="I104" s="1">
        <v>43959</v>
      </c>
      <c r="J104">
        <f>B104/确诊人数!B104</f>
        <v>3.367176816589551E-2</v>
      </c>
      <c r="K104">
        <f>死亡人数!C104/确诊人数!C104</f>
        <v>9.4501823665567794E-2</v>
      </c>
      <c r="L104">
        <f>D104/确诊人数!D104</f>
        <v>6.0427300770497017E-2</v>
      </c>
      <c r="M104">
        <f>E104/确诊人数!E104</f>
        <v>5.1569870907601477E-2</v>
      </c>
      <c r="N104">
        <f>F104/确诊人数!F104</f>
        <v>1.3969456611814845E-2</v>
      </c>
      <c r="O104">
        <f>G104/确诊人数!G104</f>
        <v>3.7224954698420916E-2</v>
      </c>
    </row>
    <row r="105" spans="1:15">
      <c r="A105" s="1">
        <v>43960</v>
      </c>
      <c r="B105">
        <v>21986</v>
      </c>
      <c r="C105">
        <v>152051</v>
      </c>
      <c r="D105">
        <v>89117</v>
      </c>
      <c r="E105">
        <v>15399</v>
      </c>
      <c r="F105">
        <v>118</v>
      </c>
      <c r="G105">
        <v>2225</v>
      </c>
      <c r="I105" s="1">
        <v>43960</v>
      </c>
      <c r="J105">
        <f>B105/确诊人数!B105</f>
        <v>3.3327876208146881E-2</v>
      </c>
      <c r="K105">
        <f>死亡人数!C105/确诊人数!C105</f>
        <v>9.3807626839971597E-2</v>
      </c>
      <c r="L105">
        <f>D105/确诊人数!D105</f>
        <v>6.0414700682264379E-2</v>
      </c>
      <c r="M105">
        <f>E105/确诊人数!E105</f>
        <v>5.1679005550819869E-2</v>
      </c>
      <c r="N105">
        <f>F105/确诊人数!F105</f>
        <v>1.3946342039947997E-2</v>
      </c>
      <c r="O105">
        <f>G105/确诊人数!G105</f>
        <v>3.6592385494613931E-2</v>
      </c>
    </row>
    <row r="106" spans="1:15">
      <c r="A106" s="1">
        <v>43961</v>
      </c>
      <c r="B106">
        <v>22197</v>
      </c>
      <c r="C106">
        <v>152773</v>
      </c>
      <c r="D106">
        <v>90163</v>
      </c>
      <c r="E106">
        <v>16387</v>
      </c>
      <c r="F106">
        <v>118</v>
      </c>
      <c r="G106">
        <v>2285</v>
      </c>
      <c r="I106" s="1">
        <v>43961</v>
      </c>
      <c r="J106">
        <f>B106/确诊人数!B106</f>
        <v>3.315419681318222E-2</v>
      </c>
      <c r="K106">
        <f>死亡人数!C106/确诊人数!C106</f>
        <v>9.3779100138545055E-2</v>
      </c>
      <c r="L106">
        <f>D106/确诊人数!D106</f>
        <v>6.0146358384587678E-2</v>
      </c>
      <c r="M106">
        <f>E106/确诊人数!E106</f>
        <v>5.2855834236465914E-2</v>
      </c>
      <c r="N106">
        <f>F106/确诊人数!F106</f>
        <v>1.3929878408688466E-2</v>
      </c>
      <c r="O106">
        <f>G106/确诊人数!G106</f>
        <v>3.6293460823710669E-2</v>
      </c>
    </row>
    <row r="107" spans="1:15">
      <c r="A107" s="1">
        <v>43962</v>
      </c>
      <c r="B107">
        <v>22626</v>
      </c>
      <c r="C107">
        <v>154172</v>
      </c>
      <c r="D107">
        <v>91424</v>
      </c>
      <c r="E107">
        <v>17047</v>
      </c>
      <c r="F107">
        <v>118</v>
      </c>
      <c r="G107">
        <v>2339</v>
      </c>
      <c r="I107" s="1">
        <v>43962</v>
      </c>
      <c r="J107">
        <f>B107/确诊人数!B107</f>
        <v>3.2732054585250754E-2</v>
      </c>
      <c r="K107">
        <f>死亡人数!C107/确诊人数!C107</f>
        <v>9.2542549091873871E-2</v>
      </c>
      <c r="L107">
        <f>D107/确诊人数!D107</f>
        <v>6.0123477249829672E-2</v>
      </c>
      <c r="M107">
        <f>E107/确诊人数!E107</f>
        <v>5.3157917713900826E-2</v>
      </c>
      <c r="N107">
        <f>F107/确诊人数!F107</f>
        <v>1.3900341618565203E-2</v>
      </c>
      <c r="O107">
        <f>G107/确诊人数!G107</f>
        <v>3.5032801126321782E-2</v>
      </c>
    </row>
    <row r="108" spans="1:15">
      <c r="A108" s="1">
        <v>43963</v>
      </c>
      <c r="B108" s="2">
        <f>18387+4633</f>
        <v>23020</v>
      </c>
      <c r="C108">
        <v>156310</v>
      </c>
      <c r="D108">
        <v>93617</v>
      </c>
      <c r="E108">
        <v>18170</v>
      </c>
      <c r="F108">
        <v>119</v>
      </c>
      <c r="G108">
        <v>2394</v>
      </c>
      <c r="J108">
        <f>AVERAGE(J2:J107)</f>
        <v>3.336495678268582E-2</v>
      </c>
      <c r="K108">
        <f>AVERAGE(K2:K107)</f>
        <v>5.0569089007671646E-2</v>
      </c>
      <c r="L108">
        <f>AVERAGE(L2:L107)</f>
        <v>2.5862497378316598E-2</v>
      </c>
      <c r="M108">
        <f>AVERAGE(M33:M107)</f>
        <v>2.9636939848848035E-2</v>
      </c>
      <c r="N108">
        <f>AVERAGE(N2:N107)</f>
        <v>8.8585198581282512E-3</v>
      </c>
      <c r="O108">
        <f>AVERAGE(O21:O107)</f>
        <v>2.8150921491500711E-2</v>
      </c>
    </row>
    <row r="109" spans="1:15">
      <c r="A109" s="1">
        <v>43964</v>
      </c>
      <c r="B109" s="2">
        <f>18771+4633</f>
        <v>23404</v>
      </c>
      <c r="C109">
        <v>157718</v>
      </c>
      <c r="D109">
        <v>95896</v>
      </c>
      <c r="E109">
        <v>19120</v>
      </c>
      <c r="F109">
        <v>119</v>
      </c>
      <c r="G109">
        <v>2488</v>
      </c>
    </row>
    <row r="110" spans="1:15">
      <c r="A110" s="1">
        <v>43965</v>
      </c>
      <c r="B110" s="2">
        <f>18985+4633</f>
        <v>23618</v>
      </c>
      <c r="C110">
        <v>159088</v>
      </c>
      <c r="D110">
        <v>97996</v>
      </c>
      <c r="E110">
        <v>20053</v>
      </c>
      <c r="F110">
        <v>119</v>
      </c>
      <c r="G110">
        <v>2555</v>
      </c>
    </row>
    <row r="111" spans="1:15">
      <c r="A111" s="1">
        <v>43966</v>
      </c>
      <c r="B111" s="2">
        <f>19479+4633</f>
        <v>24112</v>
      </c>
      <c r="C111">
        <v>160748</v>
      </c>
      <c r="D111">
        <v>99983</v>
      </c>
      <c r="E111">
        <v>21459</v>
      </c>
      <c r="F111">
        <v>119</v>
      </c>
      <c r="G111">
        <v>2631</v>
      </c>
    </row>
    <row r="112" spans="1:15">
      <c r="A112" s="1">
        <v>43967</v>
      </c>
      <c r="B112" s="2">
        <f>19876+4634</f>
        <v>24510</v>
      </c>
      <c r="C112">
        <v>161747</v>
      </c>
      <c r="D112">
        <v>102024</v>
      </c>
      <c r="E112">
        <v>22435</v>
      </c>
      <c r="F112">
        <v>119</v>
      </c>
      <c r="G112">
        <v>2701</v>
      </c>
    </row>
    <row r="113" spans="1:7">
      <c r="A113" s="1">
        <v>43968</v>
      </c>
      <c r="B113" s="2">
        <f>20279+4634</f>
        <v>24913</v>
      </c>
      <c r="C113">
        <v>163019</v>
      </c>
      <c r="D113">
        <v>103128</v>
      </c>
      <c r="E113">
        <v>23124</v>
      </c>
      <c r="F113">
        <v>120</v>
      </c>
      <c r="G113">
        <v>2756</v>
      </c>
    </row>
    <row r="114" spans="1:7">
      <c r="A114" s="1">
        <v>43969</v>
      </c>
      <c r="B114" s="2">
        <f>20586+4634</f>
        <v>25220</v>
      </c>
      <c r="C114">
        <v>163760</v>
      </c>
      <c r="D114">
        <v>104355</v>
      </c>
      <c r="E114">
        <v>24119</v>
      </c>
      <c r="F114">
        <v>121</v>
      </c>
      <c r="G114">
        <v>2825</v>
      </c>
    </row>
    <row r="115" spans="1:7">
      <c r="A115" s="1">
        <v>43970</v>
      </c>
      <c r="B115" s="2">
        <f>21025+4634</f>
        <v>25659</v>
      </c>
      <c r="C115">
        <v>164876</v>
      </c>
      <c r="D115">
        <v>106359</v>
      </c>
      <c r="E115">
        <v>25492</v>
      </c>
      <c r="F115">
        <v>121</v>
      </c>
      <c r="G115">
        <v>2897</v>
      </c>
    </row>
    <row r="116" spans="1:7">
      <c r="A116" s="1">
        <v>43971</v>
      </c>
      <c r="B116" s="2">
        <f>21401+4634</f>
        <v>26035</v>
      </c>
      <c r="C116">
        <v>165945</v>
      </c>
      <c r="D116">
        <v>108303</v>
      </c>
      <c r="E116">
        <v>26599</v>
      </c>
      <c r="F116">
        <v>121</v>
      </c>
      <c r="G116">
        <v>2990</v>
      </c>
    </row>
    <row r="117" spans="1:7">
      <c r="A117" s="1">
        <v>43972</v>
      </c>
      <c r="B117" s="2">
        <f>21650+4634</f>
        <v>26284</v>
      </c>
      <c r="C117">
        <v>166760</v>
      </c>
      <c r="D117">
        <v>110277</v>
      </c>
      <c r="E117">
        <v>28058</v>
      </c>
      <c r="F117">
        <v>122</v>
      </c>
      <c r="G117">
        <v>3083</v>
      </c>
    </row>
    <row r="118" spans="1:7">
      <c r="A118" s="1">
        <v>43973</v>
      </c>
      <c r="B118" s="2">
        <f>22250+4634</f>
        <v>26884</v>
      </c>
      <c r="C118">
        <v>168603</v>
      </c>
      <c r="D118">
        <v>112203</v>
      </c>
      <c r="E118">
        <v>29375</v>
      </c>
      <c r="F118">
        <v>123</v>
      </c>
      <c r="G118">
        <v>3171</v>
      </c>
    </row>
    <row r="119" spans="1:7">
      <c r="A119" s="1">
        <v>43974</v>
      </c>
      <c r="B119" s="2">
        <f>22615+4634</f>
        <v>27249</v>
      </c>
      <c r="C119">
        <v>169377</v>
      </c>
      <c r="D119">
        <v>113575</v>
      </c>
      <c r="E119">
        <v>30599</v>
      </c>
      <c r="F119">
        <v>123</v>
      </c>
      <c r="G119">
        <v>3244</v>
      </c>
    </row>
    <row r="120" spans="1:7">
      <c r="A120" s="1">
        <v>43975</v>
      </c>
      <c r="B120" s="2">
        <f>22959+4634</f>
        <v>27593</v>
      </c>
      <c r="C120">
        <v>169940</v>
      </c>
      <c r="D120">
        <v>114434</v>
      </c>
      <c r="E120">
        <v>31431</v>
      </c>
      <c r="F120">
        <v>123</v>
      </c>
      <c r="G120">
        <v>3339</v>
      </c>
    </row>
    <row r="121" spans="1:7">
      <c r="A121" s="1">
        <v>43976</v>
      </c>
      <c r="B121">
        <v>27987</v>
      </c>
      <c r="C121">
        <v>170786</v>
      </c>
      <c r="D121">
        <v>115313</v>
      </c>
      <c r="E121">
        <v>32603</v>
      </c>
      <c r="F121">
        <v>123</v>
      </c>
      <c r="G121">
        <v>3471</v>
      </c>
    </row>
    <row r="122" spans="1:7">
      <c r="A122" s="1"/>
      <c r="B122" s="6"/>
    </row>
    <row r="123" spans="1:7">
      <c r="A123" s="1"/>
      <c r="B123" s="6"/>
    </row>
    <row r="124" spans="1:7">
      <c r="A124" s="1"/>
      <c r="B124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确诊人数</vt:lpstr>
      <vt:lpstr>治愈人数</vt:lpstr>
      <vt:lpstr>死亡人数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zhang</dc:creator>
  <cp:lastModifiedBy>nan zhang</cp:lastModifiedBy>
  <dcterms:created xsi:type="dcterms:W3CDTF">2020-04-08T11:20:06Z</dcterms:created>
  <dcterms:modified xsi:type="dcterms:W3CDTF">2020-05-27T10:21:59Z</dcterms:modified>
</cp:coreProperties>
</file>