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RA Edits-Cash Flow-Ops with Sa" sheetId="1" r:id="rId4"/>
    <sheet state="visible" name="Summary By Vendor and Class" sheetId="2" r:id="rId5"/>
    <sheet state="visible" name="Pivot Table 1" sheetId="3" r:id="rId6"/>
    <sheet state="hidden" name="Cash Flow-Ops" sheetId="4" r:id="rId7"/>
    <sheet state="visible" name="Details by Vendor" sheetId="5" r:id="rId8"/>
    <sheet state="hidden" name="RA Edits-Cash Flow-Ops" sheetId="6" r:id="rId9"/>
    <sheet state="hidden" name="Cash Flow wsavings" sheetId="7" r:id="rId10"/>
    <sheet state="hidden" name="Payroll Support HID" sheetId="8" r:id="rId11"/>
  </sheets>
  <definedNames>
    <definedName hidden="1" localSheetId="0" name="_xlnm._FilterDatabase">' RA Edits-Cash Flow-Ops with Sa'!$A$1:$AA$92</definedName>
    <definedName hidden="1" localSheetId="3" name="_xlnm._FilterDatabase">'Cash Flow-Ops'!$A$1:$Z$60</definedName>
    <definedName hidden="1" localSheetId="4" name="_xlnm._FilterDatabase">'Details by Vendor'!$A$1:$Z$998</definedName>
    <definedName hidden="1" localSheetId="5" name="_xlnm._FilterDatabase">'RA Edits-Cash Flow-Ops'!$A$1:$Z$66</definedName>
    <definedName hidden="1" localSheetId="6" name="_xlnm._FilterDatabase">'Cash Flow wsavings'!$A$1:$Z$58</definedName>
  </definedNames>
  <calcPr/>
  <pivotCaches>
    <pivotCache cacheId="0" r:id="rId12"/>
  </pivotCache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">
      <text>
        <t xml:space="preserve">Update Starting Month
</t>
      </text>
    </comment>
    <comment authorId="0" ref="C2">
      <text>
        <t xml:space="preserve">Update starting Cash</t>
      </text>
    </comment>
    <comment authorId="0" ref="A3">
      <text>
        <t xml:space="preserve">Add expected Inflows along with their timing</t>
      </text>
    </comment>
    <comment authorId="0" ref="A46">
      <text>
        <t xml:space="preserve">Add expected outflows with their timing</t>
      </text>
    </comment>
    <comment authorId="0" ref="A79">
      <text>
        <t xml:space="preserve">Update to Actual each month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">
      <text>
        <t xml:space="preserve">Update Starting Month
</t>
      </text>
    </comment>
    <comment authorId="0" ref="B2">
      <text>
        <t xml:space="preserve">Update starting Cash</t>
      </text>
    </comment>
    <comment authorId="0" ref="A3">
      <text>
        <t xml:space="preserve">Add expected Inflows along with their timing</t>
      </text>
    </comment>
    <comment authorId="0" ref="A21">
      <text>
        <t xml:space="preserve">Add expected outflows with their timing</t>
      </text>
    </comment>
    <comment authorId="0" ref="A47">
      <text>
        <t xml:space="preserve">Update to Actual each month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">
      <text>
        <t xml:space="preserve">Update Starting Month
</t>
      </text>
    </comment>
    <comment authorId="0" ref="B2">
      <text>
        <t xml:space="preserve">Update starting Cash</t>
      </text>
    </comment>
    <comment authorId="0" ref="A3">
      <text>
        <t xml:space="preserve">Add expected Inflows along with their timing</t>
      </text>
    </comment>
    <comment authorId="0" ref="A21">
      <text>
        <t xml:space="preserve">Add expected outflows with their timing</t>
      </text>
    </comment>
    <comment authorId="0" ref="A53">
      <text>
        <t xml:space="preserve">Update to Actual each month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">
      <text>
        <t xml:space="preserve">Update Starting Month
</t>
      </text>
    </comment>
    <comment authorId="0" ref="B2">
      <text>
        <t xml:space="preserve">Update starting Cash</t>
      </text>
    </comment>
    <comment authorId="0" ref="A3">
      <text>
        <t xml:space="preserve">Add expected Inflows along with their timing</t>
      </text>
    </comment>
    <comment authorId="0" ref="A21">
      <text>
        <t xml:space="preserve">Add expected outflows with their timing</t>
      </text>
    </comment>
    <comment authorId="0" ref="A45">
      <text>
        <t xml:space="preserve">Update to Actual each month</t>
      </text>
    </comment>
  </commentList>
</comments>
</file>

<file path=xl/sharedStrings.xml><?xml version="1.0" encoding="utf-8"?>
<sst xmlns="http://schemas.openxmlformats.org/spreadsheetml/2006/main" count="1217" uniqueCount="274">
  <si>
    <t>MONTH</t>
  </si>
  <si>
    <t>BEGINNING CASH</t>
  </si>
  <si>
    <t>INFLOWS</t>
  </si>
  <si>
    <t>Recurring</t>
  </si>
  <si>
    <t>Bank Account Trends (recurring gifts, donations, average)</t>
  </si>
  <si>
    <t>Monthly Giving Campaigns - Stripe</t>
  </si>
  <si>
    <t>Trend of Paypal individual gifts</t>
  </si>
  <si>
    <t>Major Gifts</t>
  </si>
  <si>
    <t xml:space="preserve">1) Based on Pledges or Accounts Receivable (Rec'd in 60 days, etc.).  Named gifts, Awarded, Pledged.  </t>
  </si>
  <si>
    <t>Donations Named in Email</t>
  </si>
  <si>
    <t>Arnold Grant</t>
  </si>
  <si>
    <t>Silicon Valley (Emerson Collective)</t>
  </si>
  <si>
    <t xml:space="preserve">Stand Together </t>
  </si>
  <si>
    <t>Wells Fargo</t>
  </si>
  <si>
    <t>BCBSA</t>
  </si>
  <si>
    <t>Learn Capital-Mauro</t>
  </si>
  <si>
    <t>American Online Giving</t>
  </si>
  <si>
    <t>JP Morgan Chase</t>
  </si>
  <si>
    <t>Ind Donor-Berger</t>
  </si>
  <si>
    <t>Ind Donor-Bonnie</t>
  </si>
  <si>
    <t>Ind Donor Advised-Vanguard and Fidelity</t>
  </si>
  <si>
    <t>Ind-Other</t>
  </si>
  <si>
    <t>Insert above this line</t>
  </si>
  <si>
    <t>TOTAL INFLOWS</t>
  </si>
  <si>
    <t>OUTFLOWS</t>
  </si>
  <si>
    <t>Recurring Payments / Subscriptions</t>
  </si>
  <si>
    <t>Donorbox</t>
  </si>
  <si>
    <t>Mission First Operations, LLC</t>
  </si>
  <si>
    <t>Polymath Innovations, LLC</t>
  </si>
  <si>
    <t>Recurring Major Costs</t>
  </si>
  <si>
    <t>One-Time Payments</t>
  </si>
  <si>
    <t>AP Payments, Nonrecurring items</t>
  </si>
  <si>
    <t>Known Unaccounted for Payments</t>
  </si>
  <si>
    <t>One-time, special project, first time, operational known but not financially recongized yet</t>
  </si>
  <si>
    <t>Payroll and Related Costs</t>
  </si>
  <si>
    <t>Payroll</t>
  </si>
  <si>
    <t>STIP</t>
  </si>
  <si>
    <t>AC Fitzgerald</t>
  </si>
  <si>
    <t>Blanks, Jonathan</t>
  </si>
  <si>
    <t>Lips, Dan</t>
  </si>
  <si>
    <t>Melanie Hildreth</t>
  </si>
  <si>
    <t>Michael Tanner</t>
  </si>
  <si>
    <t>Michael Toth</t>
  </si>
  <si>
    <t>Prospera Insights LLC</t>
  </si>
  <si>
    <t>Valdez, Roger</t>
  </si>
  <si>
    <t>August Strategy Group, LLC</t>
  </si>
  <si>
    <t>Industrious</t>
  </si>
  <si>
    <t>Anmol Rathi</t>
  </si>
  <si>
    <t>Gavin Schiffres</t>
  </si>
  <si>
    <t>Grant Rigney</t>
  </si>
  <si>
    <t>Roy Policy Research Inc.</t>
  </si>
  <si>
    <t>Part 2 Events</t>
  </si>
  <si>
    <t>Annual Conference</t>
  </si>
  <si>
    <t>Documentary</t>
  </si>
  <si>
    <t>Emerson Collective Project (Ridgely)</t>
  </si>
  <si>
    <t>Strategic Advisor-Altamont Advisors</t>
  </si>
  <si>
    <t>Other</t>
  </si>
  <si>
    <t>Electrolift Creative LLC</t>
  </si>
  <si>
    <t>Audit</t>
  </si>
  <si>
    <t>TOTAL OUTFLOWS</t>
  </si>
  <si>
    <t>CHANGE IN CASH</t>
  </si>
  <si>
    <t>ENDING CASH</t>
  </si>
  <si>
    <t>BUFFER - NEXT 2 MONTHS OPERATING</t>
  </si>
  <si>
    <t>Net CASH Remaining</t>
  </si>
  <si>
    <t>What</t>
  </si>
  <si>
    <t>Total</t>
  </si>
  <si>
    <t>CLASS</t>
  </si>
  <si>
    <t>Notes</t>
  </si>
  <si>
    <t>Administrative</t>
  </si>
  <si>
    <t>Payroll and Stip</t>
  </si>
  <si>
    <t>Aug</t>
  </si>
  <si>
    <t>Sept-Dec</t>
  </si>
  <si>
    <t>Communications</t>
  </si>
  <si>
    <t>Emerson Collective Project</t>
  </si>
  <si>
    <t>Needs to be Allocation</t>
  </si>
  <si>
    <t>Restricted - Pope Foundation | Future of Freedom</t>
  </si>
  <si>
    <t>Restricted - Stand Together | Capitol Hill Outreach Series</t>
  </si>
  <si>
    <t>Development</t>
  </si>
  <si>
    <t>Strategic Advisor</t>
  </si>
  <si>
    <t>Document</t>
  </si>
  <si>
    <t>Education</t>
  </si>
  <si>
    <t>Restricted - Action Now Initiative | Higher Education</t>
  </si>
  <si>
    <t>Restricted - Arnold Foundation | Higher Education</t>
  </si>
  <si>
    <t>Energy</t>
  </si>
  <si>
    <t>Healthcare</t>
  </si>
  <si>
    <t>Restricted - Arnold Ventures | Commercial Prices</t>
  </si>
  <si>
    <t>Restricted - Arnold Ventures | Drugs</t>
  </si>
  <si>
    <t>Restricted - Scaife | Healthcare</t>
  </si>
  <si>
    <t>Housing</t>
  </si>
  <si>
    <t>Programs General</t>
  </si>
  <si>
    <t>Social Mobility</t>
  </si>
  <si>
    <t>SUM of Total</t>
  </si>
  <si>
    <t>Grand Total</t>
  </si>
  <si>
    <t>Welfare &amp; Social Mobility</t>
  </si>
  <si>
    <t>Freedom Conservatism</t>
  </si>
  <si>
    <t>Finance &amp; economics</t>
  </si>
  <si>
    <t>Trade</t>
  </si>
  <si>
    <t>Events &amp; Convenings</t>
  </si>
  <si>
    <t>Grant 2</t>
  </si>
  <si>
    <t>Grant 3</t>
  </si>
  <si>
    <t>Donor 1</t>
  </si>
  <si>
    <t>Donor 2</t>
  </si>
  <si>
    <t>Donor 3</t>
  </si>
  <si>
    <t>Source1</t>
  </si>
  <si>
    <t>Source 2</t>
  </si>
  <si>
    <t>Source 3</t>
  </si>
  <si>
    <t>Vendor</t>
  </si>
  <si>
    <t>GL</t>
  </si>
  <si>
    <t>Months Paid</t>
  </si>
  <si>
    <t>Frequency</t>
  </si>
  <si>
    <t>Tag</t>
  </si>
  <si>
    <t>61180 Other</t>
  </si>
  <si>
    <t>Monthly</t>
  </si>
  <si>
    <t>Named</t>
  </si>
  <si>
    <t>62150 Ground Transportation</t>
  </si>
  <si>
    <t>One-time</t>
  </si>
  <si>
    <t>Alexanderia Honeycutt</t>
  </si>
  <si>
    <t>61250a Annual Conference</t>
  </si>
  <si>
    <t>61240 Government Relations</t>
  </si>
  <si>
    <t>Quarterly</t>
  </si>
  <si>
    <t>Not included</t>
  </si>
  <si>
    <t>Aloft</t>
  </si>
  <si>
    <t>62110 Meals</t>
  </si>
  <si>
    <t>American Airlines</t>
  </si>
  <si>
    <t>62130 Airfare</t>
  </si>
  <si>
    <t>Ames Brown</t>
  </si>
  <si>
    <t>62140 Hotel</t>
  </si>
  <si>
    <t>61220 Research</t>
  </si>
  <si>
    <t>Apple</t>
  </si>
  <si>
    <t>63170 Office Expenses</t>
  </si>
  <si>
    <t>Arena Hall</t>
  </si>
  <si>
    <t>Atlassian</t>
  </si>
  <si>
    <t>63210 Dues and Subscriptions</t>
  </si>
  <si>
    <t>Austin Airport F&amp;B Restaurant</t>
  </si>
  <si>
    <t>Avik Roy</t>
  </si>
  <si>
    <t>61230 Administrative</t>
  </si>
  <si>
    <t>61250 Community Organizing</t>
  </si>
  <si>
    <t>62120 Travel</t>
  </si>
  <si>
    <t>62160 Parking &amp; Tolls</t>
  </si>
  <si>
    <t>62200 Conference Expenses</t>
  </si>
  <si>
    <t>63100 Rent</t>
  </si>
  <si>
    <t>63190 Printing</t>
  </si>
  <si>
    <t>63230 Bank &amp; Investment Service Charges</t>
  </si>
  <si>
    <t>Beck &amp; Stone, Inc.</t>
  </si>
  <si>
    <t>61170 Advertising &amp; Marketing</t>
  </si>
  <si>
    <t>Benji Backer</t>
  </si>
  <si>
    <t>Bill.com</t>
  </si>
  <si>
    <t>Bloomberg Finance L.P.</t>
  </si>
  <si>
    <t>61135 Bloomberg Data portal</t>
  </si>
  <si>
    <t>Board of Professional Responsibility</t>
  </si>
  <si>
    <t>Burbank Airport Food and Beverage</t>
  </si>
  <si>
    <t>Burrito Beach</t>
  </si>
  <si>
    <t>Business Wire</t>
  </si>
  <si>
    <t>CAVA</t>
  </si>
  <si>
    <t>CCDC Hotel LLC</t>
  </si>
  <si>
    <t>Capitol Hill Club</t>
  </si>
  <si>
    <t>CharterUP</t>
  </si>
  <si>
    <t>Cima Strategies</t>
  </si>
  <si>
    <t>Colonial Williamsburg Resorts</t>
  </si>
  <si>
    <t>Not Included</t>
  </si>
  <si>
    <t>Colpark Loc 0092</t>
  </si>
  <si>
    <t>Colpark Loc 916</t>
  </si>
  <si>
    <t>Common Good</t>
  </si>
  <si>
    <t>Compass Coffee</t>
  </si>
  <si>
    <t>Courtyard by Marriott</t>
  </si>
  <si>
    <t>D. K. Weiss, Holt &amp; Associates, PLLC</t>
  </si>
  <si>
    <t>61100 Accounting</t>
  </si>
  <si>
    <t>DX Print</t>
  </si>
  <si>
    <t>Delta Air Lines</t>
  </si>
  <si>
    <t>Dent Digital LLC</t>
  </si>
  <si>
    <t>61190 Video Production</t>
  </si>
  <si>
    <t>Dialpad</t>
  </si>
  <si>
    <t>Docsend</t>
  </si>
  <si>
    <t>Docusign</t>
  </si>
  <si>
    <t>Enterprise</t>
  </si>
  <si>
    <t>Ethics and Public Policy Center</t>
  </si>
  <si>
    <t>Expensify</t>
  </si>
  <si>
    <t>FIELD</t>
  </si>
  <si>
    <t>Fedex</t>
  </si>
  <si>
    <t>63180 Postage &amp; Delivery</t>
  </si>
  <si>
    <t>Founding Farmers &amp; Distillers</t>
  </si>
  <si>
    <t>Grammarly</t>
  </si>
  <si>
    <t>60150 Visiting Scholar</t>
  </si>
  <si>
    <t>Grill 23 &amp; Bar</t>
  </si>
  <si>
    <t>Hartsfield-Jackson Atlanta International Airport</t>
  </si>
  <si>
    <t>Heidrick &amp; Struggles Inc.</t>
  </si>
  <si>
    <t>Hotels.com</t>
  </si>
  <si>
    <t>Jackson Mejia</t>
  </si>
  <si>
    <t>Jimmy John's</t>
  </si>
  <si>
    <t>Jonathan Hartley</t>
  </si>
  <si>
    <t>Jonathan J Bush JR.</t>
  </si>
  <si>
    <t>Judge Glock*</t>
  </si>
  <si>
    <t>Kay C. James</t>
  </si>
  <si>
    <t>LABYRINTH, INC.</t>
  </si>
  <si>
    <t>61160 Fundraising</t>
  </si>
  <si>
    <t>Lanhee Chen</t>
  </si>
  <si>
    <t>LinkedIn</t>
  </si>
  <si>
    <t>Locke Lord LLP</t>
  </si>
  <si>
    <t>61110 Legal</t>
  </si>
  <si>
    <t>Loom</t>
  </si>
  <si>
    <t>MJ Valet</t>
  </si>
  <si>
    <t>MOO</t>
  </si>
  <si>
    <t>Mailchimp</t>
  </si>
  <si>
    <t>Marriott</t>
  </si>
  <si>
    <t>Meltwater, Inc.</t>
  </si>
  <si>
    <t>Merriam-Webster</t>
  </si>
  <si>
    <t>Mixmax</t>
  </si>
  <si>
    <t>Natalia Dashan</t>
  </si>
  <si>
    <t>National Institute for Health Care Management*</t>
  </si>
  <si>
    <t>National Review</t>
  </si>
  <si>
    <t>One Parking</t>
  </si>
  <si>
    <t>OpenAI</t>
  </si>
  <si>
    <t>PHOCO</t>
  </si>
  <si>
    <t>PNT Law Firm (Peele | Nimocks | Toth)</t>
  </si>
  <si>
    <t>Panera Bread</t>
  </si>
  <si>
    <t>Part 2 Events LLC</t>
  </si>
  <si>
    <t>Paypal</t>
  </si>
  <si>
    <t>Pine Cove Capital</t>
  </si>
  <si>
    <t>61130 Technology/Web</t>
  </si>
  <si>
    <t>Preston Cooper</t>
  </si>
  <si>
    <t>Prism Audio Visual, LLC</t>
  </si>
  <si>
    <t>62230 Conference Rental Space</t>
  </si>
  <si>
    <t>63220 Merchant Processing Fees</t>
  </si>
  <si>
    <t>Rebecca Atwood</t>
  </si>
  <si>
    <t>62210 Conference Food &amp; Beverage</t>
  </si>
  <si>
    <t>63260 Miscellaneous</t>
  </si>
  <si>
    <t>Rebecca Atwood (ratwood@.org)</t>
  </si>
  <si>
    <t>Rocketreach</t>
  </si>
  <si>
    <t>SCHED</t>
  </si>
  <si>
    <t>Sarah Krause</t>
  </si>
  <si>
    <t>Shell</t>
  </si>
  <si>
    <t>Slack</t>
  </si>
  <si>
    <t>Southwest Airlines</t>
  </si>
  <si>
    <t>Spplus Centralparking</t>
  </si>
  <si>
    <t>Starbucks</t>
  </si>
  <si>
    <t>Tabetha Matthews</t>
  </si>
  <si>
    <t>Tatte Bakery &amp; Cafe</t>
  </si>
  <si>
    <t>The Dispatch</t>
  </si>
  <si>
    <t>The Jefferson</t>
  </si>
  <si>
    <t>The National Press Club</t>
  </si>
  <si>
    <t>The New York Times</t>
  </si>
  <si>
    <t>The ROOX Agency</t>
  </si>
  <si>
    <t>Uber</t>
  </si>
  <si>
    <t>United</t>
  </si>
  <si>
    <t>Veracruz All Natural</t>
  </si>
  <si>
    <t>Wall Street Journal</t>
  </si>
  <si>
    <t>Washington Post</t>
  </si>
  <si>
    <t>Women's Public Leadership Network</t>
  </si>
  <si>
    <t>Zingerman's</t>
  </si>
  <si>
    <t>Zoom</t>
  </si>
  <si>
    <t>60100 Staff Wages</t>
  </si>
  <si>
    <t>60200 Payroll Taxes</t>
  </si>
  <si>
    <t>60210 Payroll Company Expenses</t>
  </si>
  <si>
    <t>60220 Workers Compensation</t>
  </si>
  <si>
    <t>60230 Retirement Contributions</t>
  </si>
  <si>
    <t>60240 Health Insurance</t>
  </si>
  <si>
    <t>60250 Employee Benefits</t>
  </si>
  <si>
    <t>Ind Donor</t>
  </si>
  <si>
    <t>Forecasted TOTAL OUTFLOWS</t>
  </si>
  <si>
    <t>Grant 1</t>
  </si>
  <si>
    <t>Communications/Outreach</t>
  </si>
  <si>
    <t>K-12</t>
  </si>
  <si>
    <t>PostSecondary</t>
  </si>
  <si>
    <t>Row Labels</t>
  </si>
  <si>
    <t>Sum of Amount</t>
  </si>
  <si>
    <t>Atwood, Rebecca Rose</t>
  </si>
  <si>
    <t>Chougule, Akash</t>
  </si>
  <si>
    <t>Girvan, Gregg</t>
  </si>
  <si>
    <t>Matthews, Tabetha</t>
  </si>
  <si>
    <t>Roy, Avik</t>
  </si>
  <si>
    <t>60240 Health Insurance - Dental</t>
  </si>
  <si>
    <t>60240 Health Insurance - Vision</t>
  </si>
  <si>
    <t>Fee</t>
  </si>
  <si>
    <t>(blank)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</si>
</sst>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mm&quot; &quot;yyyy"/>
    <numFmt numFmtId="165" formatCode="&quot;$&quot;#,##0"/>
    <numFmt numFmtId="166" formatCode="&quot;$&quot;#,##0.00"/>
    <numFmt numFmtId="167" formatCode="yyyy-mm"/>
    <numFmt numFmtId="168" formatCode="yyyy-m"/>
  </numFmts>
  <fonts count="18">
    <font>
      <sz val="10.0"/>
      <color rgb="FF000000"/>
      <name val="Arial"/>
      <scheme val="minor"/>
    </font>
    <font>
      <b/>
      <color rgb="FFFFFFFF"/>
      <name val="Calibri"/>
    </font>
    <font>
      <b/>
      <color rgb="FF000000"/>
      <name val="Calibri"/>
    </font>
    <font>
      <b/>
      <color theme="1"/>
      <name val="Calibri"/>
    </font>
    <font>
      <color theme="1"/>
      <name val="Calibri"/>
    </font>
    <font>
      <i/>
      <color theme="1"/>
      <name val="Calibri"/>
    </font>
    <font>
      <color theme="1"/>
      <name val="Arial"/>
      <scheme val="minor"/>
    </font>
    <font>
      <color rgb="FFFF0000"/>
      <name val="Calibri"/>
    </font>
    <font>
      <b/>
      <i/>
      <color theme="1"/>
      <name val="Calibri"/>
    </font>
    <font>
      <color rgb="FF000000"/>
      <name val="Calibri"/>
    </font>
    <font>
      <color rgb="FF6D9EEB"/>
      <name val="Calibri"/>
    </font>
    <font>
      <sz val="11.0"/>
      <color rgb="FF000000"/>
      <name val="&quot;Aptos Narrow&quot;"/>
    </font>
    <font>
      <b/>
      <sz val="11.0"/>
      <color rgb="FF0B0910"/>
      <name val="Arial"/>
    </font>
    <font>
      <b/>
      <color theme="1"/>
      <name val="Arial"/>
    </font>
    <font>
      <u/>
      <sz val="11.0"/>
      <color rgb="FF000000"/>
      <name val="&quot;Aptos Narrow&quot;"/>
    </font>
    <font>
      <sz val="12.0"/>
      <color rgb="FF000000"/>
      <name val="Calibri"/>
    </font>
    <font>
      <color rgb="FF000000"/>
      <name val="Arial"/>
    </font>
    <font>
      <b/>
      <color rgb="FF000000"/>
      <name val="Arial"/>
    </font>
  </fonts>
  <fills count="17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rgb="FFFF00FF"/>
        <bgColor rgb="FFFF00FF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6B26B"/>
        <bgColor rgb="FFF6B26B"/>
      </patternFill>
    </fill>
    <fill>
      <patternFill patternType="solid">
        <fgColor rgb="FFEA9999"/>
        <bgColor rgb="FFEA9999"/>
      </patternFill>
    </fill>
    <fill>
      <patternFill patternType="solid">
        <fgColor rgb="FFD9D2E9"/>
        <bgColor rgb="FFD9D2E9"/>
      </patternFill>
    </fill>
    <fill>
      <patternFill patternType="solid">
        <fgColor rgb="FF6D9EEB"/>
        <bgColor rgb="FF6D9EEB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E7FD"/>
        <bgColor rgb="FFD9E7FD"/>
      </patternFill>
    </fill>
  </fills>
  <borders count="3">
    <border/>
    <border>
      <bottom style="thin">
        <color rgb="FF8CB5F9"/>
      </bottom>
    </border>
    <border>
      <top style="thin">
        <color rgb="FF8CB5F9"/>
      </top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 readingOrder="0" shrinkToFit="0" wrapText="1"/>
    </xf>
    <xf borderId="0" fillId="2" fontId="1" numFmtId="164" xfId="0" applyAlignment="1" applyFont="1" applyNumberFormat="1">
      <alignment horizontal="center" shrinkToFit="0" wrapText="1"/>
    </xf>
    <xf borderId="0" fillId="3" fontId="2" numFmtId="165" xfId="0" applyAlignment="1" applyFill="1" applyFont="1" applyNumberFormat="1">
      <alignment readingOrder="0"/>
    </xf>
    <xf borderId="0" fillId="3" fontId="2" numFmtId="166" xfId="0" applyFont="1" applyNumberFormat="1"/>
    <xf borderId="0" fillId="3" fontId="2" numFmtId="165" xfId="0" applyFont="1" applyNumberFormat="1"/>
    <xf borderId="0" fillId="4" fontId="3" numFmtId="165" xfId="0" applyAlignment="1" applyFill="1" applyFont="1" applyNumberFormat="1">
      <alignment readingOrder="0"/>
    </xf>
    <xf borderId="0" fillId="4" fontId="4" numFmtId="165" xfId="0" applyFont="1" applyNumberFormat="1"/>
    <xf borderId="0" fillId="5" fontId="5" numFmtId="165" xfId="0" applyAlignment="1" applyFill="1" applyFont="1" applyNumberFormat="1">
      <alignment readingOrder="0"/>
    </xf>
    <xf borderId="0" fillId="5" fontId="4" numFmtId="165" xfId="0" applyAlignment="1" applyFont="1" applyNumberFormat="1">
      <alignment readingOrder="0"/>
    </xf>
    <xf borderId="0" fillId="5" fontId="4" numFmtId="165" xfId="0" applyFont="1" applyNumberFormat="1"/>
    <xf borderId="0" fillId="0" fontId="5" numFmtId="165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4" numFmtId="165" xfId="0" applyFont="1" applyNumberFormat="1"/>
    <xf borderId="0" fillId="0" fontId="3" numFmtId="165" xfId="0" applyAlignment="1" applyFont="1" applyNumberFormat="1">
      <alignment readingOrder="0"/>
    </xf>
    <xf borderId="0" fillId="6" fontId="5" numFmtId="165" xfId="0" applyAlignment="1" applyFill="1" applyFont="1" applyNumberFormat="1">
      <alignment readingOrder="0"/>
    </xf>
    <xf borderId="0" fillId="6" fontId="4" numFmtId="165" xfId="0" applyAlignment="1" applyFont="1" applyNumberFormat="1">
      <alignment readingOrder="0"/>
    </xf>
    <xf borderId="0" fillId="6" fontId="4" numFmtId="165" xfId="0" applyFont="1" applyNumberFormat="1"/>
    <xf borderId="0" fillId="0" fontId="6" numFmtId="165" xfId="0" applyAlignment="1" applyFont="1" applyNumberFormat="1">
      <alignment readingOrder="0"/>
    </xf>
    <xf borderId="0" fillId="0" fontId="7" numFmtId="165" xfId="0" applyAlignment="1" applyFont="1" applyNumberFormat="1">
      <alignment readingOrder="0"/>
    </xf>
    <xf borderId="0" fillId="7" fontId="8" numFmtId="165" xfId="0" applyAlignment="1" applyFill="1" applyFont="1" applyNumberFormat="1">
      <alignment readingOrder="0"/>
    </xf>
    <xf borderId="0" fillId="7" fontId="4" numFmtId="165" xfId="0" applyFont="1" applyNumberFormat="1"/>
    <xf borderId="0" fillId="4" fontId="3" numFmtId="165" xfId="0" applyFont="1" applyNumberFormat="1"/>
    <xf borderId="0" fillId="8" fontId="3" numFmtId="165" xfId="0" applyAlignment="1" applyFill="1" applyFont="1" applyNumberFormat="1">
      <alignment readingOrder="0"/>
    </xf>
    <xf borderId="0" fillId="8" fontId="4" numFmtId="165" xfId="0" applyFont="1" applyNumberFormat="1"/>
    <xf borderId="0" fillId="9" fontId="5" numFmtId="165" xfId="0" applyAlignment="1" applyFill="1" applyFont="1" applyNumberFormat="1">
      <alignment readingOrder="0"/>
    </xf>
    <xf borderId="0" fillId="9" fontId="9" numFmtId="165" xfId="0" applyAlignment="1" applyFont="1" applyNumberFormat="1">
      <alignment readingOrder="0"/>
    </xf>
    <xf borderId="0" fillId="9" fontId="4" numFmtId="165" xfId="0" applyFont="1" applyNumberFormat="1"/>
    <xf borderId="0" fillId="0" fontId="9" numFmtId="165" xfId="0" applyAlignment="1" applyFont="1" applyNumberFormat="1">
      <alignment readingOrder="0"/>
    </xf>
    <xf borderId="0" fillId="10" fontId="5" numFmtId="165" xfId="0" applyAlignment="1" applyFill="1" applyFont="1" applyNumberFormat="1">
      <alignment readingOrder="0"/>
    </xf>
    <xf borderId="0" fillId="10" fontId="9" numFmtId="165" xfId="0" applyAlignment="1" applyFont="1" applyNumberFormat="1">
      <alignment readingOrder="0"/>
    </xf>
    <xf borderId="0" fillId="10" fontId="4" numFmtId="165" xfId="0" applyFont="1" applyNumberFormat="1"/>
    <xf borderId="0" fillId="11" fontId="5" numFmtId="165" xfId="0" applyAlignment="1" applyFill="1" applyFont="1" applyNumberFormat="1">
      <alignment readingOrder="0"/>
    </xf>
    <xf borderId="0" fillId="11" fontId="9" numFmtId="165" xfId="0" applyAlignment="1" applyFont="1" applyNumberFormat="1">
      <alignment readingOrder="0"/>
    </xf>
    <xf borderId="0" fillId="11" fontId="4" numFmtId="165" xfId="0" applyFont="1" applyNumberFormat="1"/>
    <xf borderId="0" fillId="12" fontId="5" numFmtId="165" xfId="0" applyAlignment="1" applyFill="1" applyFont="1" applyNumberFormat="1">
      <alignment readingOrder="0"/>
    </xf>
    <xf borderId="0" fillId="12" fontId="9" numFmtId="165" xfId="0" applyAlignment="1" applyFont="1" applyNumberFormat="1">
      <alignment readingOrder="0"/>
    </xf>
    <xf borderId="0" fillId="12" fontId="4" numFmtId="165" xfId="0" applyFont="1" applyNumberFormat="1"/>
    <xf borderId="0" fillId="0" fontId="10" numFmtId="165" xfId="0" applyAlignment="1" applyFont="1" applyNumberFormat="1">
      <alignment readingOrder="0"/>
    </xf>
    <xf borderId="0" fillId="0" fontId="3" numFmtId="165" xfId="0" applyFont="1" applyNumberFormat="1"/>
    <xf borderId="0" fillId="8" fontId="3" numFmtId="165" xfId="0" applyFont="1" applyNumberFormat="1"/>
    <xf borderId="0" fillId="3" fontId="3" numFmtId="165" xfId="0" applyAlignment="1" applyFont="1" applyNumberFormat="1">
      <alignment readingOrder="0"/>
    </xf>
    <xf borderId="0" fillId="3" fontId="3" numFmtId="165" xfId="0" applyFont="1" applyNumberFormat="1"/>
    <xf borderId="0" fillId="13" fontId="3" numFmtId="165" xfId="0" applyAlignment="1" applyFill="1" applyFont="1" applyNumberFormat="1">
      <alignment readingOrder="0"/>
    </xf>
    <xf borderId="0" fillId="0" fontId="8" numFmtId="165" xfId="0" applyAlignment="1" applyFont="1" applyNumberFormat="1">
      <alignment readingOrder="0"/>
    </xf>
    <xf borderId="0" fillId="0" fontId="8" numFmtId="165" xfId="0" applyFont="1" applyNumberFormat="1"/>
    <xf borderId="0" fillId="0" fontId="6" numFmtId="0" xfId="0" applyAlignment="1" applyFont="1">
      <alignment readingOrder="0"/>
    </xf>
    <xf borderId="0" fillId="0" fontId="6" numFmtId="165" xfId="0" applyFont="1" applyNumberFormat="1"/>
    <xf borderId="0" fillId="14" fontId="11" numFmtId="0" xfId="0" applyAlignment="1" applyFill="1" applyFont="1">
      <alignment horizontal="right" readingOrder="0" shrinkToFit="0" vertical="bottom" wrapText="0"/>
    </xf>
    <xf borderId="0" fillId="3" fontId="2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6" numFmtId="0" xfId="0" applyFont="1"/>
    <xf borderId="0" fillId="5" fontId="6" numFmtId="165" xfId="0" applyFont="1" applyNumberFormat="1"/>
    <xf borderId="0" fillId="5" fontId="6" numFmtId="0" xfId="0" applyFont="1"/>
    <xf borderId="0" fillId="15" fontId="12" numFmtId="0" xfId="0" applyAlignment="1" applyFill="1" applyFont="1">
      <alignment shrinkToFit="0" vertical="bottom" wrapText="1"/>
    </xf>
    <xf borderId="0" fillId="0" fontId="6" numFmtId="10" xfId="0" applyFont="1" applyNumberFormat="1"/>
    <xf borderId="0" fillId="0" fontId="13" numFmtId="0" xfId="0" applyAlignment="1" applyFont="1">
      <alignment shrinkToFit="0" vertical="bottom" wrapText="1"/>
    </xf>
    <xf borderId="0" fillId="3" fontId="2" numFmtId="0" xfId="0" applyAlignment="1" applyFont="1">
      <alignment readingOrder="0"/>
    </xf>
    <xf borderId="0" fillId="4" fontId="3" numFmtId="166" xfId="0" applyAlignment="1" applyFont="1" applyNumberFormat="1">
      <alignment readingOrder="0"/>
    </xf>
    <xf borderId="0" fillId="4" fontId="4" numFmtId="166" xfId="0" applyFont="1" applyNumberFormat="1"/>
    <xf borderId="0" fillId="0" fontId="3" numFmtId="166" xfId="0" applyAlignment="1" applyFont="1" applyNumberFormat="1">
      <alignment readingOrder="0"/>
    </xf>
    <xf borderId="0" fillId="0" fontId="4" numFmtId="166" xfId="0" applyAlignment="1" applyFont="1" applyNumberFormat="1">
      <alignment readingOrder="0"/>
    </xf>
    <xf borderId="0" fillId="0" fontId="4" numFmtId="166" xfId="0" applyFont="1" applyNumberFormat="1"/>
    <xf borderId="0" fillId="7" fontId="8" numFmtId="166" xfId="0" applyAlignment="1" applyFont="1" applyNumberFormat="1">
      <alignment readingOrder="0"/>
    </xf>
    <xf borderId="0" fillId="7" fontId="4" numFmtId="166" xfId="0" applyFont="1" applyNumberFormat="1"/>
    <xf borderId="0" fillId="4" fontId="3" numFmtId="166" xfId="0" applyFont="1" applyNumberFormat="1"/>
    <xf borderId="0" fillId="8" fontId="3" numFmtId="166" xfId="0" applyAlignment="1" applyFont="1" applyNumberFormat="1">
      <alignment readingOrder="0"/>
    </xf>
    <xf borderId="0" fillId="8" fontId="4" numFmtId="166" xfId="0" applyFont="1" applyNumberFormat="1"/>
    <xf borderId="0" fillId="0" fontId="9" numFmtId="166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4" xfId="0" applyAlignment="1" applyFont="1" applyNumberFormat="1">
      <alignment readingOrder="0"/>
    </xf>
    <xf borderId="0" fillId="0" fontId="3" numFmtId="166" xfId="0" applyFont="1" applyNumberFormat="1"/>
    <xf borderId="0" fillId="8" fontId="3" numFmtId="166" xfId="0" applyFont="1" applyNumberFormat="1"/>
    <xf borderId="0" fillId="3" fontId="3" numFmtId="166" xfId="0" applyAlignment="1" applyFont="1" applyNumberFormat="1">
      <alignment readingOrder="0"/>
    </xf>
    <xf borderId="0" fillId="3" fontId="3" numFmtId="166" xfId="0" applyFont="1" applyNumberFormat="1"/>
    <xf borderId="0" fillId="13" fontId="3" numFmtId="166" xfId="0" applyAlignment="1" applyFont="1" applyNumberFormat="1">
      <alignment readingOrder="0"/>
    </xf>
    <xf borderId="0" fillId="0" fontId="8" numFmtId="166" xfId="0" applyAlignment="1" applyFont="1" applyNumberFormat="1">
      <alignment readingOrder="0"/>
    </xf>
    <xf borderId="0" fillId="0" fontId="8" numFmtId="166" xfId="0" applyFont="1" applyNumberFormat="1"/>
    <xf borderId="0" fillId="0" fontId="11" numFmtId="0" xfId="0" applyAlignment="1" applyFont="1">
      <alignment readingOrder="0" shrinkToFit="0" vertical="bottom" wrapText="0"/>
    </xf>
    <xf borderId="0" fillId="0" fontId="11" numFmtId="167" xfId="0" applyAlignment="1" applyFont="1" applyNumberFormat="1">
      <alignment readingOrder="0" shrinkToFit="0" vertical="bottom" wrapText="0"/>
    </xf>
    <xf borderId="0" fillId="0" fontId="11" numFmtId="168" xfId="0" applyAlignment="1" applyFont="1" applyNumberFormat="1">
      <alignment readingOrder="0" shrinkToFit="0" vertical="bottom" wrapText="0"/>
    </xf>
    <xf borderId="0" fillId="0" fontId="11" numFmtId="0" xfId="0" applyAlignment="1" applyFont="1">
      <alignment horizontal="right" readingOrder="0" shrinkToFit="0" vertical="bottom" wrapText="0"/>
    </xf>
    <xf borderId="0" fillId="3" fontId="11" numFmtId="0" xfId="0" applyAlignment="1" applyFont="1">
      <alignment readingOrder="0" shrinkToFit="0" vertical="bottom" wrapText="0"/>
    </xf>
    <xf borderId="0" fillId="0" fontId="11" numFmtId="3" xfId="0" applyAlignment="1" applyFont="1" applyNumberFormat="1">
      <alignment readingOrder="0"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0" fontId="11" numFmtId="4" xfId="0" applyAlignment="1" applyFont="1" applyNumberFormat="1">
      <alignment horizontal="right" readingOrder="0" shrinkToFit="0" vertical="bottom" wrapText="0"/>
    </xf>
    <xf borderId="0" fillId="0" fontId="11" numFmtId="4" xfId="0" applyAlignment="1" applyFont="1" applyNumberFormat="1">
      <alignment readingOrder="0" shrinkToFit="0" vertical="bottom" wrapText="0"/>
    </xf>
    <xf borderId="0" fillId="0" fontId="11" numFmtId="0" xfId="0" applyAlignment="1" applyFont="1">
      <alignment horizontal="left" readingOrder="0" shrinkToFit="0" vertical="bottom" wrapText="0"/>
    </xf>
    <xf borderId="0" fillId="0" fontId="6" numFmtId="4" xfId="0" applyFont="1" applyNumberFormat="1"/>
    <xf borderId="0" fillId="0" fontId="15" numFmtId="165" xfId="0" applyAlignment="1" applyFont="1" applyNumberFormat="1">
      <alignment horizontal="right" readingOrder="0" shrinkToFit="0" vertical="bottom" wrapText="0"/>
    </xf>
    <xf borderId="0" fillId="2" fontId="1" numFmtId="164" xfId="0" applyAlignment="1" applyFont="1" applyNumberFormat="1">
      <alignment horizontal="center" readingOrder="0"/>
    </xf>
    <xf borderId="0" fillId="2" fontId="1" numFmtId="164" xfId="0" applyAlignment="1" applyFont="1" applyNumberFormat="1">
      <alignment horizontal="center"/>
    </xf>
    <xf borderId="0" fillId="0" fontId="16" numFmtId="0" xfId="0" applyAlignment="1" applyFont="1">
      <alignment shrinkToFit="0" vertical="bottom" wrapText="0"/>
    </xf>
    <xf borderId="0" fillId="0" fontId="2" numFmtId="0" xfId="0" applyAlignment="1" applyFont="1">
      <alignment horizontal="center" readingOrder="0" shrinkToFit="0" vertical="top" wrapText="1"/>
    </xf>
    <xf borderId="1" fillId="16" fontId="17" numFmtId="0" xfId="0" applyAlignment="1" applyBorder="1" applyFill="1" applyFont="1">
      <alignment readingOrder="0" shrinkToFit="0" vertical="bottom" wrapText="0"/>
    </xf>
    <xf borderId="1" fillId="0" fontId="17" numFmtId="0" xfId="0" applyAlignment="1" applyBorder="1" applyFont="1">
      <alignment horizontal="left" readingOrder="0" shrinkToFit="0" vertical="bottom" wrapText="0"/>
    </xf>
    <xf borderId="1" fillId="0" fontId="17" numFmtId="0" xfId="0" applyAlignment="1" applyBorder="1" applyFont="1">
      <alignment horizontal="right" readingOrder="0" shrinkToFit="0" vertical="bottom" wrapText="0"/>
    </xf>
    <xf borderId="0" fillId="0" fontId="16" numFmtId="0" xfId="0" applyAlignment="1" applyFont="1">
      <alignment horizontal="left" readingOrder="0" shrinkToFit="0" vertical="bottom" wrapText="0"/>
    </xf>
    <xf borderId="0" fillId="5" fontId="16" numFmtId="0" xfId="0" applyAlignment="1" applyFont="1">
      <alignment horizontal="right" readingOrder="0" shrinkToFit="0" vertical="bottom" wrapText="0"/>
    </xf>
    <xf borderId="0" fillId="0" fontId="16" numFmtId="0" xfId="0" applyAlignment="1" applyFont="1">
      <alignment horizontal="right" readingOrder="0" shrinkToFit="0" vertical="bottom" wrapText="0"/>
    </xf>
    <xf borderId="1" fillId="0" fontId="17" numFmtId="0" xfId="0" applyAlignment="1" applyBorder="1" applyFont="1">
      <alignment shrinkToFit="0" vertical="bottom" wrapText="0"/>
    </xf>
    <xf borderId="2" fillId="16" fontId="17" numFmtId="0" xfId="0" applyAlignment="1" applyBorder="1" applyFont="1">
      <alignment horizontal="left" readingOrder="0" shrinkToFit="0" vertical="bottom" wrapText="0"/>
    </xf>
    <xf borderId="2" fillId="16" fontId="17" numFmtId="0" xfId="0" applyAlignment="1" applyBorder="1" applyFont="1">
      <alignment horizontal="right"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53" sheet="Summary By Vendor and Class"/>
  </cacheSource>
  <cacheFields>
    <cacheField name="What" numFmtId="165">
      <sharedItems>
        <s v="Donorbox"/>
        <s v="Mission First Operations, LLC"/>
        <s v="Polymath Innovations, LLC"/>
        <s v="Industrious"/>
        <s v="Payroll and Stip"/>
        <s v="Roy Policy Research Inc."/>
        <s v="Part 2 Events"/>
        <s v="Emerson Collective Project"/>
        <s v="Michael Toth"/>
        <s v="AC Fitzgerald"/>
        <s v="Strategic Advisor"/>
        <s v="Documentary"/>
        <s v="Lips, Dan"/>
        <s v="Grant Rigney"/>
        <s v="Valdez, Roger"/>
        <s v="Melanie Hildreth"/>
        <s v="Blanks, Jonathan"/>
        <s v="Michael Tanner"/>
        <s v="Prospera Insights LLC"/>
        <s v="August Strategy Group, LLC"/>
        <s v="Gavin Schiffres"/>
        <s v="Annual Conference"/>
        <s v="Other"/>
        <s v="Anmol Rathi"/>
      </sharedItems>
    </cacheField>
    <cacheField name="Total" numFmtId="165">
      <sharedItems containsSemiMixedTypes="0" containsString="0" containsNumber="1">
        <n v="285.0"/>
        <n v="14850.0"/>
        <n v="1000.0"/>
        <n v="65000.0"/>
        <n v="4890.39"/>
        <n v="18425.06"/>
        <n v="3000.0"/>
        <n v="13500.0"/>
        <n v="175000.0"/>
        <n v="5000.0"/>
        <n v="19893.39"/>
        <n v="34500.92"/>
        <n v="14289.83"/>
        <n v="14232.84"/>
        <n v="6800.0"/>
        <n v="32000.0"/>
        <n v="17603.0"/>
        <n v="4333.39"/>
        <n v="60000.0"/>
        <n v="0.0"/>
        <n v="1961.14"/>
        <n v="5252.19"/>
        <n v="25000.0"/>
        <n v="15000.0"/>
        <n v="6352.86"/>
        <n v="7217.36"/>
        <n v="4234.64"/>
        <n v="9433.2"/>
        <n v="2177.26"/>
        <n v="11000.0"/>
        <n v="39000.0"/>
        <n v="14543.41"/>
        <n v="22311.74"/>
        <n v="12168.47"/>
        <n v="7000.0"/>
        <n v="9205.26"/>
        <n v="2575.66"/>
        <n v="20000.0"/>
        <n v="88513.56"/>
        <n v="30000.0"/>
        <n v="29250.0"/>
        <n v="38172.0"/>
        <n v="19100.0"/>
        <n v="120000.0"/>
        <n v="107500.0"/>
        <n v="24500.0"/>
        <n v="3833.17"/>
      </sharedItems>
    </cacheField>
    <cacheField name="CLASS" numFmtId="0">
      <sharedItems>
        <s v="Administrative"/>
        <s v="Communications"/>
        <s v="Development"/>
        <s v="Document"/>
        <s v="Education"/>
        <s v="Energy"/>
        <s v="Healthcare"/>
        <s v="Housing"/>
        <s v="Programs General"/>
        <s v="Social Mobility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12" firstHeaderRow="0" firstDataRow="1" firstDataCol="0"/>
  <pivotFields>
    <pivotField name="Wha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Total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CLASS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2"/>
  </rowFields>
  <dataFields>
    <dataField name="SUM of Total" fld="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bill.com" TargetMode="External"/><Relationship Id="rId2" Type="http://schemas.openxmlformats.org/officeDocument/2006/relationships/hyperlink" Target="http://hotels.com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3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4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 outlineLevelRow="1"/>
  <cols>
    <col customWidth="1" min="1" max="1" width="30.13"/>
    <col customWidth="1" min="2" max="27" width="22.88"/>
  </cols>
  <sheetData>
    <row r="1">
      <c r="A1" s="1" t="s">
        <v>0</v>
      </c>
      <c r="B1" s="2"/>
      <c r="C1" s="2">
        <v>45870.0</v>
      </c>
      <c r="D1" s="2">
        <f t="shared" ref="D1:T1" si="1">eomonth(C1,1)</f>
        <v>45930</v>
      </c>
      <c r="E1" s="2">
        <f t="shared" si="1"/>
        <v>45961</v>
      </c>
      <c r="F1" s="2">
        <f t="shared" si="1"/>
        <v>45991</v>
      </c>
      <c r="G1" s="2">
        <f t="shared" si="1"/>
        <v>46022</v>
      </c>
      <c r="H1" s="2">
        <f t="shared" si="1"/>
        <v>46053</v>
      </c>
      <c r="I1" s="2">
        <f t="shared" si="1"/>
        <v>46081</v>
      </c>
      <c r="J1" s="2">
        <f t="shared" si="1"/>
        <v>46112</v>
      </c>
      <c r="K1" s="2">
        <f t="shared" si="1"/>
        <v>46142</v>
      </c>
      <c r="L1" s="2">
        <f t="shared" si="1"/>
        <v>46173</v>
      </c>
      <c r="M1" s="2">
        <f t="shared" si="1"/>
        <v>46203</v>
      </c>
      <c r="N1" s="2">
        <f t="shared" si="1"/>
        <v>46234</v>
      </c>
      <c r="O1" s="2">
        <f t="shared" si="1"/>
        <v>46265</v>
      </c>
      <c r="P1" s="2">
        <f t="shared" si="1"/>
        <v>46295</v>
      </c>
      <c r="Q1" s="2">
        <f t="shared" si="1"/>
        <v>46326</v>
      </c>
      <c r="R1" s="2">
        <f t="shared" si="1"/>
        <v>46356</v>
      </c>
      <c r="S1" s="2">
        <f t="shared" si="1"/>
        <v>46387</v>
      </c>
      <c r="T1" s="2">
        <f t="shared" si="1"/>
        <v>46418</v>
      </c>
      <c r="U1" s="2"/>
      <c r="V1" s="2"/>
      <c r="W1" s="2"/>
      <c r="X1" s="2"/>
      <c r="Y1" s="2"/>
      <c r="Z1" s="2"/>
      <c r="AA1" s="2"/>
    </row>
    <row r="2">
      <c r="A2" s="3" t="s">
        <v>1</v>
      </c>
      <c r="B2" s="4"/>
      <c r="C2" s="4">
        <f>376744.78+201038.41</f>
        <v>577783.19</v>
      </c>
      <c r="D2" s="5">
        <f t="shared" ref="D2:T2" si="2">C79</f>
        <v>641048.99</v>
      </c>
      <c r="E2" s="5">
        <f t="shared" si="2"/>
        <v>455826.01</v>
      </c>
      <c r="F2" s="5">
        <f t="shared" si="2"/>
        <v>347493.01</v>
      </c>
      <c r="G2" s="5">
        <f t="shared" si="2"/>
        <v>127472.01</v>
      </c>
      <c r="H2" s="5">
        <f t="shared" si="2"/>
        <v>165898.87</v>
      </c>
      <c r="I2" s="5">
        <f t="shared" si="2"/>
        <v>-43372.13</v>
      </c>
      <c r="J2" s="5">
        <f t="shared" si="2"/>
        <v>-43372.13</v>
      </c>
      <c r="K2" s="5">
        <f t="shared" si="2"/>
        <v>-43372.13</v>
      </c>
      <c r="L2" s="5">
        <f t="shared" si="2"/>
        <v>-43372.13</v>
      </c>
      <c r="M2" s="5">
        <f t="shared" si="2"/>
        <v>-43372.13</v>
      </c>
      <c r="N2" s="5">
        <f t="shared" si="2"/>
        <v>-43372.13</v>
      </c>
      <c r="O2" s="5">
        <f t="shared" si="2"/>
        <v>-43372.13</v>
      </c>
      <c r="P2" s="5">
        <f t="shared" si="2"/>
        <v>-43372.13</v>
      </c>
      <c r="Q2" s="5">
        <f t="shared" si="2"/>
        <v>-43372.13</v>
      </c>
      <c r="R2" s="5">
        <f t="shared" si="2"/>
        <v>-43372.13</v>
      </c>
      <c r="S2" s="5">
        <f t="shared" si="2"/>
        <v>-43372.13</v>
      </c>
      <c r="T2" s="5">
        <f t="shared" si="2"/>
        <v>-43372.13</v>
      </c>
      <c r="U2" s="5"/>
      <c r="V2" s="5"/>
      <c r="W2" s="5"/>
      <c r="X2" s="5"/>
      <c r="Y2" s="5"/>
      <c r="Z2" s="5"/>
      <c r="AA2" s="5"/>
    </row>
    <row r="3">
      <c r="A3" s="6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8" t="s">
        <v>3</v>
      </c>
      <c r="B4" s="9" t="s">
        <v>4</v>
      </c>
      <c r="C4" s="9"/>
      <c r="D4" s="9"/>
      <c r="E4" s="9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11" t="s">
        <v>5</v>
      </c>
      <c r="B5" s="12"/>
      <c r="C5" s="12"/>
      <c r="D5" s="12"/>
      <c r="E5" s="12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>
      <c r="A6" s="11" t="s">
        <v>6</v>
      </c>
      <c r="B6" s="12"/>
      <c r="C6" s="12"/>
      <c r="D6" s="12"/>
      <c r="E6" s="12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>
      <c r="A7" s="14"/>
      <c r="B7" s="12"/>
      <c r="C7" s="12"/>
      <c r="D7" s="12"/>
      <c r="E7" s="12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collapsed="1">
      <c r="A8" s="15" t="s">
        <v>7</v>
      </c>
      <c r="B8" s="16" t="s">
        <v>8</v>
      </c>
      <c r="C8" s="16"/>
      <c r="D8" s="16"/>
      <c r="E8" s="16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hidden="1" outlineLevel="1">
      <c r="A9" s="14" t="s">
        <v>9</v>
      </c>
      <c r="B9" s="12"/>
      <c r="C9" s="12"/>
      <c r="D9" s="12"/>
      <c r="E9" s="12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hidden="1" outlineLevel="1">
      <c r="A10" s="14" t="s">
        <v>10</v>
      </c>
      <c r="B10" s="13"/>
      <c r="C10" s="13"/>
      <c r="D10" s="12"/>
      <c r="E10" s="12">
        <v>106515.0</v>
      </c>
      <c r="F10" s="13"/>
      <c r="G10" s="18">
        <v>264000.0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hidden="1" outlineLevel="1">
      <c r="A11" s="14" t="s">
        <v>11</v>
      </c>
      <c r="B11" s="12"/>
      <c r="C11" s="12">
        <v>250000.0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hidden="1" outlineLevel="1">
      <c r="A12" s="14" t="s">
        <v>12</v>
      </c>
      <c r="B12" s="13"/>
      <c r="C12" s="13"/>
      <c r="D12" s="12">
        <v>42550.0</v>
      </c>
      <c r="E12" s="12"/>
      <c r="F12" s="12">
        <v>15000.0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hidden="1" outlineLevel="1">
      <c r="A13" s="14" t="s">
        <v>13</v>
      </c>
      <c r="B13" s="12"/>
      <c r="C13" s="12">
        <v>20000.0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hidden="1" outlineLevel="1">
      <c r="A14" s="14" t="s">
        <v>14</v>
      </c>
      <c r="B14" s="13"/>
      <c r="C14" s="13"/>
      <c r="D14" s="12"/>
      <c r="E14" s="12">
        <v>50000.0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hidden="1" outlineLevel="1">
      <c r="A15" s="14" t="s">
        <v>15</v>
      </c>
      <c r="B15" s="13"/>
      <c r="C15" s="13"/>
      <c r="D15" s="12">
        <v>25000.0</v>
      </c>
      <c r="E15" s="13"/>
      <c r="F15" s="12">
        <v>25000.0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hidden="1" outlineLevel="1">
      <c r="A16" s="14" t="s">
        <v>16</v>
      </c>
      <c r="B16" s="13"/>
      <c r="C16" s="13">
        <f>29.56*2</f>
        <v>59.12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hidden="1" outlineLevel="1">
      <c r="A17" s="14" t="s">
        <v>17</v>
      </c>
      <c r="B17" s="12"/>
      <c r="C17" s="12">
        <v>20000.0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hidden="1" outlineLevel="1">
      <c r="A18" s="14" t="s">
        <v>18</v>
      </c>
      <c r="B18" s="13"/>
      <c r="C18" s="13"/>
      <c r="D18" s="12">
        <v>10000.0</v>
      </c>
      <c r="E18" s="19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hidden="1" outlineLevel="1">
      <c r="A19" s="14" t="s">
        <v>19</v>
      </c>
      <c r="B19" s="13"/>
      <c r="C19" s="13"/>
      <c r="D19" s="12">
        <v>20000.0</v>
      </c>
      <c r="E19" s="12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hidden="1" outlineLevel="1">
      <c r="A20" s="14" t="s">
        <v>20</v>
      </c>
      <c r="B20" s="12"/>
      <c r="C20" s="12"/>
      <c r="D20" s="12">
        <f>15000</f>
        <v>15000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hidden="1" outlineLevel="1">
      <c r="A21" s="14" t="s">
        <v>21</v>
      </c>
      <c r="B21" s="12"/>
      <c r="C21" s="12">
        <v>1854.48</v>
      </c>
      <c r="D21" s="12">
        <f>47042-25000-20000+203</f>
        <v>2245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>
      <c r="A22" s="14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>
      <c r="A23" s="14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>
      <c r="A24" s="20" t="s">
        <v>22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>
      <c r="A25" s="6" t="s">
        <v>23</v>
      </c>
      <c r="B25" s="22"/>
      <c r="C25" s="22">
        <f t="shared" ref="C25:T25" si="3">SUM(C9:C24)</f>
        <v>291913.6</v>
      </c>
      <c r="D25" s="22">
        <f t="shared" si="3"/>
        <v>114795</v>
      </c>
      <c r="E25" s="22">
        <f t="shared" si="3"/>
        <v>156515</v>
      </c>
      <c r="F25" s="22">
        <f t="shared" si="3"/>
        <v>40000</v>
      </c>
      <c r="G25" s="22">
        <f t="shared" si="3"/>
        <v>264000</v>
      </c>
      <c r="H25" s="22">
        <f t="shared" si="3"/>
        <v>0</v>
      </c>
      <c r="I25" s="22">
        <f t="shared" si="3"/>
        <v>0</v>
      </c>
      <c r="J25" s="22">
        <f t="shared" si="3"/>
        <v>0</v>
      </c>
      <c r="K25" s="22">
        <f t="shared" si="3"/>
        <v>0</v>
      </c>
      <c r="L25" s="22">
        <f t="shared" si="3"/>
        <v>0</v>
      </c>
      <c r="M25" s="22">
        <f t="shared" si="3"/>
        <v>0</v>
      </c>
      <c r="N25" s="22">
        <f t="shared" si="3"/>
        <v>0</v>
      </c>
      <c r="O25" s="22">
        <f t="shared" si="3"/>
        <v>0</v>
      </c>
      <c r="P25" s="22">
        <f t="shared" si="3"/>
        <v>0</v>
      </c>
      <c r="Q25" s="22">
        <f t="shared" si="3"/>
        <v>0</v>
      </c>
      <c r="R25" s="22">
        <f t="shared" si="3"/>
        <v>0</v>
      </c>
      <c r="S25" s="22">
        <f t="shared" si="3"/>
        <v>0</v>
      </c>
      <c r="T25" s="22">
        <f t="shared" si="3"/>
        <v>0</v>
      </c>
      <c r="U25" s="22"/>
      <c r="V25" s="22"/>
      <c r="W25" s="22"/>
      <c r="X25" s="22"/>
      <c r="Y25" s="22"/>
      <c r="Z25" s="22"/>
      <c r="AA25" s="22"/>
    </row>
    <row r="26">
      <c r="A26" s="23" t="s">
        <v>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</row>
    <row r="27">
      <c r="A27" s="25" t="s">
        <v>25</v>
      </c>
      <c r="B27" s="26"/>
      <c r="C27" s="26"/>
      <c r="D27" s="26"/>
      <c r="E27" s="26"/>
      <c r="F27" s="26"/>
      <c r="G27" s="26"/>
      <c r="H27" s="26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</row>
    <row r="28">
      <c r="A28" s="14" t="s">
        <v>26</v>
      </c>
      <c r="B28" s="12"/>
      <c r="C28" s="12">
        <v>57.0</v>
      </c>
      <c r="D28" s="12">
        <v>57.0</v>
      </c>
      <c r="E28" s="12">
        <v>57.0</v>
      </c>
      <c r="F28" s="12">
        <v>57.0</v>
      </c>
      <c r="G28" s="12">
        <v>57.0</v>
      </c>
      <c r="H28" s="12">
        <v>57.0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>
      <c r="A29" s="14" t="s">
        <v>27</v>
      </c>
      <c r="B29" s="12"/>
      <c r="C29" s="12">
        <v>2970.0</v>
      </c>
      <c r="D29" s="12">
        <v>2970.0</v>
      </c>
      <c r="E29" s="12">
        <v>2970.0</v>
      </c>
      <c r="F29" s="12">
        <v>2970.0</v>
      </c>
      <c r="G29" s="12">
        <v>2970.0</v>
      </c>
      <c r="H29" s="12">
        <v>2970.0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>
      <c r="A30" s="14" t="s">
        <v>28</v>
      </c>
      <c r="B30" s="12"/>
      <c r="C30" s="12">
        <v>200.0</v>
      </c>
      <c r="D30" s="12">
        <v>200.0</v>
      </c>
      <c r="E30" s="12">
        <v>200.0</v>
      </c>
      <c r="F30" s="12">
        <v>200.0</v>
      </c>
      <c r="G30" s="12">
        <v>200.0</v>
      </c>
      <c r="H30" s="12">
        <v>200.0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>
      <c r="A31" s="14"/>
      <c r="B31" s="28"/>
      <c r="C31" s="28"/>
      <c r="D31" s="28"/>
      <c r="E31" s="28"/>
      <c r="F31" s="28"/>
      <c r="G31" s="28"/>
      <c r="H31" s="28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>
      <c r="A32" s="14"/>
      <c r="B32" s="28"/>
      <c r="C32" s="28"/>
      <c r="D32" s="28"/>
      <c r="E32" s="28"/>
      <c r="F32" s="28"/>
      <c r="G32" s="28"/>
      <c r="H32" s="28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>
      <c r="A33" s="14"/>
      <c r="B33" s="28"/>
      <c r="C33" s="28"/>
      <c r="D33" s="28"/>
      <c r="E33" s="28"/>
      <c r="F33" s="28"/>
      <c r="G33" s="28"/>
      <c r="H33" s="28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>
      <c r="A34" s="14"/>
      <c r="B34" s="28"/>
      <c r="C34" s="28"/>
      <c r="D34" s="28"/>
      <c r="E34" s="28"/>
      <c r="F34" s="28"/>
      <c r="G34" s="28"/>
      <c r="H34" s="28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>
      <c r="A35" s="14"/>
      <c r="B35" s="28"/>
      <c r="C35" s="28"/>
      <c r="D35" s="28"/>
      <c r="E35" s="28"/>
      <c r="F35" s="28"/>
      <c r="G35" s="28"/>
      <c r="H35" s="28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>
      <c r="A36" s="25" t="s">
        <v>29</v>
      </c>
      <c r="B36" s="26"/>
      <c r="C36" s="26"/>
      <c r="D36" s="26"/>
      <c r="E36" s="26"/>
      <c r="F36" s="26"/>
      <c r="G36" s="26"/>
      <c r="H36" s="26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</row>
    <row r="37">
      <c r="A37" s="14"/>
      <c r="B37" s="28"/>
      <c r="C37" s="28"/>
      <c r="D37" s="28"/>
      <c r="E37" s="28"/>
      <c r="F37" s="28"/>
      <c r="G37" s="28"/>
      <c r="H37" s="28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>
      <c r="A38" s="14"/>
      <c r="B38" s="28"/>
      <c r="C38" s="28"/>
      <c r="D38" s="28"/>
      <c r="E38" s="28"/>
      <c r="F38" s="28"/>
      <c r="G38" s="28"/>
      <c r="H38" s="28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>
      <c r="A39" s="29" t="s">
        <v>30</v>
      </c>
      <c r="B39" s="30" t="s">
        <v>31</v>
      </c>
      <c r="C39" s="30"/>
      <c r="D39" s="30"/>
      <c r="E39" s="30"/>
      <c r="F39" s="30"/>
      <c r="G39" s="30"/>
      <c r="H39" s="30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</row>
    <row r="40">
      <c r="A40" s="11"/>
      <c r="B40" s="28"/>
      <c r="C40" s="28"/>
      <c r="D40" s="28"/>
      <c r="E40" s="28"/>
      <c r="F40" s="28"/>
      <c r="G40" s="28"/>
      <c r="H40" s="28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>
      <c r="A41" s="11"/>
      <c r="B41" s="28"/>
      <c r="C41" s="28"/>
      <c r="D41" s="28"/>
      <c r="E41" s="28"/>
      <c r="F41" s="28"/>
      <c r="G41" s="28"/>
      <c r="H41" s="28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>
      <c r="A42" s="32" t="s">
        <v>32</v>
      </c>
      <c r="B42" s="33" t="s">
        <v>33</v>
      </c>
      <c r="C42" s="33"/>
      <c r="D42" s="33"/>
      <c r="E42" s="33"/>
      <c r="F42" s="33"/>
      <c r="G42" s="33"/>
      <c r="H42" s="33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</row>
    <row r="43">
      <c r="A43" s="11"/>
      <c r="B43" s="28"/>
      <c r="C43" s="28"/>
      <c r="D43" s="28"/>
      <c r="E43" s="28"/>
      <c r="F43" s="28"/>
      <c r="G43" s="28"/>
      <c r="H43" s="28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>
      <c r="A44" s="35" t="s">
        <v>34</v>
      </c>
      <c r="B44" s="36"/>
      <c r="C44" s="36"/>
      <c r="D44" s="36"/>
      <c r="E44" s="36"/>
      <c r="F44" s="36"/>
      <c r="G44" s="36"/>
      <c r="H44" s="36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>
      <c r="A45" s="14"/>
      <c r="B45" s="28"/>
      <c r="C45" s="28"/>
      <c r="D45" s="28"/>
      <c r="E45" s="28"/>
      <c r="F45" s="28"/>
      <c r="G45" s="28"/>
      <c r="H45" s="28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>
      <c r="A46" s="14" t="s">
        <v>35</v>
      </c>
      <c r="B46" s="28"/>
      <c r="C46" s="28">
        <f>80398-20938</f>
        <v>59460</v>
      </c>
      <c r="D46" s="28">
        <f>121150.31-D47</f>
        <v>121150.31</v>
      </c>
      <c r="E46" s="28">
        <v>51898.0</v>
      </c>
      <c r="F46" s="28">
        <v>59821.0</v>
      </c>
      <c r="G46" s="28">
        <v>59821.0</v>
      </c>
      <c r="H46" s="28">
        <v>59821.0</v>
      </c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>
      <c r="A47" s="14" t="s">
        <v>36</v>
      </c>
      <c r="B47" s="12"/>
      <c r="C47" s="12">
        <v>20937.82</v>
      </c>
      <c r="D47" s="12"/>
      <c r="E47" s="12"/>
      <c r="F47" s="12"/>
      <c r="G47" s="12">
        <v>48102.14</v>
      </c>
      <c r="H47" s="12">
        <v>0.0</v>
      </c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>
      <c r="A48" s="14" t="s">
        <v>37</v>
      </c>
      <c r="B48" s="12"/>
      <c r="C48" s="12">
        <v>6800.0</v>
      </c>
      <c r="D48" s="12">
        <v>0.0</v>
      </c>
      <c r="E48" s="12">
        <v>0.0</v>
      </c>
      <c r="F48" s="12">
        <v>0.0</v>
      </c>
      <c r="G48" s="12">
        <v>0.0</v>
      </c>
      <c r="H48" s="12">
        <v>6800.0</v>
      </c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>
      <c r="A49" s="14" t="s">
        <v>38</v>
      </c>
      <c r="B49" s="12"/>
      <c r="C49" s="12">
        <v>6000.0</v>
      </c>
      <c r="D49" s="12">
        <v>6000.0</v>
      </c>
      <c r="E49" s="12">
        <v>6000.0</v>
      </c>
      <c r="F49" s="12">
        <v>6000.0</v>
      </c>
      <c r="G49" s="12">
        <v>6000.0</v>
      </c>
      <c r="H49" s="12">
        <v>6000.0</v>
      </c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1">
      <c r="A51" s="14" t="s">
        <v>39</v>
      </c>
      <c r="B51" s="12"/>
      <c r="C51" s="12">
        <v>5000.0</v>
      </c>
      <c r="D51" s="12">
        <v>5000.0</v>
      </c>
      <c r="E51" s="12">
        <v>5000.0</v>
      </c>
      <c r="F51" s="12">
        <v>5000.0</v>
      </c>
      <c r="G51" s="12">
        <v>5000.0</v>
      </c>
      <c r="H51" s="12">
        <v>5000.0</v>
      </c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>
      <c r="A52" s="14" t="s">
        <v>40</v>
      </c>
      <c r="B52" s="12"/>
      <c r="C52" s="12">
        <v>4000.0</v>
      </c>
      <c r="D52" s="12">
        <v>4000.0</v>
      </c>
      <c r="E52" s="12">
        <v>4000.0</v>
      </c>
      <c r="F52" s="12">
        <v>4000.0</v>
      </c>
      <c r="G52" s="12">
        <v>4000.0</v>
      </c>
      <c r="H52" s="12">
        <v>4000.0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>
      <c r="A53" s="14" t="s">
        <v>41</v>
      </c>
      <c r="B53" s="38"/>
      <c r="C53" s="38">
        <v>5200.0</v>
      </c>
      <c r="D53" s="38">
        <f>10117.67-C53</f>
        <v>4917.67</v>
      </c>
      <c r="E53" s="38">
        <v>12250.0</v>
      </c>
      <c r="F53" s="38">
        <v>4250.0</v>
      </c>
      <c r="G53" s="38">
        <v>4250.0</v>
      </c>
      <c r="H53" s="38">
        <v>4250.0</v>
      </c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>
      <c r="A54" s="14" t="s">
        <v>42</v>
      </c>
      <c r="B54" s="38"/>
      <c r="C54" s="38">
        <v>3600.0</v>
      </c>
      <c r="D54" s="38">
        <v>2500.0</v>
      </c>
      <c r="E54" s="38"/>
      <c r="F54" s="38"/>
      <c r="G54" s="38"/>
      <c r="H54" s="38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7">
      <c r="A57" s="14" t="s">
        <v>43</v>
      </c>
      <c r="B57" s="12"/>
      <c r="C57" s="12">
        <f>6172+10000+172*2</f>
        <v>16516</v>
      </c>
      <c r="D57" s="12">
        <v>8000.0</v>
      </c>
      <c r="E57" s="12">
        <v>8000.0</v>
      </c>
      <c r="F57" s="12">
        <v>8000.0</v>
      </c>
      <c r="G57" s="12">
        <v>8000.0</v>
      </c>
      <c r="H57" s="12">
        <v>8000.0</v>
      </c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>
      <c r="A58" s="14" t="s">
        <v>44</v>
      </c>
      <c r="B58" s="38"/>
      <c r="C58" s="38">
        <v>3500.0</v>
      </c>
      <c r="D58" s="38">
        <v>3500.0</v>
      </c>
      <c r="E58" s="38"/>
      <c r="F58" s="38"/>
      <c r="G58" s="38"/>
      <c r="H58" s="12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>
      <c r="A59" s="14" t="s">
        <v>45</v>
      </c>
      <c r="B59" s="12"/>
      <c r="C59" s="12">
        <v>5000.0</v>
      </c>
      <c r="D59" s="12">
        <v>5000.0</v>
      </c>
      <c r="E59" s="12">
        <v>5000.0</v>
      </c>
      <c r="F59" s="12">
        <v>5000.0</v>
      </c>
      <c r="G59" s="12">
        <v>5000.0</v>
      </c>
      <c r="H59" s="12">
        <v>5000.0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>
      <c r="A60" s="14" t="s">
        <v>46</v>
      </c>
      <c r="B60" s="12"/>
      <c r="C60" s="12">
        <f>16949.26</f>
        <v>16949.26</v>
      </c>
      <c r="D60" s="12">
        <v>13000.0</v>
      </c>
      <c r="E60" s="12">
        <v>13000.0</v>
      </c>
      <c r="F60" s="12">
        <v>13000.0</v>
      </c>
      <c r="G60" s="12">
        <v>13000.0</v>
      </c>
      <c r="H60" s="12">
        <v>13000.0</v>
      </c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>
      <c r="A61" s="14" t="s">
        <v>47</v>
      </c>
      <c r="B61" s="12"/>
      <c r="C61" s="12">
        <f>5419.35+5080.65</f>
        <v>10500</v>
      </c>
      <c r="D61" s="12">
        <v>3500.0</v>
      </c>
      <c r="E61" s="12">
        <v>3500.0</v>
      </c>
      <c r="F61" s="12">
        <v>3500.0</v>
      </c>
      <c r="G61" s="12">
        <v>3500.0</v>
      </c>
      <c r="H61" s="12">
        <v>3500.0</v>
      </c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>
      <c r="A62" s="14" t="s">
        <v>48</v>
      </c>
      <c r="B62" s="38"/>
      <c r="C62" s="38">
        <v>4500.0</v>
      </c>
      <c r="D62" s="38"/>
      <c r="E62" s="38">
        <v>4500.0</v>
      </c>
      <c r="F62" s="38">
        <v>8000.0</v>
      </c>
      <c r="G62" s="38">
        <v>2200.0</v>
      </c>
      <c r="H62" s="12">
        <v>2200.0</v>
      </c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>
      <c r="A63" s="14" t="s">
        <v>49</v>
      </c>
      <c r="B63" s="38"/>
      <c r="C63" s="38">
        <v>1100.0</v>
      </c>
      <c r="D63" s="38">
        <v>2200.0</v>
      </c>
      <c r="E63" s="38">
        <v>2200.0</v>
      </c>
      <c r="F63" s="38">
        <v>2200.0</v>
      </c>
      <c r="G63" s="38">
        <v>2200.0</v>
      </c>
      <c r="H63" s="12">
        <v>2200.0</v>
      </c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>
      <c r="A64" s="14" t="s">
        <v>50</v>
      </c>
      <c r="B64" s="12"/>
      <c r="C64" s="12">
        <v>0.0</v>
      </c>
      <c r="D64" s="12">
        <v>0.0</v>
      </c>
      <c r="E64" s="12">
        <v>60000.0</v>
      </c>
      <c r="F64" s="12">
        <v>0.0</v>
      </c>
      <c r="G64" s="12">
        <v>0.0</v>
      </c>
      <c r="H64" s="12">
        <v>60000.0</v>
      </c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>
      <c r="A65" s="14" t="s">
        <v>51</v>
      </c>
      <c r="B65" s="12"/>
      <c r="C65" s="12">
        <v>0.0</v>
      </c>
      <c r="D65" s="12">
        <v>6750.0</v>
      </c>
      <c r="E65" s="12">
        <v>0.0</v>
      </c>
      <c r="F65" s="12">
        <v>6750.0</v>
      </c>
      <c r="G65" s="12"/>
      <c r="H65" s="12">
        <v>0.0</v>
      </c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>
      <c r="A66" s="14" t="s">
        <v>52</v>
      </c>
      <c r="B66" s="12"/>
      <c r="C66" s="12">
        <v>25000.0</v>
      </c>
      <c r="D66" s="12"/>
      <c r="E66" s="12">
        <v>25000.0</v>
      </c>
      <c r="F66" s="12">
        <v>70000.0</v>
      </c>
      <c r="G66" s="12"/>
      <c r="H66" s="12">
        <v>0.0</v>
      </c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>
      <c r="A67" s="14" t="s">
        <v>53</v>
      </c>
      <c r="B67" s="12"/>
      <c r="C67" s="12">
        <v>35000.0</v>
      </c>
      <c r="D67" s="12">
        <v>25000.0</v>
      </c>
      <c r="E67" s="12">
        <v>0.0</v>
      </c>
      <c r="F67" s="12">
        <v>0.0</v>
      </c>
      <c r="G67" s="12">
        <v>0.0</v>
      </c>
      <c r="H67" s="12">
        <v>0.0</v>
      </c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>
      <c r="A68" s="14" t="s">
        <v>54</v>
      </c>
      <c r="B68" s="12"/>
      <c r="C68" s="12">
        <v>35000.0</v>
      </c>
      <c r="D68" s="12">
        <v>35000.0</v>
      </c>
      <c r="E68" s="12">
        <v>35000.0</v>
      </c>
      <c r="F68" s="12">
        <v>35000.0</v>
      </c>
      <c r="G68" s="12">
        <v>35000.0</v>
      </c>
      <c r="H68" s="12">
        <v>0.0</v>
      </c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>
      <c r="A69" s="14" t="s">
        <v>55</v>
      </c>
      <c r="B69" s="12"/>
      <c r="C69" s="12">
        <v>0.0</v>
      </c>
      <c r="D69" s="12">
        <v>8000.0</v>
      </c>
      <c r="E69" s="12">
        <v>8000.0</v>
      </c>
      <c r="F69" s="12">
        <v>8000.0</v>
      </c>
      <c r="G69" s="12">
        <v>8000.0</v>
      </c>
      <c r="H69" s="12">
        <v>8000.0</v>
      </c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>
      <c r="A70" s="14" t="s">
        <v>56</v>
      </c>
      <c r="B70" s="12"/>
      <c r="C70" s="12"/>
      <c r="D70" s="12">
        <f t="shared" ref="D70:H70" si="4">7500+14000</f>
        <v>21500</v>
      </c>
      <c r="E70" s="12">
        <f t="shared" si="4"/>
        <v>21500</v>
      </c>
      <c r="F70" s="12">
        <f t="shared" si="4"/>
        <v>21500</v>
      </c>
      <c r="G70" s="12">
        <f t="shared" si="4"/>
        <v>21500</v>
      </c>
      <c r="H70" s="12">
        <f t="shared" si="4"/>
        <v>21500</v>
      </c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>
      <c r="A71" s="14" t="s">
        <v>57</v>
      </c>
      <c r="B71" s="12"/>
      <c r="C71" s="12">
        <v>35274.0</v>
      </c>
      <c r="D71" s="12">
        <v>25000.0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>
      <c r="A72" s="14" t="s">
        <v>58</v>
      </c>
      <c r="B72" s="13"/>
      <c r="C72" s="13">
        <f>10600+1700</f>
        <v>12300</v>
      </c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>
      <c r="A73" s="14"/>
      <c r="B73" s="12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>
      <c r="A74" s="14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>
      <c r="A75" s="39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>
      <c r="A76" s="20" t="s">
        <v>22</v>
      </c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>
      <c r="A77" s="23" t="s">
        <v>59</v>
      </c>
      <c r="B77" s="40"/>
      <c r="C77" s="40">
        <f t="shared" ref="C77:T77" si="5">SUM(C46:C76)</f>
        <v>311637.08</v>
      </c>
      <c r="D77" s="40">
        <f t="shared" si="5"/>
        <v>300017.98</v>
      </c>
      <c r="E77" s="40">
        <f t="shared" si="5"/>
        <v>264848</v>
      </c>
      <c r="F77" s="40">
        <f t="shared" si="5"/>
        <v>260021</v>
      </c>
      <c r="G77" s="40">
        <f t="shared" si="5"/>
        <v>225573.14</v>
      </c>
      <c r="H77" s="40">
        <f t="shared" si="5"/>
        <v>209271</v>
      </c>
      <c r="I77" s="40">
        <f t="shared" si="5"/>
        <v>0</v>
      </c>
      <c r="J77" s="40">
        <f t="shared" si="5"/>
        <v>0</v>
      </c>
      <c r="K77" s="40">
        <f t="shared" si="5"/>
        <v>0</v>
      </c>
      <c r="L77" s="40">
        <f t="shared" si="5"/>
        <v>0</v>
      </c>
      <c r="M77" s="40">
        <f t="shared" si="5"/>
        <v>0</v>
      </c>
      <c r="N77" s="40">
        <f t="shared" si="5"/>
        <v>0</v>
      </c>
      <c r="O77" s="40">
        <f t="shared" si="5"/>
        <v>0</v>
      </c>
      <c r="P77" s="40">
        <f t="shared" si="5"/>
        <v>0</v>
      </c>
      <c r="Q77" s="40">
        <f t="shared" si="5"/>
        <v>0</v>
      </c>
      <c r="R77" s="40">
        <f t="shared" si="5"/>
        <v>0</v>
      </c>
      <c r="S77" s="40">
        <f t="shared" si="5"/>
        <v>0</v>
      </c>
      <c r="T77" s="40">
        <f t="shared" si="5"/>
        <v>0</v>
      </c>
      <c r="U77" s="40"/>
      <c r="V77" s="40"/>
      <c r="W77" s="40"/>
      <c r="X77" s="40"/>
      <c r="Y77" s="40"/>
      <c r="Z77" s="40"/>
      <c r="AA77" s="40"/>
    </row>
    <row r="78">
      <c r="A78" s="41" t="s">
        <v>60</v>
      </c>
      <c r="B78" s="42"/>
      <c r="C78" s="42">
        <f t="shared" ref="C78:T78" si="6">C25-C77</f>
        <v>-19723.48</v>
      </c>
      <c r="D78" s="42">
        <f t="shared" si="6"/>
        <v>-185222.98</v>
      </c>
      <c r="E78" s="42">
        <f t="shared" si="6"/>
        <v>-108333</v>
      </c>
      <c r="F78" s="42">
        <f t="shared" si="6"/>
        <v>-220021</v>
      </c>
      <c r="G78" s="42">
        <f t="shared" si="6"/>
        <v>38426.86</v>
      </c>
      <c r="H78" s="42">
        <f t="shared" si="6"/>
        <v>-209271</v>
      </c>
      <c r="I78" s="42">
        <f t="shared" si="6"/>
        <v>0</v>
      </c>
      <c r="J78" s="42">
        <f t="shared" si="6"/>
        <v>0</v>
      </c>
      <c r="K78" s="42">
        <f t="shared" si="6"/>
        <v>0</v>
      </c>
      <c r="L78" s="42">
        <f t="shared" si="6"/>
        <v>0</v>
      </c>
      <c r="M78" s="42">
        <f t="shared" si="6"/>
        <v>0</v>
      </c>
      <c r="N78" s="42">
        <f t="shared" si="6"/>
        <v>0</v>
      </c>
      <c r="O78" s="42">
        <f t="shared" si="6"/>
        <v>0</v>
      </c>
      <c r="P78" s="42">
        <f t="shared" si="6"/>
        <v>0</v>
      </c>
      <c r="Q78" s="42">
        <f t="shared" si="6"/>
        <v>0</v>
      </c>
      <c r="R78" s="42">
        <f t="shared" si="6"/>
        <v>0</v>
      </c>
      <c r="S78" s="42">
        <f t="shared" si="6"/>
        <v>0</v>
      </c>
      <c r="T78" s="42">
        <f t="shared" si="6"/>
        <v>0</v>
      </c>
      <c r="U78" s="42"/>
      <c r="V78" s="42"/>
      <c r="W78" s="42"/>
      <c r="X78" s="42"/>
      <c r="Y78" s="42"/>
      <c r="Z78" s="42"/>
      <c r="AA78" s="42"/>
    </row>
    <row r="79">
      <c r="A79" s="43" t="s">
        <v>61</v>
      </c>
      <c r="B79" s="39"/>
      <c r="C79" s="39">
        <f>440007.43+201041.56</f>
        <v>641048.99</v>
      </c>
      <c r="D79" s="39">
        <f t="shared" ref="D79:T79" si="7">D2+D78</f>
        <v>455826.01</v>
      </c>
      <c r="E79" s="39">
        <f t="shared" si="7"/>
        <v>347493.01</v>
      </c>
      <c r="F79" s="39">
        <f t="shared" si="7"/>
        <v>127472.01</v>
      </c>
      <c r="G79" s="39">
        <f t="shared" si="7"/>
        <v>165898.87</v>
      </c>
      <c r="H79" s="39">
        <f t="shared" si="7"/>
        <v>-43372.13</v>
      </c>
      <c r="I79" s="39">
        <f t="shared" si="7"/>
        <v>-43372.13</v>
      </c>
      <c r="J79" s="39">
        <f t="shared" si="7"/>
        <v>-43372.13</v>
      </c>
      <c r="K79" s="39">
        <f t="shared" si="7"/>
        <v>-43372.13</v>
      </c>
      <c r="L79" s="39">
        <f t="shared" si="7"/>
        <v>-43372.13</v>
      </c>
      <c r="M79" s="39">
        <f t="shared" si="7"/>
        <v>-43372.13</v>
      </c>
      <c r="N79" s="39">
        <f t="shared" si="7"/>
        <v>-43372.13</v>
      </c>
      <c r="O79" s="39">
        <f t="shared" si="7"/>
        <v>-43372.13</v>
      </c>
      <c r="P79" s="39">
        <f t="shared" si="7"/>
        <v>-43372.13</v>
      </c>
      <c r="Q79" s="39">
        <f t="shared" si="7"/>
        <v>-43372.13</v>
      </c>
      <c r="R79" s="39">
        <f t="shared" si="7"/>
        <v>-43372.13</v>
      </c>
      <c r="S79" s="39">
        <f t="shared" si="7"/>
        <v>-43372.13</v>
      </c>
      <c r="T79" s="39">
        <f t="shared" si="7"/>
        <v>-43372.13</v>
      </c>
      <c r="U79" s="39"/>
      <c r="V79" s="39"/>
      <c r="W79" s="39"/>
      <c r="X79" s="39"/>
      <c r="Y79" s="39"/>
      <c r="Z79" s="39"/>
      <c r="AA79" s="39"/>
    </row>
    <row r="80">
      <c r="A80" s="44"/>
      <c r="B80" s="39"/>
      <c r="C80" s="39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</row>
    <row r="81">
      <c r="A81" s="44" t="s">
        <v>62</v>
      </c>
      <c r="B81" s="45"/>
      <c r="C81" s="45">
        <f t="shared" ref="C81:R81" si="8">sum(D46:E76)</f>
        <v>564865.98</v>
      </c>
      <c r="D81" s="45">
        <f t="shared" si="8"/>
        <v>524869</v>
      </c>
      <c r="E81" s="45">
        <f t="shared" si="8"/>
        <v>485594.14</v>
      </c>
      <c r="F81" s="45">
        <f t="shared" si="8"/>
        <v>434844.14</v>
      </c>
      <c r="G81" s="45">
        <f t="shared" si="8"/>
        <v>209271</v>
      </c>
      <c r="H81" s="45">
        <f t="shared" si="8"/>
        <v>0</v>
      </c>
      <c r="I81" s="45">
        <f t="shared" si="8"/>
        <v>0</v>
      </c>
      <c r="J81" s="45">
        <f t="shared" si="8"/>
        <v>0</v>
      </c>
      <c r="K81" s="45">
        <f t="shared" si="8"/>
        <v>0</v>
      </c>
      <c r="L81" s="45">
        <f t="shared" si="8"/>
        <v>0</v>
      </c>
      <c r="M81" s="45">
        <f t="shared" si="8"/>
        <v>0</v>
      </c>
      <c r="N81" s="45">
        <f t="shared" si="8"/>
        <v>0</v>
      </c>
      <c r="O81" s="45">
        <f t="shared" si="8"/>
        <v>0</v>
      </c>
      <c r="P81" s="45">
        <f t="shared" si="8"/>
        <v>0</v>
      </c>
      <c r="Q81" s="45">
        <f t="shared" si="8"/>
        <v>0</v>
      </c>
      <c r="R81" s="45">
        <f t="shared" si="8"/>
        <v>0</v>
      </c>
      <c r="S81" s="45">
        <f>sum(T46:AB76)</f>
        <v>0</v>
      </c>
      <c r="T81" s="45">
        <f>sum(AB46:AC76)</f>
        <v>0</v>
      </c>
      <c r="U81" s="45"/>
      <c r="V81" s="45"/>
      <c r="W81" s="45"/>
      <c r="X81" s="45"/>
      <c r="Y81" s="45"/>
      <c r="Z81" s="45"/>
      <c r="AA81" s="45"/>
    </row>
    <row r="82">
      <c r="A82" s="14" t="s">
        <v>63</v>
      </c>
      <c r="B82" s="39"/>
      <c r="C82" s="39">
        <f t="shared" ref="C82:T82" si="9">C79-C81</f>
        <v>76183.01</v>
      </c>
      <c r="D82" s="39">
        <f t="shared" si="9"/>
        <v>-69042.99</v>
      </c>
      <c r="E82" s="39">
        <f t="shared" si="9"/>
        <v>-138101.13</v>
      </c>
      <c r="F82" s="39">
        <f t="shared" si="9"/>
        <v>-307372.13</v>
      </c>
      <c r="G82" s="39">
        <f t="shared" si="9"/>
        <v>-43372.13</v>
      </c>
      <c r="H82" s="39">
        <f t="shared" si="9"/>
        <v>-43372.13</v>
      </c>
      <c r="I82" s="39">
        <f t="shared" si="9"/>
        <v>-43372.13</v>
      </c>
      <c r="J82" s="39">
        <f t="shared" si="9"/>
        <v>-43372.13</v>
      </c>
      <c r="K82" s="39">
        <f t="shared" si="9"/>
        <v>-43372.13</v>
      </c>
      <c r="L82" s="39">
        <f t="shared" si="9"/>
        <v>-43372.13</v>
      </c>
      <c r="M82" s="39">
        <f t="shared" si="9"/>
        <v>-43372.13</v>
      </c>
      <c r="N82" s="39">
        <f t="shared" si="9"/>
        <v>-43372.13</v>
      </c>
      <c r="O82" s="39">
        <f t="shared" si="9"/>
        <v>-43372.13</v>
      </c>
      <c r="P82" s="39">
        <f t="shared" si="9"/>
        <v>-43372.13</v>
      </c>
      <c r="Q82" s="39">
        <f t="shared" si="9"/>
        <v>-43372.13</v>
      </c>
      <c r="R82" s="39">
        <f t="shared" si="9"/>
        <v>-43372.13</v>
      </c>
      <c r="S82" s="39">
        <f t="shared" si="9"/>
        <v>-43372.13</v>
      </c>
      <c r="T82" s="39">
        <f t="shared" si="9"/>
        <v>-43372.13</v>
      </c>
      <c r="U82" s="39"/>
      <c r="V82" s="39"/>
      <c r="W82" s="39"/>
      <c r="X82" s="39"/>
      <c r="Y82" s="39"/>
      <c r="Z82" s="39"/>
      <c r="AA82" s="39"/>
    </row>
    <row r="83">
      <c r="A83" s="39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>
      <c r="A84" s="39"/>
      <c r="B84" s="12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>
      <c r="A85" s="39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>
      <c r="A86" s="39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>
      <c r="A87" s="39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>
      <c r="A88" s="39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>
      <c r="A89" s="39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>
      <c r="A90" s="39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>
      <c r="A91" s="39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>
      <c r="A92" s="39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</sheetData>
  <autoFilter ref="$A$1:$AA$92"/>
  <conditionalFormatting sqref="A82:AA82">
    <cfRule type="cellIs" dxfId="0" priority="1" operator="lessThan">
      <formula>0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2" max="2" width="15.25"/>
    <col customWidth="1" min="3" max="3" width="18.63"/>
    <col customWidth="1" min="4" max="5" width="18.5"/>
  </cols>
  <sheetData>
    <row r="1">
      <c r="A1" s="46" t="s">
        <v>64</v>
      </c>
      <c r="B1" s="46" t="s">
        <v>65</v>
      </c>
      <c r="C1" s="46" t="s">
        <v>66</v>
      </c>
      <c r="D1" s="46"/>
      <c r="E1" s="46" t="s">
        <v>67</v>
      </c>
    </row>
    <row r="2">
      <c r="A2" s="14" t="s">
        <v>26</v>
      </c>
      <c r="B2" s="47">
        <f>suM('RA Edits-Cash Flow-Ops'!B25:F25)</f>
        <v>285</v>
      </c>
      <c r="C2" s="46" t="s">
        <v>68</v>
      </c>
    </row>
    <row r="3">
      <c r="A3" s="14" t="s">
        <v>27</v>
      </c>
      <c r="B3" s="47">
        <f>suM('RA Edits-Cash Flow-Ops'!B30:F30)</f>
        <v>14850</v>
      </c>
      <c r="C3" s="46" t="s">
        <v>68</v>
      </c>
    </row>
    <row r="4">
      <c r="A4" s="14" t="s">
        <v>28</v>
      </c>
      <c r="B4" s="47">
        <f>suM('RA Edits-Cash Flow-Ops'!B31:F31)</f>
        <v>1000</v>
      </c>
      <c r="C4" s="46" t="s">
        <v>68</v>
      </c>
    </row>
    <row r="5">
      <c r="A5" s="14" t="s">
        <v>46</v>
      </c>
      <c r="B5" s="47">
        <f>suM('RA Edits-Cash Flow-Ops'!B35:F35)</f>
        <v>65000</v>
      </c>
      <c r="C5" s="46" t="s">
        <v>68</v>
      </c>
    </row>
    <row r="6">
      <c r="A6" s="46" t="s">
        <v>69</v>
      </c>
      <c r="B6" s="48">
        <v>4890.39</v>
      </c>
      <c r="C6" s="46" t="s">
        <v>68</v>
      </c>
      <c r="D6" s="46"/>
      <c r="E6" s="46" t="s">
        <v>70</v>
      </c>
    </row>
    <row r="7">
      <c r="A7" s="46" t="s">
        <v>69</v>
      </c>
      <c r="B7" s="46">
        <v>18425.06</v>
      </c>
      <c r="C7" s="46" t="s">
        <v>68</v>
      </c>
      <c r="D7" s="46"/>
      <c r="E7" s="46" t="s">
        <v>71</v>
      </c>
    </row>
    <row r="8">
      <c r="A8" s="14" t="s">
        <v>50</v>
      </c>
      <c r="B8" s="47">
        <v>3000.0</v>
      </c>
      <c r="C8" s="46" t="s">
        <v>72</v>
      </c>
      <c r="D8" s="14"/>
      <c r="E8" s="14"/>
    </row>
    <row r="9">
      <c r="A9" s="14" t="s">
        <v>51</v>
      </c>
      <c r="B9" s="47">
        <f>suM('RA Edits-Cash Flow-Ops'!B40:F40)</f>
        <v>13500</v>
      </c>
      <c r="C9" s="46" t="s">
        <v>72</v>
      </c>
    </row>
    <row r="10">
      <c r="A10" s="14" t="s">
        <v>73</v>
      </c>
      <c r="B10" s="47">
        <f>suM('RA Edits-Cash Flow-Ops'!B43:F43)</f>
        <v>175000</v>
      </c>
      <c r="C10" s="46" t="s">
        <v>72</v>
      </c>
      <c r="D10" s="46"/>
      <c r="E10" s="46" t="s">
        <v>74</v>
      </c>
    </row>
    <row r="11">
      <c r="A11" s="14" t="s">
        <v>42</v>
      </c>
      <c r="B11" s="47">
        <f>suM('RA Edits-Cash Flow-Ops'!B29:F29)</f>
        <v>5000</v>
      </c>
      <c r="C11" s="46" t="s">
        <v>72</v>
      </c>
      <c r="D11" s="46"/>
      <c r="E11" s="46" t="s">
        <v>74</v>
      </c>
    </row>
    <row r="12">
      <c r="A12" s="46" t="s">
        <v>69</v>
      </c>
      <c r="B12" s="48">
        <v>19893.39</v>
      </c>
      <c r="C12" s="46" t="s">
        <v>72</v>
      </c>
      <c r="D12" s="46"/>
      <c r="E12" s="46" t="s">
        <v>70</v>
      </c>
    </row>
    <row r="13">
      <c r="A13" s="46" t="s">
        <v>69</v>
      </c>
      <c r="B13" s="46">
        <v>34500.92</v>
      </c>
      <c r="C13" s="46" t="s">
        <v>72</v>
      </c>
      <c r="D13" s="46"/>
      <c r="E13" s="46" t="s">
        <v>71</v>
      </c>
    </row>
    <row r="14">
      <c r="A14" s="46" t="s">
        <v>69</v>
      </c>
      <c r="B14" s="46">
        <v>14289.83</v>
      </c>
      <c r="C14" s="46" t="s">
        <v>72</v>
      </c>
      <c r="D14" s="49" t="s">
        <v>75</v>
      </c>
      <c r="E14" s="46" t="s">
        <v>71</v>
      </c>
    </row>
    <row r="15">
      <c r="A15" s="46" t="s">
        <v>69</v>
      </c>
      <c r="B15" s="46">
        <v>14232.84</v>
      </c>
      <c r="C15" s="46" t="s">
        <v>72</v>
      </c>
      <c r="D15" s="49" t="s">
        <v>76</v>
      </c>
      <c r="E15" s="46" t="s">
        <v>71</v>
      </c>
    </row>
    <row r="16">
      <c r="A16" s="14" t="s">
        <v>50</v>
      </c>
      <c r="B16" s="47">
        <v>3000.0</v>
      </c>
      <c r="C16" s="46" t="s">
        <v>77</v>
      </c>
      <c r="D16" s="14"/>
      <c r="E16" s="14"/>
    </row>
    <row r="17">
      <c r="A17" s="14" t="s">
        <v>37</v>
      </c>
      <c r="B17" s="47">
        <f>suM('RA Edits-Cash Flow-Ops'!B23:F23)</f>
        <v>6800</v>
      </c>
      <c r="C17" s="46" t="s">
        <v>77</v>
      </c>
    </row>
    <row r="18">
      <c r="A18" s="14" t="s">
        <v>78</v>
      </c>
      <c r="B18" s="47">
        <f>suM('RA Edits-Cash Flow-Ops'!B44:F44)</f>
        <v>32000</v>
      </c>
      <c r="C18" s="46" t="s">
        <v>77</v>
      </c>
    </row>
    <row r="19">
      <c r="A19" s="46" t="s">
        <v>69</v>
      </c>
      <c r="B19" s="46">
        <v>17603.0</v>
      </c>
      <c r="C19" s="46" t="s">
        <v>77</v>
      </c>
      <c r="D19" s="46"/>
      <c r="E19" s="46" t="s">
        <v>71</v>
      </c>
    </row>
    <row r="20">
      <c r="A20" s="46" t="s">
        <v>69</v>
      </c>
      <c r="B20" s="48">
        <v>4333.39</v>
      </c>
      <c r="C20" s="46" t="s">
        <v>77</v>
      </c>
      <c r="D20" s="46"/>
      <c r="E20" s="46" t="s">
        <v>70</v>
      </c>
    </row>
    <row r="21">
      <c r="A21" s="14" t="s">
        <v>53</v>
      </c>
      <c r="B21" s="47">
        <f>suM('RA Edits-Cash Flow-Ops'!B42:F42)</f>
        <v>60000</v>
      </c>
      <c r="C21" s="46" t="s">
        <v>79</v>
      </c>
    </row>
    <row r="22">
      <c r="A22" s="46" t="s">
        <v>69</v>
      </c>
      <c r="B22" s="46">
        <v>0.0</v>
      </c>
      <c r="C22" s="46" t="s">
        <v>80</v>
      </c>
      <c r="D22" s="46"/>
      <c r="E22" s="46" t="s">
        <v>71</v>
      </c>
    </row>
    <row r="23">
      <c r="A23" s="46" t="s">
        <v>69</v>
      </c>
      <c r="B23" s="48">
        <v>1961.14</v>
      </c>
      <c r="C23" s="46" t="s">
        <v>80</v>
      </c>
      <c r="D23" s="46"/>
      <c r="E23" s="46" t="s">
        <v>70</v>
      </c>
    </row>
    <row r="24">
      <c r="A24" s="46" t="s">
        <v>69</v>
      </c>
      <c r="B24" s="48">
        <v>5252.19</v>
      </c>
      <c r="C24" s="46" t="s">
        <v>80</v>
      </c>
      <c r="D24" s="46"/>
      <c r="E24" s="46" t="s">
        <v>70</v>
      </c>
    </row>
    <row r="25">
      <c r="A25" s="14" t="s">
        <v>39</v>
      </c>
      <c r="B25" s="47">
        <f>suM('RA Edits-Cash Flow-Ops'!B26:F26)</f>
        <v>25000</v>
      </c>
      <c r="C25" s="46" t="s">
        <v>80</v>
      </c>
    </row>
    <row r="26">
      <c r="A26" s="14" t="s">
        <v>50</v>
      </c>
      <c r="B26" s="47">
        <v>15000.0</v>
      </c>
      <c r="C26" s="46" t="s">
        <v>80</v>
      </c>
      <c r="D26" s="14"/>
      <c r="E26" s="14"/>
    </row>
    <row r="27">
      <c r="A27" s="46" t="s">
        <v>69</v>
      </c>
      <c r="B27" s="46">
        <v>6352.86</v>
      </c>
      <c r="C27" s="46" t="s">
        <v>80</v>
      </c>
      <c r="D27" s="46"/>
      <c r="E27" s="46" t="s">
        <v>71</v>
      </c>
    </row>
    <row r="28">
      <c r="A28" s="46" t="s">
        <v>69</v>
      </c>
      <c r="B28" s="46">
        <v>7217.36</v>
      </c>
      <c r="C28" s="46" t="s">
        <v>80</v>
      </c>
      <c r="D28" s="46"/>
      <c r="E28" s="46" t="s">
        <v>71</v>
      </c>
    </row>
    <row r="29">
      <c r="A29" s="46" t="s">
        <v>69</v>
      </c>
      <c r="B29" s="46">
        <v>4234.64</v>
      </c>
      <c r="C29" s="46" t="s">
        <v>80</v>
      </c>
      <c r="D29" s="49" t="s">
        <v>81</v>
      </c>
      <c r="E29" s="46" t="s">
        <v>71</v>
      </c>
    </row>
    <row r="30">
      <c r="A30" s="46" t="s">
        <v>69</v>
      </c>
      <c r="B30" s="46">
        <v>9433.2</v>
      </c>
      <c r="C30" s="46" t="s">
        <v>80</v>
      </c>
      <c r="D30" s="49" t="s">
        <v>82</v>
      </c>
      <c r="E30" s="46" t="s">
        <v>71</v>
      </c>
    </row>
    <row r="31">
      <c r="A31" s="46" t="s">
        <v>69</v>
      </c>
      <c r="B31" s="46">
        <v>7217.36</v>
      </c>
      <c r="C31" s="46" t="s">
        <v>83</v>
      </c>
      <c r="D31" s="46"/>
      <c r="E31" s="46" t="s">
        <v>71</v>
      </c>
    </row>
    <row r="32">
      <c r="A32" s="46" t="s">
        <v>69</v>
      </c>
      <c r="B32" s="48">
        <v>2177.26</v>
      </c>
      <c r="C32" s="46" t="s">
        <v>83</v>
      </c>
      <c r="D32" s="46"/>
      <c r="E32" s="46" t="s">
        <v>70</v>
      </c>
    </row>
    <row r="33">
      <c r="A33" s="14" t="s">
        <v>49</v>
      </c>
      <c r="B33" s="47">
        <f>suM('RA Edits-Cash Flow-Ops'!B38:F38)</f>
        <v>11000</v>
      </c>
      <c r="C33" s="46" t="s">
        <v>84</v>
      </c>
    </row>
    <row r="34">
      <c r="A34" s="14" t="s">
        <v>50</v>
      </c>
      <c r="B34" s="47">
        <v>39000.0</v>
      </c>
      <c r="C34" s="46" t="s">
        <v>84</v>
      </c>
      <c r="D34" s="14"/>
      <c r="E34" s="14"/>
    </row>
    <row r="35">
      <c r="A35" s="46" t="s">
        <v>69</v>
      </c>
      <c r="B35" s="48">
        <v>14543.41</v>
      </c>
      <c r="C35" s="46" t="s">
        <v>84</v>
      </c>
      <c r="D35" s="46"/>
      <c r="E35" s="46" t="s">
        <v>70</v>
      </c>
    </row>
    <row r="36">
      <c r="A36" s="46" t="s">
        <v>69</v>
      </c>
      <c r="B36" s="46">
        <v>22311.74</v>
      </c>
      <c r="C36" s="46" t="s">
        <v>84</v>
      </c>
      <c r="D36" s="50" t="s">
        <v>85</v>
      </c>
      <c r="E36" s="46" t="s">
        <v>71</v>
      </c>
    </row>
    <row r="37">
      <c r="A37" s="46" t="s">
        <v>69</v>
      </c>
      <c r="B37" s="46">
        <v>22311.74</v>
      </c>
      <c r="C37" s="46" t="s">
        <v>84</v>
      </c>
      <c r="D37" s="49" t="s">
        <v>86</v>
      </c>
      <c r="E37" s="46" t="s">
        <v>71</v>
      </c>
    </row>
    <row r="38">
      <c r="A38" s="46" t="s">
        <v>69</v>
      </c>
      <c r="B38" s="46">
        <v>12168.47</v>
      </c>
      <c r="C38" s="46" t="s">
        <v>84</v>
      </c>
      <c r="D38" s="49" t="s">
        <v>87</v>
      </c>
      <c r="E38" s="46" t="s">
        <v>71</v>
      </c>
    </row>
    <row r="39">
      <c r="A39" s="14" t="s">
        <v>44</v>
      </c>
      <c r="B39" s="47">
        <f>suM('RA Edits-Cash Flow-Ops'!B33:F33)</f>
        <v>7000</v>
      </c>
      <c r="C39" s="46" t="s">
        <v>88</v>
      </c>
    </row>
    <row r="40">
      <c r="A40" s="46" t="s">
        <v>69</v>
      </c>
      <c r="B40" s="46">
        <v>9205.26</v>
      </c>
      <c r="C40" s="46" t="s">
        <v>88</v>
      </c>
      <c r="D40" s="46"/>
      <c r="E40" s="46" t="s">
        <v>71</v>
      </c>
    </row>
    <row r="41">
      <c r="A41" s="46" t="s">
        <v>69</v>
      </c>
      <c r="B41" s="48">
        <v>2575.66</v>
      </c>
      <c r="C41" s="46" t="s">
        <v>88</v>
      </c>
      <c r="D41" s="46"/>
      <c r="E41" s="46" t="s">
        <v>70</v>
      </c>
    </row>
    <row r="42">
      <c r="A42" s="14" t="s">
        <v>40</v>
      </c>
      <c r="B42" s="47">
        <f>suM('RA Edits-Cash Flow-Ops'!B27:F27)</f>
        <v>20000</v>
      </c>
      <c r="C42" s="46" t="s">
        <v>89</v>
      </c>
      <c r="D42" s="46"/>
      <c r="E42" s="46" t="s">
        <v>74</v>
      </c>
    </row>
    <row r="43">
      <c r="A43" s="46" t="s">
        <v>69</v>
      </c>
      <c r="B43" s="18">
        <f>sum('RA Edits-Cash Flow-Ops'!C21:F22)-suM(B27:B42)</f>
        <v>88513.56</v>
      </c>
      <c r="C43" s="46" t="s">
        <v>89</v>
      </c>
      <c r="D43" s="46"/>
      <c r="E43" s="46" t="s">
        <v>71</v>
      </c>
    </row>
    <row r="44">
      <c r="A44" s="14" t="s">
        <v>38</v>
      </c>
      <c r="B44" s="47">
        <f>suM('RA Edits-Cash Flow-Ops'!B24:F24)</f>
        <v>30000</v>
      </c>
      <c r="C44" s="46" t="s">
        <v>89</v>
      </c>
      <c r="D44" s="46"/>
      <c r="E44" s="46" t="s">
        <v>74</v>
      </c>
    </row>
    <row r="45">
      <c r="A45" s="14" t="s">
        <v>41</v>
      </c>
      <c r="B45" s="47">
        <f>suM('RA Edits-Cash Flow-Ops'!B28:F28)</f>
        <v>29250</v>
      </c>
      <c r="C45" s="46" t="s">
        <v>89</v>
      </c>
      <c r="D45" s="46"/>
      <c r="E45" s="46" t="s">
        <v>74</v>
      </c>
    </row>
    <row r="46">
      <c r="A46" s="14" t="s">
        <v>43</v>
      </c>
      <c r="B46" s="47">
        <f>suM('RA Edits-Cash Flow-Ops'!B32:F32)</f>
        <v>38172</v>
      </c>
      <c r="C46" s="46" t="s">
        <v>89</v>
      </c>
      <c r="D46" s="46"/>
      <c r="E46" s="46" t="s">
        <v>74</v>
      </c>
    </row>
    <row r="47">
      <c r="A47" s="14" t="s">
        <v>45</v>
      </c>
      <c r="B47" s="47">
        <f>suM('RA Edits-Cash Flow-Ops'!B34:F34)</f>
        <v>25000</v>
      </c>
      <c r="C47" s="46" t="s">
        <v>89</v>
      </c>
      <c r="D47" s="46"/>
      <c r="E47" s="46" t="s">
        <v>74</v>
      </c>
    </row>
    <row r="48">
      <c r="A48" s="14" t="s">
        <v>48</v>
      </c>
      <c r="B48" s="47">
        <f>suM('RA Edits-Cash Flow-Ops'!B37:F37)</f>
        <v>19100</v>
      </c>
      <c r="C48" s="46" t="s">
        <v>89</v>
      </c>
      <c r="D48" s="46"/>
      <c r="E48" s="46" t="s">
        <v>74</v>
      </c>
    </row>
    <row r="49">
      <c r="A49" s="14" t="s">
        <v>52</v>
      </c>
      <c r="B49" s="47">
        <f>suM('RA Edits-Cash Flow-Ops'!B41:F41)</f>
        <v>120000</v>
      </c>
      <c r="C49" s="46" t="s">
        <v>89</v>
      </c>
      <c r="D49" s="46"/>
      <c r="E49" s="46" t="s">
        <v>74</v>
      </c>
    </row>
    <row r="50">
      <c r="A50" s="14" t="s">
        <v>56</v>
      </c>
      <c r="B50" s="47">
        <f>suM('RA Edits-Cash Flow-Ops'!B45:F45)</f>
        <v>107500</v>
      </c>
      <c r="C50" s="46" t="s">
        <v>89</v>
      </c>
      <c r="D50" s="46"/>
      <c r="E50" s="46" t="s">
        <v>74</v>
      </c>
    </row>
    <row r="51">
      <c r="A51" s="14" t="s">
        <v>47</v>
      </c>
      <c r="B51" s="47">
        <f>suM('RA Edits-Cash Flow-Ops'!B36:F36)</f>
        <v>24500</v>
      </c>
      <c r="C51" s="46" t="s">
        <v>89</v>
      </c>
      <c r="D51" s="46"/>
      <c r="E51" s="46" t="s">
        <v>74</v>
      </c>
    </row>
    <row r="52">
      <c r="A52" s="46" t="s">
        <v>69</v>
      </c>
      <c r="B52" s="46">
        <v>14232.84</v>
      </c>
      <c r="C52" s="46" t="s">
        <v>90</v>
      </c>
      <c r="D52" s="50" t="s">
        <v>90</v>
      </c>
      <c r="E52" s="46" t="s">
        <v>71</v>
      </c>
    </row>
    <row r="53">
      <c r="A53" s="46" t="s">
        <v>69</v>
      </c>
      <c r="B53" s="48">
        <v>3833.17</v>
      </c>
      <c r="C53" s="46" t="s">
        <v>90</v>
      </c>
      <c r="D53" s="46" t="s">
        <v>90</v>
      </c>
      <c r="E53" s="46" t="s">
        <v>70</v>
      </c>
    </row>
    <row r="56">
      <c r="B56" s="47">
        <f>suM(B2:B55)</f>
        <v>1251667.68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6.0"/>
  </cols>
  <sheetData>
    <row r="1"/>
    <row r="2"/>
    <row r="3"/>
    <row r="4"/>
    <row r="5"/>
    <row r="6"/>
    <row r="7"/>
    <row r="8"/>
    <row r="9"/>
    <row r="10"/>
    <row r="11"/>
    <row r="12">
      <c r="C12" s="47">
        <f>sum('RA Edits-Cash Flow-Ops'!B51:F51)</f>
        <v>1255617.34</v>
      </c>
      <c r="D12" s="47">
        <f>C12-B12</f>
        <v>3949.66</v>
      </c>
    </row>
    <row r="15">
      <c r="C15" s="47">
        <f>B3+B10+3950</f>
        <v>785402.54</v>
      </c>
    </row>
    <row r="16">
      <c r="A16" s="54" t="s">
        <v>84</v>
      </c>
      <c r="B16" s="55">
        <v>0.39877949916416994</v>
      </c>
      <c r="C16" s="47">
        <f t="shared" ref="C16:C25" si="1">B16*$C$15</f>
        <v>313202.4315</v>
      </c>
    </row>
    <row r="17">
      <c r="A17" s="56" t="s">
        <v>93</v>
      </c>
      <c r="B17" s="55">
        <v>0.1253571227246888</v>
      </c>
      <c r="C17" s="47">
        <f t="shared" si="1"/>
        <v>98455.8026</v>
      </c>
    </row>
    <row r="18">
      <c r="A18" s="56" t="s">
        <v>94</v>
      </c>
      <c r="B18" s="55">
        <v>0.048797331747567965</v>
      </c>
      <c r="C18" s="47">
        <f t="shared" si="1"/>
        <v>38325.5483</v>
      </c>
    </row>
    <row r="19">
      <c r="A19" s="56" t="s">
        <v>80</v>
      </c>
      <c r="B19" s="55">
        <v>0.2806864220451534</v>
      </c>
      <c r="C19" s="47">
        <f t="shared" si="1"/>
        <v>220451.8288</v>
      </c>
    </row>
    <row r="20">
      <c r="A20" s="56" t="s">
        <v>95</v>
      </c>
      <c r="B20" s="55">
        <v>0.02125449540806105</v>
      </c>
      <c r="C20" s="47">
        <f t="shared" si="1"/>
        <v>16693.33468</v>
      </c>
    </row>
    <row r="21">
      <c r="A21" s="56" t="s">
        <v>83</v>
      </c>
      <c r="B21" s="55">
        <v>0.02520568026062315</v>
      </c>
      <c r="C21" s="47">
        <f t="shared" si="1"/>
        <v>19796.6053</v>
      </c>
    </row>
    <row r="22">
      <c r="A22" s="56" t="s">
        <v>96</v>
      </c>
      <c r="B22" s="55">
        <v>0.0</v>
      </c>
      <c r="C22" s="47">
        <f t="shared" si="1"/>
        <v>0</v>
      </c>
    </row>
    <row r="23">
      <c r="A23" s="56" t="s">
        <v>88</v>
      </c>
      <c r="B23" s="55">
        <v>0.09905791513176894</v>
      </c>
      <c r="C23" s="47">
        <f t="shared" si="1"/>
        <v>77800.33815</v>
      </c>
    </row>
    <row r="24">
      <c r="A24" s="56" t="s">
        <v>97</v>
      </c>
      <c r="B24" s="55">
        <v>0.0</v>
      </c>
      <c r="C24" s="47">
        <f t="shared" si="1"/>
        <v>0</v>
      </c>
    </row>
    <row r="25">
      <c r="A25" s="56" t="s">
        <v>53</v>
      </c>
      <c r="B25" s="55">
        <v>8.615335179667794E-4</v>
      </c>
      <c r="C25" s="47">
        <f t="shared" si="1"/>
        <v>676.6506133</v>
      </c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30.13"/>
    <col customWidth="1" min="2" max="26" width="22.88"/>
  </cols>
  <sheetData>
    <row r="1">
      <c r="A1" s="1" t="s">
        <v>0</v>
      </c>
      <c r="B1" s="2">
        <v>45870.0</v>
      </c>
      <c r="C1" s="2">
        <f t="shared" ref="C1:S1" si="1">eomonth(B1,1)</f>
        <v>45930</v>
      </c>
      <c r="D1" s="2">
        <f t="shared" si="1"/>
        <v>45961</v>
      </c>
      <c r="E1" s="2">
        <f t="shared" si="1"/>
        <v>45991</v>
      </c>
      <c r="F1" s="2">
        <f t="shared" si="1"/>
        <v>46022</v>
      </c>
      <c r="G1" s="2">
        <f t="shared" si="1"/>
        <v>46053</v>
      </c>
      <c r="H1" s="2">
        <f t="shared" si="1"/>
        <v>46081</v>
      </c>
      <c r="I1" s="2">
        <f t="shared" si="1"/>
        <v>46112</v>
      </c>
      <c r="J1" s="2">
        <f t="shared" si="1"/>
        <v>46142</v>
      </c>
      <c r="K1" s="2">
        <f t="shared" si="1"/>
        <v>46173</v>
      </c>
      <c r="L1" s="2">
        <f t="shared" si="1"/>
        <v>46203</v>
      </c>
      <c r="M1" s="2">
        <f t="shared" si="1"/>
        <v>46234</v>
      </c>
      <c r="N1" s="2">
        <f t="shared" si="1"/>
        <v>46265</v>
      </c>
      <c r="O1" s="2">
        <f t="shared" si="1"/>
        <v>46295</v>
      </c>
      <c r="P1" s="2">
        <f t="shared" si="1"/>
        <v>46326</v>
      </c>
      <c r="Q1" s="2">
        <f t="shared" si="1"/>
        <v>46356</v>
      </c>
      <c r="R1" s="2">
        <f t="shared" si="1"/>
        <v>46387</v>
      </c>
      <c r="S1" s="2">
        <f t="shared" si="1"/>
        <v>46418</v>
      </c>
      <c r="T1" s="2"/>
      <c r="U1" s="2"/>
      <c r="V1" s="2"/>
      <c r="W1" s="2"/>
      <c r="X1" s="2"/>
      <c r="Y1" s="2"/>
      <c r="Z1" s="2"/>
    </row>
    <row r="2">
      <c r="A2" s="57" t="s">
        <v>1</v>
      </c>
      <c r="B2" s="4">
        <v>380723.13</v>
      </c>
      <c r="C2" s="4">
        <f t="shared" ref="C2:S2" si="2">B47</f>
        <v>300465.1167</v>
      </c>
      <c r="D2" s="4">
        <f t="shared" si="2"/>
        <v>153457.1033</v>
      </c>
      <c r="E2" s="4">
        <f t="shared" si="2"/>
        <v>80399.09</v>
      </c>
      <c r="F2" s="4">
        <f t="shared" si="2"/>
        <v>-51325.59</v>
      </c>
      <c r="G2" s="4">
        <f t="shared" si="2"/>
        <v>-183050.27</v>
      </c>
      <c r="H2" s="4">
        <f t="shared" si="2"/>
        <v>-314774.95</v>
      </c>
      <c r="I2" s="4">
        <f t="shared" si="2"/>
        <v>-314774.95</v>
      </c>
      <c r="J2" s="4">
        <f t="shared" si="2"/>
        <v>-314774.95</v>
      </c>
      <c r="K2" s="4">
        <f t="shared" si="2"/>
        <v>-314774.95</v>
      </c>
      <c r="L2" s="4">
        <f t="shared" si="2"/>
        <v>-314774.95</v>
      </c>
      <c r="M2" s="4">
        <f t="shared" si="2"/>
        <v>-314774.95</v>
      </c>
      <c r="N2" s="4">
        <f t="shared" si="2"/>
        <v>-314774.95</v>
      </c>
      <c r="O2" s="4">
        <f t="shared" si="2"/>
        <v>-314774.95</v>
      </c>
      <c r="P2" s="4">
        <f t="shared" si="2"/>
        <v>-314774.95</v>
      </c>
      <c r="Q2" s="4">
        <f t="shared" si="2"/>
        <v>-314774.95</v>
      </c>
      <c r="R2" s="4">
        <f t="shared" si="2"/>
        <v>-314774.95</v>
      </c>
      <c r="S2" s="4">
        <f t="shared" si="2"/>
        <v>-314774.95</v>
      </c>
      <c r="T2" s="4"/>
      <c r="U2" s="4"/>
      <c r="V2" s="4"/>
      <c r="W2" s="4"/>
      <c r="X2" s="4"/>
      <c r="Y2" s="4"/>
      <c r="Z2" s="4"/>
    </row>
    <row r="3">
      <c r="A3" s="58" t="s">
        <v>2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>
      <c r="A4" s="60" t="s">
        <v>9</v>
      </c>
      <c r="B4" s="61">
        <f t="shared" ref="B4:D4" si="3">176000/3</f>
        <v>58666.66667</v>
      </c>
      <c r="C4" s="61">
        <f t="shared" si="3"/>
        <v>58666.66667</v>
      </c>
      <c r="D4" s="61">
        <f t="shared" si="3"/>
        <v>58666.66667</v>
      </c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hidden="1">
      <c r="A5" s="60" t="s">
        <v>98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 hidden="1">
      <c r="A6" s="60" t="s">
        <v>99</v>
      </c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 hidden="1">
      <c r="A7" s="60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</row>
    <row r="8" hidden="1">
      <c r="A8" s="60" t="s">
        <v>100</v>
      </c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</row>
    <row r="9" hidden="1">
      <c r="A9" s="60" t="s">
        <v>101</v>
      </c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</row>
    <row r="10" hidden="1">
      <c r="A10" s="60" t="s">
        <v>102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</row>
    <row r="11" hidden="1">
      <c r="A11" s="60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</row>
    <row r="12" hidden="1">
      <c r="A12" s="60" t="s">
        <v>103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</row>
    <row r="13" hidden="1">
      <c r="A13" s="60" t="s">
        <v>104</v>
      </c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</row>
    <row r="14" hidden="1">
      <c r="A14" s="60" t="s">
        <v>105</v>
      </c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</row>
    <row r="15" hidden="1">
      <c r="A15" s="60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</row>
    <row r="16" hidden="1">
      <c r="A16" s="60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</row>
    <row r="17">
      <c r="A17" s="60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</row>
    <row r="18">
      <c r="A18" s="63" t="s">
        <v>22</v>
      </c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</row>
    <row r="19">
      <c r="A19" s="58" t="s">
        <v>23</v>
      </c>
      <c r="B19" s="65">
        <f t="shared" ref="B19:S19" si="4">SUM(B4:B18)</f>
        <v>58666.66667</v>
      </c>
      <c r="C19" s="65">
        <f t="shared" si="4"/>
        <v>58666.66667</v>
      </c>
      <c r="D19" s="65">
        <f t="shared" si="4"/>
        <v>58666.66667</v>
      </c>
      <c r="E19" s="65">
        <f t="shared" si="4"/>
        <v>0</v>
      </c>
      <c r="F19" s="65">
        <f t="shared" si="4"/>
        <v>0</v>
      </c>
      <c r="G19" s="65">
        <f t="shared" si="4"/>
        <v>0</v>
      </c>
      <c r="H19" s="65">
        <f t="shared" si="4"/>
        <v>0</v>
      </c>
      <c r="I19" s="65">
        <f t="shared" si="4"/>
        <v>0</v>
      </c>
      <c r="J19" s="65">
        <f t="shared" si="4"/>
        <v>0</v>
      </c>
      <c r="K19" s="65">
        <f t="shared" si="4"/>
        <v>0</v>
      </c>
      <c r="L19" s="65">
        <f t="shared" si="4"/>
        <v>0</v>
      </c>
      <c r="M19" s="65">
        <f t="shared" si="4"/>
        <v>0</v>
      </c>
      <c r="N19" s="65">
        <f t="shared" si="4"/>
        <v>0</v>
      </c>
      <c r="O19" s="65">
        <f t="shared" si="4"/>
        <v>0</v>
      </c>
      <c r="P19" s="65">
        <f t="shared" si="4"/>
        <v>0</v>
      </c>
      <c r="Q19" s="65">
        <f t="shared" si="4"/>
        <v>0</v>
      </c>
      <c r="R19" s="65">
        <f t="shared" si="4"/>
        <v>0</v>
      </c>
      <c r="S19" s="65">
        <f t="shared" si="4"/>
        <v>0</v>
      </c>
      <c r="T19" s="65"/>
      <c r="U19" s="65"/>
      <c r="V19" s="65"/>
      <c r="W19" s="65"/>
      <c r="X19" s="65"/>
      <c r="Y19" s="65"/>
      <c r="Z19" s="65"/>
    </row>
    <row r="20">
      <c r="A20" s="66" t="s">
        <v>24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</row>
    <row r="21">
      <c r="A21" s="60" t="s">
        <v>35</v>
      </c>
      <c r="B21" s="68">
        <f t="shared" ref="B21:C21" si="5">57101.05</f>
        <v>57101.05</v>
      </c>
      <c r="C21" s="68">
        <f t="shared" si="5"/>
        <v>57101.05</v>
      </c>
      <c r="D21" s="68">
        <v>49901.05</v>
      </c>
      <c r="E21" s="68">
        <v>49901.05</v>
      </c>
      <c r="F21" s="68">
        <v>49901.05</v>
      </c>
      <c r="G21" s="68">
        <v>49901.05</v>
      </c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</row>
    <row r="22">
      <c r="A22" s="69" t="s">
        <v>37</v>
      </c>
      <c r="B22" s="70">
        <v>6800.0</v>
      </c>
      <c r="C22" s="70">
        <v>6800.0</v>
      </c>
      <c r="D22" s="70">
        <v>6800.0</v>
      </c>
      <c r="E22" s="70">
        <v>6800.0</v>
      </c>
      <c r="F22" s="70">
        <v>6800.0</v>
      </c>
      <c r="G22" s="70">
        <v>6800.0</v>
      </c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</row>
    <row r="23">
      <c r="A23" s="69" t="s">
        <v>38</v>
      </c>
      <c r="B23" s="70">
        <v>6000.0</v>
      </c>
      <c r="C23" s="70">
        <v>6000.0</v>
      </c>
      <c r="D23" s="70">
        <v>6000.0</v>
      </c>
      <c r="E23" s="70">
        <v>6000.0</v>
      </c>
      <c r="F23" s="70">
        <v>6000.0</v>
      </c>
      <c r="G23" s="70">
        <v>6000.0</v>
      </c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</row>
    <row r="24">
      <c r="A24" s="69" t="s">
        <v>26</v>
      </c>
      <c r="B24" s="70">
        <v>57.0</v>
      </c>
      <c r="C24" s="70">
        <v>57.0</v>
      </c>
      <c r="D24" s="70">
        <v>57.0</v>
      </c>
      <c r="E24" s="70">
        <v>57.0</v>
      </c>
      <c r="F24" s="70">
        <v>57.0</v>
      </c>
      <c r="G24" s="70">
        <v>57.0</v>
      </c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</row>
    <row r="25">
      <c r="A25" s="69" t="s">
        <v>39</v>
      </c>
      <c r="B25" s="70">
        <v>5000.0</v>
      </c>
      <c r="C25" s="70">
        <v>5000.0</v>
      </c>
      <c r="D25" s="70">
        <v>5000.0</v>
      </c>
      <c r="E25" s="70">
        <v>5000.0</v>
      </c>
      <c r="F25" s="70">
        <v>5000.0</v>
      </c>
      <c r="G25" s="70">
        <v>5000.0</v>
      </c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</row>
    <row r="26">
      <c r="A26" s="69" t="s">
        <v>40</v>
      </c>
      <c r="B26" s="70">
        <v>4000.0</v>
      </c>
      <c r="C26" s="70">
        <v>4000.0</v>
      </c>
      <c r="D26" s="70">
        <v>4000.0</v>
      </c>
      <c r="E26" s="70">
        <v>4000.0</v>
      </c>
      <c r="F26" s="70">
        <v>4000.0</v>
      </c>
      <c r="G26" s="70">
        <v>4000.0</v>
      </c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>
      <c r="A27" s="69" t="s">
        <v>41</v>
      </c>
      <c r="B27" s="70">
        <v>4250.0</v>
      </c>
      <c r="C27" s="70">
        <v>4250.0</v>
      </c>
      <c r="D27" s="70">
        <v>4250.0</v>
      </c>
      <c r="E27" s="70">
        <v>4250.0</v>
      </c>
      <c r="F27" s="70">
        <v>4250.0</v>
      </c>
      <c r="G27" s="70">
        <v>4250.0</v>
      </c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</row>
    <row r="28">
      <c r="A28" s="69" t="s">
        <v>27</v>
      </c>
      <c r="B28" s="70">
        <v>2970.0</v>
      </c>
      <c r="C28" s="70">
        <v>2970.0</v>
      </c>
      <c r="D28" s="70">
        <v>2970.0</v>
      </c>
      <c r="E28" s="70">
        <v>2970.0</v>
      </c>
      <c r="F28" s="70">
        <v>2970.0</v>
      </c>
      <c r="G28" s="70">
        <v>2970.0</v>
      </c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</row>
    <row r="29">
      <c r="A29" s="69" t="s">
        <v>28</v>
      </c>
      <c r="B29" s="70">
        <v>200.0</v>
      </c>
      <c r="C29" s="70">
        <v>200.0</v>
      </c>
      <c r="D29" s="70">
        <v>200.0</v>
      </c>
      <c r="E29" s="70">
        <v>200.0</v>
      </c>
      <c r="F29" s="70">
        <v>200.0</v>
      </c>
      <c r="G29" s="70">
        <v>200.0</v>
      </c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</row>
    <row r="30">
      <c r="A30" s="69" t="s">
        <v>43</v>
      </c>
      <c r="B30" s="70">
        <v>6172.0</v>
      </c>
      <c r="C30" s="70">
        <v>6172.0</v>
      </c>
      <c r="D30" s="70">
        <v>6172.0</v>
      </c>
      <c r="E30" s="70">
        <v>6172.0</v>
      </c>
      <c r="F30" s="70">
        <v>6172.0</v>
      </c>
      <c r="G30" s="70">
        <v>6172.0</v>
      </c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</row>
    <row r="31">
      <c r="A31" s="69" t="s">
        <v>44</v>
      </c>
      <c r="B31" s="70">
        <v>3500.0</v>
      </c>
      <c r="C31" s="70">
        <v>3500.0</v>
      </c>
      <c r="D31" s="70">
        <v>3500.0</v>
      </c>
      <c r="E31" s="70">
        <v>3500.0</v>
      </c>
      <c r="F31" s="70">
        <v>3500.0</v>
      </c>
      <c r="G31" s="70">
        <v>3500.0</v>
      </c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</row>
    <row r="32">
      <c r="A32" s="69" t="s">
        <v>45</v>
      </c>
      <c r="B32" s="70">
        <v>5000.0</v>
      </c>
      <c r="C32" s="70">
        <v>5000.0</v>
      </c>
      <c r="D32" s="70">
        <v>5000.0</v>
      </c>
      <c r="E32" s="70">
        <v>5000.0</v>
      </c>
      <c r="F32" s="70">
        <v>5000.0</v>
      </c>
      <c r="G32" s="70">
        <v>5000.0</v>
      </c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</row>
    <row r="33">
      <c r="A33" s="69" t="s">
        <v>46</v>
      </c>
      <c r="B33" s="70">
        <v>8474.63</v>
      </c>
      <c r="C33" s="70">
        <v>8474.63</v>
      </c>
      <c r="D33" s="70">
        <v>8474.63</v>
      </c>
      <c r="E33" s="70">
        <v>8474.63</v>
      </c>
      <c r="F33" s="70">
        <v>8474.63</v>
      </c>
      <c r="G33" s="70">
        <v>8474.63</v>
      </c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</row>
    <row r="34">
      <c r="A34" s="69" t="s">
        <v>47</v>
      </c>
      <c r="B34" s="61">
        <v>3500.0</v>
      </c>
      <c r="C34" s="61">
        <v>3500.0</v>
      </c>
      <c r="D34" s="61">
        <v>3500.0</v>
      </c>
      <c r="E34" s="61">
        <v>3500.0</v>
      </c>
      <c r="F34" s="61">
        <v>3500.0</v>
      </c>
      <c r="G34" s="61">
        <v>3500.0</v>
      </c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</row>
    <row r="35">
      <c r="A35" s="69" t="s">
        <v>48</v>
      </c>
      <c r="B35" s="61">
        <v>2200.0</v>
      </c>
      <c r="C35" s="61">
        <v>2200.0</v>
      </c>
      <c r="D35" s="61">
        <v>2200.0</v>
      </c>
      <c r="E35" s="61">
        <v>2200.0</v>
      </c>
      <c r="F35" s="61">
        <v>2200.0</v>
      </c>
      <c r="G35" s="61">
        <v>2200.0</v>
      </c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</row>
    <row r="36">
      <c r="A36" s="69" t="s">
        <v>49</v>
      </c>
      <c r="B36" s="61">
        <v>2200.0</v>
      </c>
      <c r="C36" s="61">
        <v>2200.0</v>
      </c>
      <c r="D36" s="61">
        <v>2200.0</v>
      </c>
      <c r="E36" s="61">
        <v>2200.0</v>
      </c>
      <c r="F36" s="61">
        <v>2200.0</v>
      </c>
      <c r="G36" s="61">
        <v>2200.0</v>
      </c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</row>
    <row r="37">
      <c r="A37" s="69" t="s">
        <v>50</v>
      </c>
      <c r="B37" s="62"/>
      <c r="C37" s="61">
        <v>60000.0</v>
      </c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</row>
    <row r="38">
      <c r="A38" s="60" t="s">
        <v>51</v>
      </c>
      <c r="B38" s="61"/>
      <c r="C38" s="61">
        <v>6750.0</v>
      </c>
      <c r="D38" s="61"/>
      <c r="E38" s="61"/>
      <c r="F38" s="61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</row>
    <row r="39">
      <c r="A39" s="60" t="s">
        <v>56</v>
      </c>
      <c r="B39" s="61">
        <f t="shared" ref="B39:G39" si="6">7500+14000</f>
        <v>21500</v>
      </c>
      <c r="C39" s="61">
        <f t="shared" si="6"/>
        <v>21500</v>
      </c>
      <c r="D39" s="61">
        <f t="shared" si="6"/>
        <v>21500</v>
      </c>
      <c r="E39" s="61">
        <f t="shared" si="6"/>
        <v>21500</v>
      </c>
      <c r="F39" s="61">
        <f t="shared" si="6"/>
        <v>21500</v>
      </c>
      <c r="G39" s="61">
        <f t="shared" si="6"/>
        <v>21500</v>
      </c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</row>
    <row r="40" hidden="1">
      <c r="A40" s="60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</row>
    <row r="41" hidden="1">
      <c r="A41" s="60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</row>
    <row r="42">
      <c r="A42" s="60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</row>
    <row r="43">
      <c r="A43" s="71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</row>
    <row r="44">
      <c r="A44" s="63" t="s">
        <v>22</v>
      </c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</row>
    <row r="45">
      <c r="A45" s="66" t="s">
        <v>59</v>
      </c>
      <c r="B45" s="72">
        <f t="shared" ref="B45:S45" si="7">SUM(B21:B44)</f>
        <v>138924.68</v>
      </c>
      <c r="C45" s="72">
        <f t="shared" si="7"/>
        <v>205674.68</v>
      </c>
      <c r="D45" s="72">
        <f t="shared" si="7"/>
        <v>131724.68</v>
      </c>
      <c r="E45" s="72">
        <f t="shared" si="7"/>
        <v>131724.68</v>
      </c>
      <c r="F45" s="72">
        <f t="shared" si="7"/>
        <v>131724.68</v>
      </c>
      <c r="G45" s="72">
        <f t="shared" si="7"/>
        <v>131724.68</v>
      </c>
      <c r="H45" s="72">
        <f t="shared" si="7"/>
        <v>0</v>
      </c>
      <c r="I45" s="72">
        <f t="shared" si="7"/>
        <v>0</v>
      </c>
      <c r="J45" s="72">
        <f t="shared" si="7"/>
        <v>0</v>
      </c>
      <c r="K45" s="72">
        <f t="shared" si="7"/>
        <v>0</v>
      </c>
      <c r="L45" s="72">
        <f t="shared" si="7"/>
        <v>0</v>
      </c>
      <c r="M45" s="72">
        <f t="shared" si="7"/>
        <v>0</v>
      </c>
      <c r="N45" s="72">
        <f t="shared" si="7"/>
        <v>0</v>
      </c>
      <c r="O45" s="72">
        <f t="shared" si="7"/>
        <v>0</v>
      </c>
      <c r="P45" s="72">
        <f t="shared" si="7"/>
        <v>0</v>
      </c>
      <c r="Q45" s="72">
        <f t="shared" si="7"/>
        <v>0</v>
      </c>
      <c r="R45" s="72">
        <f t="shared" si="7"/>
        <v>0</v>
      </c>
      <c r="S45" s="72">
        <f t="shared" si="7"/>
        <v>0</v>
      </c>
      <c r="T45" s="72"/>
      <c r="U45" s="72"/>
      <c r="V45" s="72"/>
      <c r="W45" s="72"/>
      <c r="X45" s="72"/>
      <c r="Y45" s="72"/>
      <c r="Z45" s="72"/>
    </row>
    <row r="46">
      <c r="A46" s="73" t="s">
        <v>60</v>
      </c>
      <c r="B46" s="74">
        <f t="shared" ref="B46:S46" si="8">B19-B45</f>
        <v>-80258.01333</v>
      </c>
      <c r="C46" s="74">
        <f t="shared" si="8"/>
        <v>-147008.0133</v>
      </c>
      <c r="D46" s="74">
        <f t="shared" si="8"/>
        <v>-73058.01333</v>
      </c>
      <c r="E46" s="74">
        <f t="shared" si="8"/>
        <v>-131724.68</v>
      </c>
      <c r="F46" s="74">
        <f t="shared" si="8"/>
        <v>-131724.68</v>
      </c>
      <c r="G46" s="74">
        <f t="shared" si="8"/>
        <v>-131724.68</v>
      </c>
      <c r="H46" s="74">
        <f t="shared" si="8"/>
        <v>0</v>
      </c>
      <c r="I46" s="74">
        <f t="shared" si="8"/>
        <v>0</v>
      </c>
      <c r="J46" s="74">
        <f t="shared" si="8"/>
        <v>0</v>
      </c>
      <c r="K46" s="74">
        <f t="shared" si="8"/>
        <v>0</v>
      </c>
      <c r="L46" s="74">
        <f t="shared" si="8"/>
        <v>0</v>
      </c>
      <c r="M46" s="74">
        <f t="shared" si="8"/>
        <v>0</v>
      </c>
      <c r="N46" s="74">
        <f t="shared" si="8"/>
        <v>0</v>
      </c>
      <c r="O46" s="74">
        <f t="shared" si="8"/>
        <v>0</v>
      </c>
      <c r="P46" s="74">
        <f t="shared" si="8"/>
        <v>0</v>
      </c>
      <c r="Q46" s="74">
        <f t="shared" si="8"/>
        <v>0</v>
      </c>
      <c r="R46" s="74">
        <f t="shared" si="8"/>
        <v>0</v>
      </c>
      <c r="S46" s="74">
        <f t="shared" si="8"/>
        <v>0</v>
      </c>
      <c r="T46" s="74"/>
      <c r="U46" s="74"/>
      <c r="V46" s="74"/>
      <c r="W46" s="74"/>
      <c r="X46" s="74"/>
      <c r="Y46" s="74"/>
      <c r="Z46" s="74"/>
    </row>
    <row r="47">
      <c r="A47" s="75" t="s">
        <v>61</v>
      </c>
      <c r="B47" s="71">
        <f t="shared" ref="B47:S47" si="9">B2+B46</f>
        <v>300465.1167</v>
      </c>
      <c r="C47" s="71">
        <f t="shared" si="9"/>
        <v>153457.1033</v>
      </c>
      <c r="D47" s="71">
        <f t="shared" si="9"/>
        <v>80399.09</v>
      </c>
      <c r="E47" s="71">
        <f t="shared" si="9"/>
        <v>-51325.59</v>
      </c>
      <c r="F47" s="71">
        <f t="shared" si="9"/>
        <v>-183050.27</v>
      </c>
      <c r="G47" s="71">
        <f t="shared" si="9"/>
        <v>-314774.95</v>
      </c>
      <c r="H47" s="71">
        <f t="shared" si="9"/>
        <v>-314774.95</v>
      </c>
      <c r="I47" s="71">
        <f t="shared" si="9"/>
        <v>-314774.95</v>
      </c>
      <c r="J47" s="71">
        <f t="shared" si="9"/>
        <v>-314774.95</v>
      </c>
      <c r="K47" s="71">
        <f t="shared" si="9"/>
        <v>-314774.95</v>
      </c>
      <c r="L47" s="71">
        <f t="shared" si="9"/>
        <v>-314774.95</v>
      </c>
      <c r="M47" s="71">
        <f t="shared" si="9"/>
        <v>-314774.95</v>
      </c>
      <c r="N47" s="71">
        <f t="shared" si="9"/>
        <v>-314774.95</v>
      </c>
      <c r="O47" s="71">
        <f t="shared" si="9"/>
        <v>-314774.95</v>
      </c>
      <c r="P47" s="71">
        <f t="shared" si="9"/>
        <v>-314774.95</v>
      </c>
      <c r="Q47" s="71">
        <f t="shared" si="9"/>
        <v>-314774.95</v>
      </c>
      <c r="R47" s="71">
        <f t="shared" si="9"/>
        <v>-314774.95</v>
      </c>
      <c r="S47" s="71">
        <f t="shared" si="9"/>
        <v>-314774.95</v>
      </c>
      <c r="T47" s="71"/>
      <c r="U47" s="71"/>
      <c r="V47" s="71"/>
      <c r="W47" s="71"/>
      <c r="X47" s="71"/>
      <c r="Y47" s="71"/>
      <c r="Z47" s="71"/>
    </row>
    <row r="48">
      <c r="A48" s="76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>
      <c r="A49" s="76" t="s">
        <v>62</v>
      </c>
      <c r="B49" s="77">
        <f t="shared" ref="B49:Q49" si="10">sum(C21:D44)</f>
        <v>337399.36</v>
      </c>
      <c r="C49" s="77">
        <f t="shared" si="10"/>
        <v>263449.36</v>
      </c>
      <c r="D49" s="77">
        <f t="shared" si="10"/>
        <v>263449.36</v>
      </c>
      <c r="E49" s="77">
        <f t="shared" si="10"/>
        <v>263449.36</v>
      </c>
      <c r="F49" s="77">
        <f t="shared" si="10"/>
        <v>131724.68</v>
      </c>
      <c r="G49" s="77">
        <f t="shared" si="10"/>
        <v>0</v>
      </c>
      <c r="H49" s="77">
        <f t="shared" si="10"/>
        <v>0</v>
      </c>
      <c r="I49" s="77">
        <f t="shared" si="10"/>
        <v>0</v>
      </c>
      <c r="J49" s="77">
        <f t="shared" si="10"/>
        <v>0</v>
      </c>
      <c r="K49" s="77">
        <f t="shared" si="10"/>
        <v>0</v>
      </c>
      <c r="L49" s="77">
        <f t="shared" si="10"/>
        <v>0</v>
      </c>
      <c r="M49" s="77">
        <f t="shared" si="10"/>
        <v>0</v>
      </c>
      <c r="N49" s="77">
        <f t="shared" si="10"/>
        <v>0</v>
      </c>
      <c r="O49" s="77">
        <f t="shared" si="10"/>
        <v>0</v>
      </c>
      <c r="P49" s="77">
        <f t="shared" si="10"/>
        <v>0</v>
      </c>
      <c r="Q49" s="77">
        <f t="shared" si="10"/>
        <v>0</v>
      </c>
      <c r="R49" s="77">
        <f>sum(S21:AA44)</f>
        <v>0</v>
      </c>
      <c r="S49" s="77">
        <f>sum(AA21:AB44)</f>
        <v>0</v>
      </c>
      <c r="T49" s="77"/>
      <c r="U49" s="77"/>
      <c r="V49" s="77"/>
      <c r="W49" s="77"/>
      <c r="X49" s="77"/>
      <c r="Y49" s="77"/>
      <c r="Z49" s="77"/>
    </row>
    <row r="50">
      <c r="A50" s="60" t="s">
        <v>63</v>
      </c>
      <c r="B50" s="71">
        <f t="shared" ref="B50:S50" si="11">B47-B49</f>
        <v>-36934.24333</v>
      </c>
      <c r="C50" s="71">
        <f t="shared" si="11"/>
        <v>-109992.2567</v>
      </c>
      <c r="D50" s="71">
        <f t="shared" si="11"/>
        <v>-183050.27</v>
      </c>
      <c r="E50" s="71">
        <f t="shared" si="11"/>
        <v>-314774.95</v>
      </c>
      <c r="F50" s="71">
        <f t="shared" si="11"/>
        <v>-314774.95</v>
      </c>
      <c r="G50" s="71">
        <f t="shared" si="11"/>
        <v>-314774.95</v>
      </c>
      <c r="H50" s="71">
        <f t="shared" si="11"/>
        <v>-314774.95</v>
      </c>
      <c r="I50" s="71">
        <f t="shared" si="11"/>
        <v>-314774.95</v>
      </c>
      <c r="J50" s="71">
        <f t="shared" si="11"/>
        <v>-314774.95</v>
      </c>
      <c r="K50" s="71">
        <f t="shared" si="11"/>
        <v>-314774.95</v>
      </c>
      <c r="L50" s="71">
        <f t="shared" si="11"/>
        <v>-314774.95</v>
      </c>
      <c r="M50" s="71">
        <f t="shared" si="11"/>
        <v>-314774.95</v>
      </c>
      <c r="N50" s="71">
        <f t="shared" si="11"/>
        <v>-314774.95</v>
      </c>
      <c r="O50" s="71">
        <f t="shared" si="11"/>
        <v>-314774.95</v>
      </c>
      <c r="P50" s="71">
        <f t="shared" si="11"/>
        <v>-314774.95</v>
      </c>
      <c r="Q50" s="71">
        <f t="shared" si="11"/>
        <v>-314774.95</v>
      </c>
      <c r="R50" s="71">
        <f t="shared" si="11"/>
        <v>-314774.95</v>
      </c>
      <c r="S50" s="71">
        <f t="shared" si="11"/>
        <v>-314774.95</v>
      </c>
      <c r="T50" s="71"/>
      <c r="U50" s="71"/>
      <c r="V50" s="71"/>
      <c r="W50" s="71"/>
      <c r="X50" s="71"/>
      <c r="Y50" s="71"/>
      <c r="Z50" s="71"/>
    </row>
    <row r="51">
      <c r="A51" s="71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</row>
    <row r="52">
      <c r="A52" s="7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</row>
    <row r="53">
      <c r="A53" s="71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</row>
    <row r="54">
      <c r="A54" s="71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</row>
    <row r="55">
      <c r="A55" s="71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</row>
    <row r="56">
      <c r="A56" s="71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</row>
    <row r="57">
      <c r="A57" s="71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</row>
    <row r="58">
      <c r="A58" s="71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</row>
    <row r="59">
      <c r="A59" s="71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</row>
    <row r="60">
      <c r="A60" s="71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</row>
  </sheetData>
  <autoFilter ref="$A$1:$Z$60"/>
  <conditionalFormatting sqref="A50:Z50">
    <cfRule type="cellIs" dxfId="0" priority="1" operator="lessThan">
      <formula>0</formula>
    </cfRule>
  </conditionalFormatting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39.5"/>
    <col customWidth="1" min="2" max="2" width="36.0"/>
  </cols>
  <sheetData>
    <row r="1">
      <c r="A1" s="78" t="s">
        <v>106</v>
      </c>
      <c r="B1" s="78" t="s">
        <v>107</v>
      </c>
      <c r="C1" s="78" t="s">
        <v>108</v>
      </c>
      <c r="D1" s="78" t="s">
        <v>109</v>
      </c>
      <c r="E1" s="79">
        <v>45505.0</v>
      </c>
      <c r="F1" s="79">
        <v>45536.0</v>
      </c>
      <c r="G1" s="80">
        <v>45566.0</v>
      </c>
      <c r="H1" s="80">
        <v>45597.0</v>
      </c>
      <c r="I1" s="80">
        <v>45627.0</v>
      </c>
      <c r="J1" s="79">
        <v>45658.0</v>
      </c>
      <c r="K1" s="79">
        <v>45689.0</v>
      </c>
      <c r="L1" s="79">
        <v>45717.0</v>
      </c>
      <c r="M1" s="79">
        <v>45748.0</v>
      </c>
      <c r="N1" s="79">
        <v>45778.0</v>
      </c>
      <c r="O1" s="79">
        <v>45809.0</v>
      </c>
      <c r="P1" s="79">
        <v>45839.0</v>
      </c>
      <c r="Q1" s="78" t="s">
        <v>65</v>
      </c>
      <c r="R1" s="46" t="s">
        <v>110</v>
      </c>
    </row>
    <row r="2" hidden="1">
      <c r="A2" s="78" t="s">
        <v>37</v>
      </c>
      <c r="B2" s="78" t="s">
        <v>111</v>
      </c>
      <c r="C2" s="81">
        <v>11.0</v>
      </c>
      <c r="D2" s="82" t="s">
        <v>112</v>
      </c>
      <c r="E2" s="81">
        <v>6800.0</v>
      </c>
      <c r="F2" s="81">
        <v>6800.0</v>
      </c>
      <c r="G2" s="81">
        <v>6800.0</v>
      </c>
      <c r="H2" s="81">
        <v>6800.0</v>
      </c>
      <c r="I2" s="81">
        <v>0.0</v>
      </c>
      <c r="J2" s="81">
        <v>13600.0</v>
      </c>
      <c r="K2" s="81">
        <v>6800.0</v>
      </c>
      <c r="L2" s="81">
        <v>6800.0</v>
      </c>
      <c r="M2" s="81">
        <v>6800.0</v>
      </c>
      <c r="N2" s="81">
        <v>6815.0</v>
      </c>
      <c r="O2" s="81">
        <v>6800.0</v>
      </c>
      <c r="P2" s="81">
        <v>6800.0</v>
      </c>
      <c r="Q2" s="83">
        <f t="shared" ref="Q2:Q211" si="1">sum(E2:P2)</f>
        <v>81615</v>
      </c>
      <c r="R2" s="46" t="s">
        <v>113</v>
      </c>
    </row>
    <row r="3">
      <c r="A3" s="78" t="s">
        <v>37</v>
      </c>
      <c r="B3" s="78" t="s">
        <v>114</v>
      </c>
      <c r="C3" s="81">
        <v>1.0</v>
      </c>
      <c r="D3" s="78" t="s">
        <v>115</v>
      </c>
      <c r="E3" s="81">
        <v>0.0</v>
      </c>
      <c r="F3" s="81">
        <v>0.0</v>
      </c>
      <c r="G3" s="81">
        <v>0.0</v>
      </c>
      <c r="H3" s="81">
        <v>0.0</v>
      </c>
      <c r="I3" s="81">
        <v>0.0</v>
      </c>
      <c r="J3" s="81">
        <v>0.0</v>
      </c>
      <c r="K3" s="81">
        <v>0.0</v>
      </c>
      <c r="L3" s="81">
        <v>0.0</v>
      </c>
      <c r="M3" s="81">
        <v>0.0</v>
      </c>
      <c r="N3" s="81">
        <v>0.0</v>
      </c>
      <c r="O3" s="81">
        <v>50.69</v>
      </c>
      <c r="P3" s="81">
        <v>0.0</v>
      </c>
      <c r="Q3" s="83">
        <f t="shared" si="1"/>
        <v>50.69</v>
      </c>
      <c r="R3" s="46" t="s">
        <v>56</v>
      </c>
    </row>
    <row r="4">
      <c r="A4" s="78" t="s">
        <v>116</v>
      </c>
      <c r="B4" s="78" t="s">
        <v>117</v>
      </c>
      <c r="C4" s="81">
        <v>1.0</v>
      </c>
      <c r="D4" s="78" t="s">
        <v>115</v>
      </c>
      <c r="E4" s="81">
        <v>0.0</v>
      </c>
      <c r="F4" s="81">
        <v>0.0</v>
      </c>
      <c r="G4" s="81">
        <v>0.0</v>
      </c>
      <c r="H4" s="81">
        <v>0.0</v>
      </c>
      <c r="I4" s="81">
        <v>2169.42</v>
      </c>
      <c r="J4" s="81">
        <v>0.0</v>
      </c>
      <c r="K4" s="81">
        <v>0.0</v>
      </c>
      <c r="L4" s="81">
        <v>0.0</v>
      </c>
      <c r="M4" s="81">
        <v>0.0</v>
      </c>
      <c r="N4" s="81">
        <v>0.0</v>
      </c>
      <c r="O4" s="81">
        <v>0.0</v>
      </c>
      <c r="P4" s="81">
        <v>0.0</v>
      </c>
      <c r="Q4" s="83">
        <f t="shared" si="1"/>
        <v>2169.42</v>
      </c>
      <c r="R4" s="46" t="s">
        <v>56</v>
      </c>
    </row>
    <row r="5" hidden="1">
      <c r="A5" s="78" t="s">
        <v>116</v>
      </c>
      <c r="B5" s="78" t="s">
        <v>118</v>
      </c>
      <c r="C5" s="81">
        <v>2.0</v>
      </c>
      <c r="D5" s="78" t="s">
        <v>119</v>
      </c>
      <c r="E5" s="81">
        <v>0.0</v>
      </c>
      <c r="F5" s="81">
        <v>10000.0</v>
      </c>
      <c r="G5" s="81">
        <v>0.0</v>
      </c>
      <c r="H5" s="81">
        <v>0.0</v>
      </c>
      <c r="I5" s="81">
        <v>0.0</v>
      </c>
      <c r="J5" s="81">
        <v>10000.0</v>
      </c>
      <c r="K5" s="81">
        <v>0.0</v>
      </c>
      <c r="L5" s="81">
        <v>0.0</v>
      </c>
      <c r="M5" s="81">
        <v>0.0</v>
      </c>
      <c r="N5" s="81">
        <v>0.0</v>
      </c>
      <c r="O5" s="81">
        <v>0.0</v>
      </c>
      <c r="P5" s="81">
        <v>0.0</v>
      </c>
      <c r="Q5" s="83">
        <f t="shared" si="1"/>
        <v>20000</v>
      </c>
      <c r="R5" s="46" t="s">
        <v>120</v>
      </c>
    </row>
    <row r="6">
      <c r="A6" s="78" t="s">
        <v>121</v>
      </c>
      <c r="B6" s="78" t="s">
        <v>122</v>
      </c>
      <c r="C6" s="81">
        <v>1.0</v>
      </c>
      <c r="D6" s="78" t="s">
        <v>115</v>
      </c>
      <c r="E6" s="81">
        <v>0.0</v>
      </c>
      <c r="F6" s="81">
        <v>0.0</v>
      </c>
      <c r="G6" s="81">
        <v>0.0</v>
      </c>
      <c r="H6" s="81">
        <v>0.0</v>
      </c>
      <c r="I6" s="81">
        <v>0.0</v>
      </c>
      <c r="J6" s="81">
        <v>0.0</v>
      </c>
      <c r="K6" s="81">
        <v>0.0</v>
      </c>
      <c r="L6" s="81">
        <v>0.0</v>
      </c>
      <c r="M6" s="81">
        <v>0.0</v>
      </c>
      <c r="N6" s="81">
        <v>0.0</v>
      </c>
      <c r="O6" s="81">
        <v>77.92</v>
      </c>
      <c r="P6" s="81">
        <v>0.0</v>
      </c>
      <c r="Q6" s="83">
        <f t="shared" si="1"/>
        <v>77.92</v>
      </c>
      <c r="R6" s="46" t="s">
        <v>56</v>
      </c>
    </row>
    <row r="7" hidden="1">
      <c r="A7" s="78" t="s">
        <v>123</v>
      </c>
      <c r="B7" s="78" t="s">
        <v>124</v>
      </c>
      <c r="C7" s="81">
        <v>2.0</v>
      </c>
      <c r="D7" s="78" t="s">
        <v>119</v>
      </c>
      <c r="E7" s="81">
        <v>0.0</v>
      </c>
      <c r="F7" s="81">
        <v>0.0</v>
      </c>
      <c r="G7" s="81">
        <v>0.0</v>
      </c>
      <c r="H7" s="81">
        <v>0.0</v>
      </c>
      <c r="I7" s="81">
        <v>0.0</v>
      </c>
      <c r="J7" s="81">
        <v>0.0</v>
      </c>
      <c r="K7" s="81">
        <v>0.0</v>
      </c>
      <c r="L7" s="81">
        <v>0.0</v>
      </c>
      <c r="M7" s="81">
        <v>0.0</v>
      </c>
      <c r="N7" s="81">
        <v>520.37</v>
      </c>
      <c r="O7" s="81">
        <v>0.0</v>
      </c>
      <c r="P7" s="81">
        <v>248.48</v>
      </c>
      <c r="Q7" s="83">
        <f t="shared" si="1"/>
        <v>768.85</v>
      </c>
    </row>
    <row r="8">
      <c r="A8" s="78" t="s">
        <v>125</v>
      </c>
      <c r="B8" s="78" t="s">
        <v>126</v>
      </c>
      <c r="C8" s="81">
        <v>1.0</v>
      </c>
      <c r="D8" s="78" t="s">
        <v>115</v>
      </c>
      <c r="E8" s="81">
        <v>0.0</v>
      </c>
      <c r="F8" s="81">
        <v>0.0</v>
      </c>
      <c r="G8" s="81">
        <v>0.0</v>
      </c>
      <c r="H8" s="81">
        <v>0.0</v>
      </c>
      <c r="I8" s="81">
        <v>0.0</v>
      </c>
      <c r="J8" s="81">
        <v>0.0</v>
      </c>
      <c r="K8" s="81">
        <v>0.0</v>
      </c>
      <c r="L8" s="81">
        <v>488.15</v>
      </c>
      <c r="M8" s="81">
        <v>0.0</v>
      </c>
      <c r="N8" s="81">
        <v>0.0</v>
      </c>
      <c r="O8" s="81">
        <v>0.0</v>
      </c>
      <c r="P8" s="81">
        <v>0.0</v>
      </c>
      <c r="Q8" s="83">
        <f t="shared" si="1"/>
        <v>488.15</v>
      </c>
      <c r="R8" s="46" t="s">
        <v>56</v>
      </c>
    </row>
    <row r="9">
      <c r="A9" s="78" t="s">
        <v>125</v>
      </c>
      <c r="B9" s="78" t="s">
        <v>114</v>
      </c>
      <c r="C9" s="81">
        <v>1.0</v>
      </c>
      <c r="D9" s="78" t="s">
        <v>115</v>
      </c>
      <c r="E9" s="81">
        <v>0.0</v>
      </c>
      <c r="F9" s="81">
        <v>0.0</v>
      </c>
      <c r="G9" s="81">
        <v>0.0</v>
      </c>
      <c r="H9" s="81">
        <v>0.0</v>
      </c>
      <c r="I9" s="81">
        <v>0.0</v>
      </c>
      <c r="J9" s="81">
        <v>0.0</v>
      </c>
      <c r="K9" s="81">
        <v>0.0</v>
      </c>
      <c r="L9" s="81">
        <v>378.0</v>
      </c>
      <c r="M9" s="81">
        <v>0.0</v>
      </c>
      <c r="N9" s="81">
        <v>0.0</v>
      </c>
      <c r="O9" s="81">
        <v>0.0</v>
      </c>
      <c r="P9" s="81">
        <v>0.0</v>
      </c>
      <c r="Q9" s="83">
        <f t="shared" si="1"/>
        <v>378</v>
      </c>
      <c r="R9" s="46" t="s">
        <v>56</v>
      </c>
    </row>
    <row r="10" hidden="1">
      <c r="A10" s="78" t="s">
        <v>47</v>
      </c>
      <c r="B10" s="78" t="s">
        <v>127</v>
      </c>
      <c r="C10" s="81">
        <v>9.0</v>
      </c>
      <c r="D10" s="78" t="s">
        <v>119</v>
      </c>
      <c r="E10" s="81">
        <v>1400.0</v>
      </c>
      <c r="F10" s="81">
        <v>0.0</v>
      </c>
      <c r="G10" s="81">
        <v>0.0</v>
      </c>
      <c r="H10" s="81">
        <v>5250.0</v>
      </c>
      <c r="I10" s="81">
        <v>3500.0</v>
      </c>
      <c r="J10" s="81">
        <v>3500.0</v>
      </c>
      <c r="K10" s="81">
        <v>3500.0</v>
      </c>
      <c r="L10" s="81">
        <v>3500.0</v>
      </c>
      <c r="M10" s="81">
        <v>3500.0</v>
      </c>
      <c r="N10" s="81">
        <v>1750.0</v>
      </c>
      <c r="O10" s="81">
        <v>5250.0</v>
      </c>
      <c r="P10" s="81">
        <v>0.0</v>
      </c>
      <c r="Q10" s="83">
        <f t="shared" si="1"/>
        <v>31150</v>
      </c>
      <c r="R10" s="46" t="s">
        <v>113</v>
      </c>
    </row>
    <row r="11">
      <c r="A11" s="78" t="s">
        <v>128</v>
      </c>
      <c r="B11" s="78" t="s">
        <v>129</v>
      </c>
      <c r="C11" s="81">
        <v>1.0</v>
      </c>
      <c r="D11" s="78" t="s">
        <v>115</v>
      </c>
      <c r="E11" s="81">
        <v>0.0</v>
      </c>
      <c r="F11" s="81">
        <v>0.0</v>
      </c>
      <c r="G11" s="81">
        <v>0.0</v>
      </c>
      <c r="H11" s="81">
        <v>0.0</v>
      </c>
      <c r="I11" s="81">
        <v>0.0</v>
      </c>
      <c r="J11" s="81">
        <v>0.0</v>
      </c>
      <c r="K11" s="81">
        <v>0.0</v>
      </c>
      <c r="L11" s="81">
        <v>2212.22</v>
      </c>
      <c r="M11" s="81">
        <v>0.0</v>
      </c>
      <c r="N11" s="81">
        <v>0.0</v>
      </c>
      <c r="O11" s="81">
        <v>0.0</v>
      </c>
      <c r="P11" s="81">
        <v>0.0</v>
      </c>
      <c r="Q11" s="83">
        <f t="shared" si="1"/>
        <v>2212.22</v>
      </c>
      <c r="R11" s="46" t="s">
        <v>56</v>
      </c>
    </row>
    <row r="12" hidden="1">
      <c r="A12" s="78" t="s">
        <v>130</v>
      </c>
      <c r="B12" s="78" t="s">
        <v>122</v>
      </c>
      <c r="C12" s="81">
        <v>4.0</v>
      </c>
      <c r="D12" s="78" t="s">
        <v>119</v>
      </c>
      <c r="E12" s="81">
        <v>0.0</v>
      </c>
      <c r="F12" s="81">
        <v>0.0</v>
      </c>
      <c r="G12" s="81">
        <v>0.0</v>
      </c>
      <c r="H12" s="81">
        <v>0.0</v>
      </c>
      <c r="I12" s="81">
        <v>0.0</v>
      </c>
      <c r="J12" s="81">
        <v>1386.0</v>
      </c>
      <c r="K12" s="81">
        <v>2772.0</v>
      </c>
      <c r="L12" s="81">
        <v>0.0</v>
      </c>
      <c r="M12" s="81">
        <v>1386.0</v>
      </c>
      <c r="N12" s="81">
        <v>1386.0</v>
      </c>
      <c r="O12" s="81">
        <v>0.0</v>
      </c>
      <c r="P12" s="81">
        <v>0.0</v>
      </c>
      <c r="Q12" s="83">
        <f t="shared" si="1"/>
        <v>6930</v>
      </c>
    </row>
    <row r="13" hidden="1">
      <c r="A13" s="78" t="s">
        <v>131</v>
      </c>
      <c r="B13" s="78" t="s">
        <v>132</v>
      </c>
      <c r="C13" s="81">
        <v>6.0</v>
      </c>
      <c r="D13" s="78" t="s">
        <v>119</v>
      </c>
      <c r="E13" s="81">
        <v>0.0</v>
      </c>
      <c r="F13" s="81">
        <v>0.0</v>
      </c>
      <c r="G13" s="81">
        <v>0.0</v>
      </c>
      <c r="H13" s="81">
        <v>0.0</v>
      </c>
      <c r="I13" s="81">
        <v>0.0</v>
      </c>
      <c r="J13" s="81">
        <v>0.0</v>
      </c>
      <c r="K13" s="81">
        <v>163.1</v>
      </c>
      <c r="L13" s="81">
        <v>163.1</v>
      </c>
      <c r="M13" s="81">
        <v>144.98</v>
      </c>
      <c r="N13" s="81">
        <v>163.1</v>
      </c>
      <c r="O13" s="81">
        <v>163.1</v>
      </c>
      <c r="P13" s="81">
        <v>163.1</v>
      </c>
      <c r="Q13" s="83">
        <f t="shared" si="1"/>
        <v>960.48</v>
      </c>
    </row>
    <row r="14" hidden="1">
      <c r="A14" s="78" t="s">
        <v>45</v>
      </c>
      <c r="B14" s="78" t="s">
        <v>118</v>
      </c>
      <c r="C14" s="81">
        <v>6.0</v>
      </c>
      <c r="D14" s="78" t="s">
        <v>119</v>
      </c>
      <c r="E14" s="81">
        <v>0.0</v>
      </c>
      <c r="F14" s="81">
        <v>0.0</v>
      </c>
      <c r="G14" s="81">
        <v>25000.0</v>
      </c>
      <c r="H14" s="81">
        <v>5000.0</v>
      </c>
      <c r="I14" s="81">
        <v>10000.0</v>
      </c>
      <c r="J14" s="81">
        <v>0.0</v>
      </c>
      <c r="K14" s="81">
        <v>0.0</v>
      </c>
      <c r="L14" s="81">
        <v>0.0</v>
      </c>
      <c r="M14" s="81">
        <v>0.0</v>
      </c>
      <c r="N14" s="81">
        <v>20000.0</v>
      </c>
      <c r="O14" s="81">
        <v>10000.0</v>
      </c>
      <c r="P14" s="81">
        <v>5000.0</v>
      </c>
      <c r="Q14" s="83">
        <f t="shared" si="1"/>
        <v>75000</v>
      </c>
      <c r="R14" s="46" t="s">
        <v>113</v>
      </c>
    </row>
    <row r="15">
      <c r="A15" s="78" t="s">
        <v>45</v>
      </c>
      <c r="B15" s="78" t="s">
        <v>126</v>
      </c>
      <c r="C15" s="81">
        <v>1.0</v>
      </c>
      <c r="D15" s="78" t="s">
        <v>115</v>
      </c>
      <c r="E15" s="81">
        <v>0.0</v>
      </c>
      <c r="F15" s="81">
        <v>0.0</v>
      </c>
      <c r="G15" s="81">
        <v>0.0</v>
      </c>
      <c r="H15" s="81">
        <v>584.25</v>
      </c>
      <c r="I15" s="81">
        <v>0.0</v>
      </c>
      <c r="J15" s="81">
        <v>0.0</v>
      </c>
      <c r="K15" s="81">
        <v>0.0</v>
      </c>
      <c r="L15" s="81">
        <v>0.0</v>
      </c>
      <c r="M15" s="81">
        <v>0.0</v>
      </c>
      <c r="N15" s="81">
        <v>0.0</v>
      </c>
      <c r="O15" s="81">
        <v>0.0</v>
      </c>
      <c r="P15" s="81">
        <v>0.0</v>
      </c>
      <c r="Q15" s="83">
        <f t="shared" si="1"/>
        <v>584.25</v>
      </c>
      <c r="R15" s="46" t="s">
        <v>56</v>
      </c>
    </row>
    <row r="16" hidden="1">
      <c r="A16" s="78" t="s">
        <v>45</v>
      </c>
      <c r="B16" s="78" t="s">
        <v>114</v>
      </c>
      <c r="C16" s="81">
        <v>2.0</v>
      </c>
      <c r="D16" s="78" t="s">
        <v>119</v>
      </c>
      <c r="E16" s="81">
        <v>0.0</v>
      </c>
      <c r="F16" s="81">
        <v>0.0</v>
      </c>
      <c r="G16" s="81">
        <v>0.0</v>
      </c>
      <c r="H16" s="81">
        <v>118.68</v>
      </c>
      <c r="I16" s="81">
        <v>595.93</v>
      </c>
      <c r="J16" s="81">
        <v>0.0</v>
      </c>
      <c r="K16" s="81">
        <v>0.0</v>
      </c>
      <c r="L16" s="81">
        <v>0.0</v>
      </c>
      <c r="M16" s="81">
        <v>0.0</v>
      </c>
      <c r="N16" s="81">
        <v>0.0</v>
      </c>
      <c r="O16" s="81">
        <v>0.0</v>
      </c>
      <c r="P16" s="81">
        <v>0.0</v>
      </c>
      <c r="Q16" s="83">
        <f t="shared" si="1"/>
        <v>714.61</v>
      </c>
    </row>
    <row r="17">
      <c r="A17" s="78" t="s">
        <v>133</v>
      </c>
      <c r="B17" s="78" t="s">
        <v>122</v>
      </c>
      <c r="C17" s="81">
        <v>1.0</v>
      </c>
      <c r="D17" s="78" t="s">
        <v>115</v>
      </c>
      <c r="E17" s="81">
        <v>0.0</v>
      </c>
      <c r="F17" s="81">
        <v>0.0</v>
      </c>
      <c r="G17" s="81">
        <v>0.0</v>
      </c>
      <c r="H17" s="81">
        <v>0.0</v>
      </c>
      <c r="I17" s="81">
        <v>0.0</v>
      </c>
      <c r="J17" s="81">
        <v>0.0</v>
      </c>
      <c r="K17" s="81">
        <v>0.0</v>
      </c>
      <c r="L17" s="81">
        <v>0.0</v>
      </c>
      <c r="M17" s="81">
        <v>0.0</v>
      </c>
      <c r="N17" s="81">
        <v>0.0</v>
      </c>
      <c r="O17" s="81">
        <v>35.05</v>
      </c>
      <c r="P17" s="81">
        <v>0.0</v>
      </c>
      <c r="Q17" s="83">
        <f t="shared" si="1"/>
        <v>35.05</v>
      </c>
      <c r="R17" s="46" t="s">
        <v>56</v>
      </c>
    </row>
    <row r="18" hidden="1">
      <c r="A18" s="78" t="s">
        <v>134</v>
      </c>
      <c r="B18" s="78" t="s">
        <v>117</v>
      </c>
      <c r="C18" s="81">
        <v>3.0</v>
      </c>
      <c r="D18" s="78" t="s">
        <v>119</v>
      </c>
      <c r="E18" s="81">
        <v>0.0</v>
      </c>
      <c r="F18" s="81">
        <v>0.0</v>
      </c>
      <c r="G18" s="81">
        <v>5204.16</v>
      </c>
      <c r="H18" s="81">
        <v>127742.08</v>
      </c>
      <c r="I18" s="81">
        <v>19068.39</v>
      </c>
      <c r="J18" s="81">
        <v>0.0</v>
      </c>
      <c r="K18" s="81">
        <v>0.0</v>
      </c>
      <c r="L18" s="81">
        <v>0.0</v>
      </c>
      <c r="M18" s="81">
        <v>0.0</v>
      </c>
      <c r="N18" s="81">
        <v>0.0</v>
      </c>
      <c r="O18" s="81">
        <v>0.0</v>
      </c>
      <c r="P18" s="81">
        <v>0.0</v>
      </c>
      <c r="Q18" s="83">
        <f t="shared" si="1"/>
        <v>152014.63</v>
      </c>
    </row>
    <row r="19" hidden="1">
      <c r="A19" s="78" t="s">
        <v>134</v>
      </c>
      <c r="B19" s="78" t="s">
        <v>127</v>
      </c>
      <c r="C19" s="81">
        <v>1.0</v>
      </c>
      <c r="D19" s="78" t="s">
        <v>115</v>
      </c>
      <c r="E19" s="81">
        <v>0.0</v>
      </c>
      <c r="F19" s="81">
        <v>0.0</v>
      </c>
      <c r="G19" s="81">
        <v>0.0</v>
      </c>
      <c r="H19" s="81">
        <v>0.0</v>
      </c>
      <c r="I19" s="81">
        <v>528.4</v>
      </c>
      <c r="J19" s="81">
        <v>0.0</v>
      </c>
      <c r="K19" s="81">
        <v>0.0</v>
      </c>
      <c r="L19" s="81">
        <v>0.0</v>
      </c>
      <c r="M19" s="81">
        <v>0.0</v>
      </c>
      <c r="N19" s="81">
        <v>0.0</v>
      </c>
      <c r="O19" s="81">
        <v>0.0</v>
      </c>
      <c r="P19" s="81">
        <v>0.0</v>
      </c>
      <c r="Q19" s="83">
        <f t="shared" si="1"/>
        <v>528.4</v>
      </c>
    </row>
    <row r="20" hidden="1">
      <c r="A20" s="78" t="s">
        <v>134</v>
      </c>
      <c r="B20" s="78" t="s">
        <v>135</v>
      </c>
      <c r="C20" s="81">
        <v>2.0</v>
      </c>
      <c r="D20" s="78" t="s">
        <v>119</v>
      </c>
      <c r="E20" s="81">
        <v>356.44</v>
      </c>
      <c r="F20" s="81">
        <v>159.35</v>
      </c>
      <c r="G20" s="81">
        <v>0.0</v>
      </c>
      <c r="H20" s="81">
        <v>0.0</v>
      </c>
      <c r="I20" s="81">
        <v>0.0</v>
      </c>
      <c r="J20" s="81">
        <v>0.0</v>
      </c>
      <c r="K20" s="81">
        <v>0.0</v>
      </c>
      <c r="L20" s="81">
        <v>0.0</v>
      </c>
      <c r="M20" s="81">
        <v>0.0</v>
      </c>
      <c r="N20" s="81">
        <v>0.0</v>
      </c>
      <c r="O20" s="81">
        <v>0.0</v>
      </c>
      <c r="P20" s="81">
        <v>0.0</v>
      </c>
      <c r="Q20" s="83">
        <f t="shared" si="1"/>
        <v>515.79</v>
      </c>
    </row>
    <row r="21" hidden="1">
      <c r="A21" s="78" t="s">
        <v>134</v>
      </c>
      <c r="B21" s="78" t="s">
        <v>136</v>
      </c>
      <c r="C21" s="81">
        <v>3.0</v>
      </c>
      <c r="D21" s="78" t="s">
        <v>119</v>
      </c>
      <c r="E21" s="81">
        <v>9.0</v>
      </c>
      <c r="F21" s="81">
        <v>0.0</v>
      </c>
      <c r="G21" s="81">
        <v>0.0</v>
      </c>
      <c r="H21" s="81">
        <v>2817.46</v>
      </c>
      <c r="I21" s="81">
        <v>1967.12</v>
      </c>
      <c r="J21" s="81">
        <v>0.0</v>
      </c>
      <c r="K21" s="81">
        <v>0.0</v>
      </c>
      <c r="L21" s="81">
        <v>0.0</v>
      </c>
      <c r="M21" s="81">
        <v>0.0</v>
      </c>
      <c r="N21" s="81">
        <v>0.0</v>
      </c>
      <c r="O21" s="81">
        <v>0.0</v>
      </c>
      <c r="P21" s="81">
        <v>0.0</v>
      </c>
      <c r="Q21" s="83">
        <f t="shared" si="1"/>
        <v>4793.58</v>
      </c>
    </row>
    <row r="22" hidden="1">
      <c r="A22" s="78" t="s">
        <v>134</v>
      </c>
      <c r="B22" s="78" t="s">
        <v>122</v>
      </c>
      <c r="C22" s="81">
        <v>7.0</v>
      </c>
      <c r="D22" s="78" t="s">
        <v>119</v>
      </c>
      <c r="E22" s="81">
        <v>1601.76</v>
      </c>
      <c r="F22" s="81">
        <v>3105.14</v>
      </c>
      <c r="G22" s="81">
        <v>11.47</v>
      </c>
      <c r="H22" s="81">
        <v>7410.79</v>
      </c>
      <c r="I22" s="81">
        <v>9011.03</v>
      </c>
      <c r="J22" s="81">
        <v>342.4</v>
      </c>
      <c r="K22" s="81">
        <v>0.0</v>
      </c>
      <c r="L22" s="81">
        <v>0.0</v>
      </c>
      <c r="M22" s="81">
        <v>-135.15</v>
      </c>
      <c r="N22" s="81">
        <v>0.0</v>
      </c>
      <c r="O22" s="81">
        <v>0.0</v>
      </c>
      <c r="P22" s="81">
        <v>0.0</v>
      </c>
      <c r="Q22" s="83">
        <f t="shared" si="1"/>
        <v>21347.44</v>
      </c>
    </row>
    <row r="23" hidden="1">
      <c r="A23" s="78" t="s">
        <v>134</v>
      </c>
      <c r="B23" s="78" t="s">
        <v>137</v>
      </c>
      <c r="C23" s="81">
        <v>2.0</v>
      </c>
      <c r="D23" s="78" t="s">
        <v>119</v>
      </c>
      <c r="E23" s="81">
        <v>0.0</v>
      </c>
      <c r="F23" s="81">
        <v>3178.54</v>
      </c>
      <c r="G23" s="81">
        <v>0.0</v>
      </c>
      <c r="H23" s="81">
        <v>0.0</v>
      </c>
      <c r="I23" s="81">
        <v>103.5</v>
      </c>
      <c r="J23" s="81">
        <v>0.0</v>
      </c>
      <c r="K23" s="81">
        <v>0.0</v>
      </c>
      <c r="L23" s="81">
        <v>0.0</v>
      </c>
      <c r="M23" s="81">
        <v>0.0</v>
      </c>
      <c r="N23" s="81">
        <v>0.0</v>
      </c>
      <c r="O23" s="81">
        <v>0.0</v>
      </c>
      <c r="P23" s="81">
        <v>0.0</v>
      </c>
      <c r="Q23" s="83">
        <f t="shared" si="1"/>
        <v>3282.04</v>
      </c>
    </row>
    <row r="24" hidden="1">
      <c r="A24" s="78" t="s">
        <v>134</v>
      </c>
      <c r="B24" s="78" t="s">
        <v>124</v>
      </c>
      <c r="C24" s="81">
        <v>6.0</v>
      </c>
      <c r="D24" s="78" t="s">
        <v>119</v>
      </c>
      <c r="E24" s="81">
        <v>5115.08</v>
      </c>
      <c r="F24" s="81">
        <v>3250.54</v>
      </c>
      <c r="G24" s="81">
        <v>16.0</v>
      </c>
      <c r="H24" s="81">
        <v>420.47</v>
      </c>
      <c r="I24" s="81">
        <v>3103.9</v>
      </c>
      <c r="J24" s="81">
        <v>0.0</v>
      </c>
      <c r="K24" s="81">
        <v>0.0</v>
      </c>
      <c r="L24" s="81">
        <v>0.0</v>
      </c>
      <c r="M24" s="81">
        <v>-506.03</v>
      </c>
      <c r="N24" s="81">
        <v>0.0</v>
      </c>
      <c r="O24" s="81">
        <v>0.0</v>
      </c>
      <c r="P24" s="81">
        <v>0.0</v>
      </c>
      <c r="Q24" s="83">
        <f t="shared" si="1"/>
        <v>11399.96</v>
      </c>
    </row>
    <row r="25" hidden="1">
      <c r="A25" s="78" t="s">
        <v>134</v>
      </c>
      <c r="B25" s="78" t="s">
        <v>126</v>
      </c>
      <c r="C25" s="81">
        <v>6.0</v>
      </c>
      <c r="D25" s="78" t="s">
        <v>119</v>
      </c>
      <c r="E25" s="81">
        <v>226.69</v>
      </c>
      <c r="F25" s="81">
        <v>3378.27</v>
      </c>
      <c r="G25" s="81">
        <v>0.0</v>
      </c>
      <c r="H25" s="81">
        <v>1549.08</v>
      </c>
      <c r="I25" s="81">
        <v>6634.74</v>
      </c>
      <c r="J25" s="81">
        <v>611.67</v>
      </c>
      <c r="K25" s="81">
        <v>0.0</v>
      </c>
      <c r="L25" s="81">
        <v>0.0</v>
      </c>
      <c r="M25" s="81">
        <v>1793.76</v>
      </c>
      <c r="N25" s="81">
        <v>0.0</v>
      </c>
      <c r="O25" s="81">
        <v>0.0</v>
      </c>
      <c r="P25" s="81">
        <v>0.0</v>
      </c>
      <c r="Q25" s="83">
        <f t="shared" si="1"/>
        <v>14194.21</v>
      </c>
    </row>
    <row r="26" hidden="1">
      <c r="A26" s="78" t="s">
        <v>134</v>
      </c>
      <c r="B26" s="78" t="s">
        <v>114</v>
      </c>
      <c r="C26" s="81">
        <v>6.0</v>
      </c>
      <c r="D26" s="78" t="s">
        <v>119</v>
      </c>
      <c r="E26" s="81">
        <v>263.31</v>
      </c>
      <c r="F26" s="81">
        <v>145.59</v>
      </c>
      <c r="G26" s="81">
        <v>130.48</v>
      </c>
      <c r="H26" s="81">
        <v>997.5</v>
      </c>
      <c r="I26" s="81">
        <v>3316.75</v>
      </c>
      <c r="J26" s="81">
        <v>1882.44</v>
      </c>
      <c r="K26" s="81">
        <v>0.0</v>
      </c>
      <c r="L26" s="81">
        <v>0.0</v>
      </c>
      <c r="M26" s="81">
        <v>0.0</v>
      </c>
      <c r="N26" s="81">
        <v>0.0</v>
      </c>
      <c r="O26" s="81">
        <v>0.0</v>
      </c>
      <c r="P26" s="81">
        <v>0.0</v>
      </c>
      <c r="Q26" s="83">
        <f t="shared" si="1"/>
        <v>6736.07</v>
      </c>
    </row>
    <row r="27" hidden="1">
      <c r="A27" s="78" t="s">
        <v>134</v>
      </c>
      <c r="B27" s="78" t="s">
        <v>138</v>
      </c>
      <c r="C27" s="81">
        <v>4.0</v>
      </c>
      <c r="D27" s="78" t="s">
        <v>119</v>
      </c>
      <c r="E27" s="81">
        <v>0.0</v>
      </c>
      <c r="F27" s="81">
        <v>0.0</v>
      </c>
      <c r="G27" s="81">
        <v>1.0</v>
      </c>
      <c r="H27" s="81">
        <v>138.0</v>
      </c>
      <c r="I27" s="81">
        <v>202.76</v>
      </c>
      <c r="J27" s="81">
        <v>0.0</v>
      </c>
      <c r="K27" s="81">
        <v>0.0</v>
      </c>
      <c r="L27" s="81">
        <v>0.0</v>
      </c>
      <c r="M27" s="81">
        <v>12.8</v>
      </c>
      <c r="N27" s="81">
        <v>0.0</v>
      </c>
      <c r="O27" s="81">
        <v>0.0</v>
      </c>
      <c r="P27" s="81">
        <v>0.0</v>
      </c>
      <c r="Q27" s="83">
        <f t="shared" si="1"/>
        <v>354.56</v>
      </c>
    </row>
    <row r="28" hidden="1">
      <c r="A28" s="78" t="s">
        <v>134</v>
      </c>
      <c r="B28" s="78" t="s">
        <v>139</v>
      </c>
      <c r="C28" s="81">
        <v>5.0</v>
      </c>
      <c r="D28" s="78" t="s">
        <v>119</v>
      </c>
      <c r="E28" s="81">
        <v>500.67</v>
      </c>
      <c r="F28" s="81">
        <v>0.0</v>
      </c>
      <c r="G28" s="81">
        <v>-75.0</v>
      </c>
      <c r="H28" s="81">
        <v>20.0</v>
      </c>
      <c r="I28" s="81">
        <v>1584.64</v>
      </c>
      <c r="J28" s="81">
        <v>0.0</v>
      </c>
      <c r="K28" s="81">
        <v>0.0</v>
      </c>
      <c r="L28" s="81">
        <v>0.0</v>
      </c>
      <c r="M28" s="81">
        <v>165.0</v>
      </c>
      <c r="N28" s="81">
        <v>0.0</v>
      </c>
      <c r="O28" s="81">
        <v>0.0</v>
      </c>
      <c r="P28" s="81">
        <v>0.0</v>
      </c>
      <c r="Q28" s="83">
        <f t="shared" si="1"/>
        <v>2195.31</v>
      </c>
    </row>
    <row r="29" hidden="1">
      <c r="A29" s="78" t="s">
        <v>134</v>
      </c>
      <c r="B29" s="78" t="s">
        <v>140</v>
      </c>
      <c r="C29" s="81">
        <v>5.0</v>
      </c>
      <c r="D29" s="78" t="s">
        <v>119</v>
      </c>
      <c r="E29" s="81">
        <v>14444.61</v>
      </c>
      <c r="F29" s="81">
        <v>13915.78</v>
      </c>
      <c r="G29" s="81">
        <v>14314.78</v>
      </c>
      <c r="H29" s="81">
        <v>0.0</v>
      </c>
      <c r="I29" s="81">
        <v>11184.0</v>
      </c>
      <c r="J29" s="81">
        <v>0.0</v>
      </c>
      <c r="K29" s="81">
        <v>0.0</v>
      </c>
      <c r="L29" s="81">
        <v>0.0</v>
      </c>
      <c r="M29" s="81">
        <v>-1978.87</v>
      </c>
      <c r="N29" s="81">
        <v>0.0</v>
      </c>
      <c r="O29" s="81">
        <v>0.0</v>
      </c>
      <c r="P29" s="81">
        <v>0.0</v>
      </c>
      <c r="Q29" s="83">
        <f t="shared" si="1"/>
        <v>51880.3</v>
      </c>
    </row>
    <row r="30" hidden="1">
      <c r="A30" s="78" t="s">
        <v>134</v>
      </c>
      <c r="B30" s="78" t="s">
        <v>129</v>
      </c>
      <c r="C30" s="81">
        <v>4.0</v>
      </c>
      <c r="D30" s="78" t="s">
        <v>119</v>
      </c>
      <c r="E30" s="81">
        <v>19.99</v>
      </c>
      <c r="F30" s="81">
        <v>0.0</v>
      </c>
      <c r="G30" s="81">
        <v>0.0</v>
      </c>
      <c r="H30" s="81">
        <v>0.0</v>
      </c>
      <c r="I30" s="81">
        <v>612.25</v>
      </c>
      <c r="J30" s="81">
        <v>540.0</v>
      </c>
      <c r="K30" s="81">
        <v>0.0</v>
      </c>
      <c r="L30" s="81">
        <v>0.0</v>
      </c>
      <c r="M30" s="81">
        <v>8610.18</v>
      </c>
      <c r="N30" s="81">
        <v>0.0</v>
      </c>
      <c r="O30" s="81">
        <v>0.0</v>
      </c>
      <c r="P30" s="81">
        <v>0.0</v>
      </c>
      <c r="Q30" s="83">
        <f t="shared" si="1"/>
        <v>9782.42</v>
      </c>
    </row>
    <row r="31" hidden="1">
      <c r="A31" s="78" t="s">
        <v>134</v>
      </c>
      <c r="B31" s="78" t="s">
        <v>141</v>
      </c>
      <c r="C31" s="81">
        <v>1.0</v>
      </c>
      <c r="D31" s="78" t="s">
        <v>115</v>
      </c>
      <c r="E31" s="81">
        <v>0.0</v>
      </c>
      <c r="F31" s="81">
        <v>0.0</v>
      </c>
      <c r="G31" s="81">
        <v>0.0</v>
      </c>
      <c r="H31" s="81">
        <v>0.0</v>
      </c>
      <c r="I31" s="81">
        <v>0.0</v>
      </c>
      <c r="J31" s="81">
        <v>190.52</v>
      </c>
      <c r="K31" s="81">
        <v>0.0</v>
      </c>
      <c r="L31" s="81">
        <v>0.0</v>
      </c>
      <c r="M31" s="81">
        <v>0.0</v>
      </c>
      <c r="N31" s="81">
        <v>0.0</v>
      </c>
      <c r="O31" s="81">
        <v>0.0</v>
      </c>
      <c r="P31" s="81">
        <v>0.0</v>
      </c>
      <c r="Q31" s="83">
        <f t="shared" si="1"/>
        <v>190.52</v>
      </c>
    </row>
    <row r="32" hidden="1">
      <c r="A32" s="78" t="s">
        <v>134</v>
      </c>
      <c r="B32" s="78" t="s">
        <v>132</v>
      </c>
      <c r="C32" s="81">
        <v>7.0</v>
      </c>
      <c r="D32" s="78" t="s">
        <v>119</v>
      </c>
      <c r="E32" s="81">
        <v>8669.35</v>
      </c>
      <c r="F32" s="81">
        <v>7830.21</v>
      </c>
      <c r="G32" s="81">
        <v>112.27</v>
      </c>
      <c r="H32" s="81">
        <v>822.9</v>
      </c>
      <c r="I32" s="81">
        <v>8365.29</v>
      </c>
      <c r="J32" s="81">
        <v>448.04</v>
      </c>
      <c r="K32" s="81">
        <v>0.0</v>
      </c>
      <c r="L32" s="81">
        <v>0.0</v>
      </c>
      <c r="M32" s="81">
        <v>5410.55</v>
      </c>
      <c r="N32" s="81">
        <v>0.0</v>
      </c>
      <c r="O32" s="81">
        <v>0.0</v>
      </c>
      <c r="P32" s="81">
        <v>0.0</v>
      </c>
      <c r="Q32" s="83">
        <f t="shared" si="1"/>
        <v>31658.61</v>
      </c>
    </row>
    <row r="33" hidden="1">
      <c r="A33" s="78" t="s">
        <v>134</v>
      </c>
      <c r="B33" s="78" t="s">
        <v>142</v>
      </c>
      <c r="C33" s="81">
        <v>1.0</v>
      </c>
      <c r="D33" s="78" t="s">
        <v>115</v>
      </c>
      <c r="E33" s="81">
        <v>0.0</v>
      </c>
      <c r="F33" s="81">
        <v>0.0</v>
      </c>
      <c r="G33" s="81">
        <v>0.0</v>
      </c>
      <c r="H33" s="81">
        <v>0.0</v>
      </c>
      <c r="I33" s="81">
        <v>95.0</v>
      </c>
      <c r="J33" s="81">
        <v>0.0</v>
      </c>
      <c r="K33" s="81">
        <v>0.0</v>
      </c>
      <c r="L33" s="81">
        <v>0.0</v>
      </c>
      <c r="M33" s="81">
        <v>0.0</v>
      </c>
      <c r="N33" s="81">
        <v>0.0</v>
      </c>
      <c r="O33" s="81">
        <v>0.0</v>
      </c>
      <c r="P33" s="81">
        <v>0.0</v>
      </c>
      <c r="Q33" s="83">
        <f t="shared" si="1"/>
        <v>95</v>
      </c>
    </row>
    <row r="34" hidden="1">
      <c r="A34" s="78" t="s">
        <v>143</v>
      </c>
      <c r="B34" s="78" t="s">
        <v>144</v>
      </c>
      <c r="C34" s="81">
        <v>2.0</v>
      </c>
      <c r="D34" s="78" t="s">
        <v>119</v>
      </c>
      <c r="E34" s="81">
        <v>0.0</v>
      </c>
      <c r="F34" s="81">
        <v>0.0</v>
      </c>
      <c r="G34" s="81">
        <v>0.0</v>
      </c>
      <c r="H34" s="81">
        <v>0.0</v>
      </c>
      <c r="I34" s="81">
        <v>0.0</v>
      </c>
      <c r="J34" s="81">
        <v>0.0</v>
      </c>
      <c r="K34" s="81">
        <v>0.0</v>
      </c>
      <c r="L34" s="81">
        <v>10066.67</v>
      </c>
      <c r="M34" s="81">
        <v>0.0</v>
      </c>
      <c r="N34" s="81">
        <v>10066.77</v>
      </c>
      <c r="O34" s="81">
        <v>0.0</v>
      </c>
      <c r="P34" s="81">
        <v>0.0</v>
      </c>
      <c r="Q34" s="83">
        <f t="shared" si="1"/>
        <v>20133.44</v>
      </c>
    </row>
    <row r="35" hidden="1">
      <c r="A35" s="78" t="s">
        <v>145</v>
      </c>
      <c r="B35" s="78" t="s">
        <v>127</v>
      </c>
      <c r="C35" s="81">
        <v>3.0</v>
      </c>
      <c r="D35" s="78" t="s">
        <v>119</v>
      </c>
      <c r="E35" s="81">
        <v>0.0</v>
      </c>
      <c r="F35" s="81">
        <v>0.0</v>
      </c>
      <c r="G35" s="81">
        <v>0.0</v>
      </c>
      <c r="H35" s="81">
        <v>2200.0</v>
      </c>
      <c r="I35" s="81">
        <v>2200.0</v>
      </c>
      <c r="J35" s="81">
        <v>0.0</v>
      </c>
      <c r="K35" s="81">
        <v>0.0</v>
      </c>
      <c r="L35" s="81">
        <v>5200.0</v>
      </c>
      <c r="M35" s="81">
        <v>0.0</v>
      </c>
      <c r="N35" s="81">
        <v>0.0</v>
      </c>
      <c r="O35" s="81">
        <v>0.0</v>
      </c>
      <c r="P35" s="81">
        <v>0.0</v>
      </c>
      <c r="Q35" s="83">
        <f t="shared" si="1"/>
        <v>9600</v>
      </c>
    </row>
    <row r="36">
      <c r="A36" s="78" t="s">
        <v>145</v>
      </c>
      <c r="B36" s="78" t="s">
        <v>122</v>
      </c>
      <c r="C36" s="81">
        <v>1.0</v>
      </c>
      <c r="D36" s="78" t="s">
        <v>115</v>
      </c>
      <c r="E36" s="81">
        <v>0.0</v>
      </c>
      <c r="F36" s="81">
        <v>0.0</v>
      </c>
      <c r="G36" s="81">
        <v>0.0</v>
      </c>
      <c r="H36" s="81">
        <v>0.0</v>
      </c>
      <c r="I36" s="81">
        <v>97.8</v>
      </c>
      <c r="J36" s="81">
        <v>0.0</v>
      </c>
      <c r="K36" s="81">
        <v>0.0</v>
      </c>
      <c r="L36" s="81">
        <v>0.0</v>
      </c>
      <c r="M36" s="81">
        <v>0.0</v>
      </c>
      <c r="N36" s="81">
        <v>0.0</v>
      </c>
      <c r="O36" s="81">
        <v>0.0</v>
      </c>
      <c r="P36" s="81">
        <v>0.0</v>
      </c>
      <c r="Q36" s="83">
        <f t="shared" si="1"/>
        <v>97.8</v>
      </c>
      <c r="R36" s="46" t="s">
        <v>56</v>
      </c>
    </row>
    <row r="37">
      <c r="A37" s="78" t="s">
        <v>145</v>
      </c>
      <c r="B37" s="78" t="s">
        <v>124</v>
      </c>
      <c r="C37" s="81">
        <v>1.0</v>
      </c>
      <c r="D37" s="78" t="s">
        <v>115</v>
      </c>
      <c r="E37" s="81">
        <v>0.0</v>
      </c>
      <c r="F37" s="81">
        <v>0.0</v>
      </c>
      <c r="G37" s="81">
        <v>0.0</v>
      </c>
      <c r="H37" s="81">
        <v>484.95</v>
      </c>
      <c r="I37" s="81">
        <v>0.0</v>
      </c>
      <c r="J37" s="81">
        <v>0.0</v>
      </c>
      <c r="K37" s="81">
        <v>0.0</v>
      </c>
      <c r="L37" s="81">
        <v>0.0</v>
      </c>
      <c r="M37" s="81">
        <v>0.0</v>
      </c>
      <c r="N37" s="81">
        <v>0.0</v>
      </c>
      <c r="O37" s="81">
        <v>0.0</v>
      </c>
      <c r="P37" s="81">
        <v>0.0</v>
      </c>
      <c r="Q37" s="83">
        <f t="shared" si="1"/>
        <v>484.95</v>
      </c>
      <c r="R37" s="46" t="s">
        <v>56</v>
      </c>
    </row>
    <row r="38">
      <c r="A38" s="78" t="s">
        <v>145</v>
      </c>
      <c r="B38" s="78" t="s">
        <v>114</v>
      </c>
      <c r="C38" s="81">
        <v>1.0</v>
      </c>
      <c r="D38" s="78" t="s">
        <v>115</v>
      </c>
      <c r="E38" s="81">
        <v>0.0</v>
      </c>
      <c r="F38" s="81">
        <v>0.0</v>
      </c>
      <c r="G38" s="81">
        <v>0.0</v>
      </c>
      <c r="H38" s="81">
        <v>0.0</v>
      </c>
      <c r="I38" s="81">
        <v>147.65</v>
      </c>
      <c r="J38" s="81">
        <v>0.0</v>
      </c>
      <c r="K38" s="81">
        <v>0.0</v>
      </c>
      <c r="L38" s="81">
        <v>0.0</v>
      </c>
      <c r="M38" s="81">
        <v>0.0</v>
      </c>
      <c r="N38" s="81">
        <v>0.0</v>
      </c>
      <c r="O38" s="81">
        <v>0.0</v>
      </c>
      <c r="P38" s="81">
        <v>0.0</v>
      </c>
      <c r="Q38" s="83">
        <f t="shared" si="1"/>
        <v>147.65</v>
      </c>
      <c r="R38" s="46" t="s">
        <v>56</v>
      </c>
    </row>
    <row r="39" hidden="1">
      <c r="A39" s="84" t="s">
        <v>146</v>
      </c>
      <c r="B39" s="78" t="s">
        <v>132</v>
      </c>
      <c r="C39" s="81">
        <v>5.0</v>
      </c>
      <c r="D39" s="78" t="s">
        <v>119</v>
      </c>
      <c r="E39" s="81">
        <v>0.0</v>
      </c>
      <c r="F39" s="81">
        <v>0.0</v>
      </c>
      <c r="G39" s="81">
        <v>0.0</v>
      </c>
      <c r="H39" s="81">
        <v>0.0</v>
      </c>
      <c r="I39" s="81">
        <v>0.0</v>
      </c>
      <c r="J39" s="81">
        <v>0.0</v>
      </c>
      <c r="K39" s="81">
        <v>0.0</v>
      </c>
      <c r="L39" s="81">
        <v>158.31</v>
      </c>
      <c r="M39" s="81">
        <v>158.31</v>
      </c>
      <c r="N39" s="81">
        <v>158.31</v>
      </c>
      <c r="O39" s="81">
        <v>158.31</v>
      </c>
      <c r="P39" s="81">
        <v>158.31</v>
      </c>
      <c r="Q39" s="83">
        <f t="shared" si="1"/>
        <v>791.55</v>
      </c>
    </row>
    <row r="40" hidden="1">
      <c r="A40" s="78" t="s">
        <v>38</v>
      </c>
      <c r="B40" s="78" t="s">
        <v>127</v>
      </c>
      <c r="C40" s="81">
        <v>12.0</v>
      </c>
      <c r="D40" s="82" t="s">
        <v>112</v>
      </c>
      <c r="E40" s="81">
        <v>11800.0</v>
      </c>
      <c r="F40" s="81">
        <v>6000.0</v>
      </c>
      <c r="G40" s="81">
        <v>6000.0</v>
      </c>
      <c r="H40" s="81">
        <v>6000.0</v>
      </c>
      <c r="I40" s="81">
        <v>6000.0</v>
      </c>
      <c r="J40" s="81">
        <v>6000.0</v>
      </c>
      <c r="K40" s="81">
        <v>6000.0</v>
      </c>
      <c r="L40" s="81">
        <v>6000.0</v>
      </c>
      <c r="M40" s="81">
        <v>7000.0</v>
      </c>
      <c r="N40" s="81">
        <v>6000.0</v>
      </c>
      <c r="O40" s="81">
        <v>6000.0</v>
      </c>
      <c r="P40" s="81">
        <v>6000.0</v>
      </c>
      <c r="Q40" s="83">
        <f t="shared" si="1"/>
        <v>78800</v>
      </c>
      <c r="R40" s="46" t="s">
        <v>113</v>
      </c>
    </row>
    <row r="41" hidden="1">
      <c r="A41" s="78" t="s">
        <v>147</v>
      </c>
      <c r="B41" s="78" t="s">
        <v>148</v>
      </c>
      <c r="C41" s="81">
        <v>4.0</v>
      </c>
      <c r="D41" s="78" t="s">
        <v>119</v>
      </c>
      <c r="E41" s="81">
        <v>0.0</v>
      </c>
      <c r="F41" s="81">
        <v>0.0</v>
      </c>
      <c r="G41" s="81">
        <v>305.1</v>
      </c>
      <c r="H41" s="81">
        <v>0.0</v>
      </c>
      <c r="I41" s="81">
        <v>0.0</v>
      </c>
      <c r="J41" s="81">
        <v>7852.38</v>
      </c>
      <c r="K41" s="81">
        <v>0.0</v>
      </c>
      <c r="L41" s="81">
        <v>0.0</v>
      </c>
      <c r="M41" s="81">
        <v>7900.35</v>
      </c>
      <c r="N41" s="81">
        <v>0.0</v>
      </c>
      <c r="O41" s="81">
        <v>0.0</v>
      </c>
      <c r="P41" s="81">
        <v>7900.35</v>
      </c>
      <c r="Q41" s="83">
        <f t="shared" si="1"/>
        <v>23958.18</v>
      </c>
    </row>
    <row r="42">
      <c r="A42" s="78" t="s">
        <v>149</v>
      </c>
      <c r="B42" s="78" t="s">
        <v>118</v>
      </c>
      <c r="C42" s="81">
        <v>1.0</v>
      </c>
      <c r="D42" s="78" t="s">
        <v>115</v>
      </c>
      <c r="E42" s="81">
        <v>0.0</v>
      </c>
      <c r="F42" s="81">
        <v>0.0</v>
      </c>
      <c r="G42" s="81">
        <v>0.0</v>
      </c>
      <c r="H42" s="81">
        <v>0.0</v>
      </c>
      <c r="I42" s="81">
        <v>0.0</v>
      </c>
      <c r="J42" s="81">
        <v>150.0</v>
      </c>
      <c r="K42" s="81">
        <v>0.0</v>
      </c>
      <c r="L42" s="81">
        <v>0.0</v>
      </c>
      <c r="M42" s="81">
        <v>0.0</v>
      </c>
      <c r="N42" s="81">
        <v>0.0</v>
      </c>
      <c r="O42" s="81">
        <v>0.0</v>
      </c>
      <c r="P42" s="81">
        <v>0.0</v>
      </c>
      <c r="Q42" s="83">
        <f t="shared" si="1"/>
        <v>150</v>
      </c>
      <c r="R42" s="46" t="s">
        <v>56</v>
      </c>
    </row>
    <row r="43">
      <c r="A43" s="78" t="s">
        <v>150</v>
      </c>
      <c r="B43" s="78" t="s">
        <v>122</v>
      </c>
      <c r="C43" s="81">
        <v>1.0</v>
      </c>
      <c r="D43" s="78" t="s">
        <v>115</v>
      </c>
      <c r="E43" s="81">
        <v>0.0</v>
      </c>
      <c r="F43" s="81">
        <v>0.0</v>
      </c>
      <c r="G43" s="81">
        <v>0.0</v>
      </c>
      <c r="H43" s="81">
        <v>0.0</v>
      </c>
      <c r="I43" s="81">
        <v>0.0</v>
      </c>
      <c r="J43" s="81">
        <v>0.0</v>
      </c>
      <c r="K43" s="81">
        <v>0.0</v>
      </c>
      <c r="L43" s="81">
        <v>0.0</v>
      </c>
      <c r="M43" s="81">
        <v>0.0</v>
      </c>
      <c r="N43" s="81">
        <v>37.04</v>
      </c>
      <c r="O43" s="81">
        <v>0.0</v>
      </c>
      <c r="P43" s="81">
        <v>0.0</v>
      </c>
      <c r="Q43" s="83">
        <f t="shared" si="1"/>
        <v>37.04</v>
      </c>
      <c r="R43" s="46" t="s">
        <v>56</v>
      </c>
    </row>
    <row r="44">
      <c r="A44" s="78" t="s">
        <v>151</v>
      </c>
      <c r="B44" s="78" t="s">
        <v>122</v>
      </c>
      <c r="C44" s="81">
        <v>1.0</v>
      </c>
      <c r="D44" s="78" t="s">
        <v>115</v>
      </c>
      <c r="E44" s="81">
        <v>0.0</v>
      </c>
      <c r="F44" s="81">
        <v>0.0</v>
      </c>
      <c r="G44" s="81">
        <v>0.0</v>
      </c>
      <c r="H44" s="81">
        <v>0.0</v>
      </c>
      <c r="I44" s="81">
        <v>0.0</v>
      </c>
      <c r="J44" s="81">
        <v>0.0</v>
      </c>
      <c r="K44" s="81">
        <v>0.0</v>
      </c>
      <c r="L44" s="81">
        <v>0.0</v>
      </c>
      <c r="M44" s="81">
        <v>0.0</v>
      </c>
      <c r="N44" s="81">
        <v>16.74</v>
      </c>
      <c r="O44" s="81">
        <v>0.0</v>
      </c>
      <c r="P44" s="81">
        <v>0.0</v>
      </c>
      <c r="Q44" s="83">
        <f t="shared" si="1"/>
        <v>16.74</v>
      </c>
      <c r="R44" s="46" t="s">
        <v>56</v>
      </c>
    </row>
    <row r="45">
      <c r="A45" s="78" t="s">
        <v>152</v>
      </c>
      <c r="B45" s="78" t="s">
        <v>132</v>
      </c>
      <c r="C45" s="81">
        <v>1.0</v>
      </c>
      <c r="D45" s="78" t="s">
        <v>115</v>
      </c>
      <c r="E45" s="81">
        <v>0.0</v>
      </c>
      <c r="F45" s="81">
        <v>0.0</v>
      </c>
      <c r="G45" s="81">
        <v>0.0</v>
      </c>
      <c r="H45" s="81">
        <v>0.0</v>
      </c>
      <c r="I45" s="81">
        <v>0.0</v>
      </c>
      <c r="J45" s="81">
        <v>0.0</v>
      </c>
      <c r="K45" s="81">
        <v>0.0</v>
      </c>
      <c r="L45" s="81">
        <v>1326.0</v>
      </c>
      <c r="M45" s="81">
        <v>0.0</v>
      </c>
      <c r="N45" s="81">
        <v>0.0</v>
      </c>
      <c r="O45" s="81">
        <v>0.0</v>
      </c>
      <c r="P45" s="81">
        <v>0.0</v>
      </c>
      <c r="Q45" s="83">
        <f t="shared" si="1"/>
        <v>1326</v>
      </c>
      <c r="R45" s="46" t="s">
        <v>56</v>
      </c>
    </row>
    <row r="46">
      <c r="A46" s="78" t="s">
        <v>153</v>
      </c>
      <c r="B46" s="78" t="s">
        <v>122</v>
      </c>
      <c r="C46" s="81">
        <v>1.0</v>
      </c>
      <c r="D46" s="78" t="s">
        <v>115</v>
      </c>
      <c r="E46" s="81">
        <v>0.0</v>
      </c>
      <c r="F46" s="81">
        <v>0.0</v>
      </c>
      <c r="G46" s="81">
        <v>0.0</v>
      </c>
      <c r="H46" s="81">
        <v>0.0</v>
      </c>
      <c r="I46" s="81">
        <v>0.0</v>
      </c>
      <c r="J46" s="81">
        <v>0.0</v>
      </c>
      <c r="K46" s="81">
        <v>0.0</v>
      </c>
      <c r="L46" s="81">
        <v>0.0</v>
      </c>
      <c r="M46" s="81">
        <v>0.0</v>
      </c>
      <c r="N46" s="81">
        <v>0.0</v>
      </c>
      <c r="O46" s="81">
        <v>0.0</v>
      </c>
      <c r="P46" s="81">
        <v>145.57</v>
      </c>
      <c r="Q46" s="83">
        <f t="shared" si="1"/>
        <v>145.57</v>
      </c>
      <c r="R46" s="46" t="s">
        <v>56</v>
      </c>
    </row>
    <row r="47">
      <c r="A47" s="78" t="s">
        <v>154</v>
      </c>
      <c r="B47" s="78" t="s">
        <v>117</v>
      </c>
      <c r="C47" s="81">
        <v>1.0</v>
      </c>
      <c r="D47" s="78" t="s">
        <v>115</v>
      </c>
      <c r="E47" s="81">
        <v>0.0</v>
      </c>
      <c r="F47" s="81">
        <v>0.0</v>
      </c>
      <c r="G47" s="81">
        <v>0.0</v>
      </c>
      <c r="H47" s="81">
        <v>0.0</v>
      </c>
      <c r="I47" s="81">
        <v>0.0</v>
      </c>
      <c r="J47" s="81">
        <v>0.0</v>
      </c>
      <c r="K47" s="81">
        <v>0.0</v>
      </c>
      <c r="L47" s="81">
        <v>0.0</v>
      </c>
      <c r="M47" s="81">
        <v>0.0</v>
      </c>
      <c r="N47" s="81">
        <v>25000.0</v>
      </c>
      <c r="O47" s="81">
        <v>0.0</v>
      </c>
      <c r="P47" s="81">
        <v>0.0</v>
      </c>
      <c r="Q47" s="83">
        <f t="shared" si="1"/>
        <v>25000</v>
      </c>
      <c r="R47" s="46" t="s">
        <v>56</v>
      </c>
    </row>
    <row r="48">
      <c r="A48" s="78" t="s">
        <v>155</v>
      </c>
      <c r="B48" s="78" t="s">
        <v>136</v>
      </c>
      <c r="C48" s="81">
        <v>1.0</v>
      </c>
      <c r="D48" s="78" t="s">
        <v>115</v>
      </c>
      <c r="E48" s="81">
        <v>0.0</v>
      </c>
      <c r="F48" s="81">
        <v>0.0</v>
      </c>
      <c r="G48" s="81">
        <v>0.0</v>
      </c>
      <c r="H48" s="81">
        <v>0.0</v>
      </c>
      <c r="I48" s="81">
        <v>0.0</v>
      </c>
      <c r="J48" s="81">
        <v>0.0</v>
      </c>
      <c r="K48" s="81">
        <v>0.0</v>
      </c>
      <c r="L48" s="81">
        <v>0.0</v>
      </c>
      <c r="M48" s="81">
        <v>0.0</v>
      </c>
      <c r="N48" s="81">
        <v>0.0</v>
      </c>
      <c r="O48" s="81">
        <v>0.0</v>
      </c>
      <c r="P48" s="81">
        <v>4675.79</v>
      </c>
      <c r="Q48" s="83">
        <f t="shared" si="1"/>
        <v>4675.79</v>
      </c>
      <c r="R48" s="46" t="s">
        <v>56</v>
      </c>
    </row>
    <row r="49">
      <c r="A49" s="78" t="s">
        <v>155</v>
      </c>
      <c r="B49" s="78" t="s">
        <v>122</v>
      </c>
      <c r="C49" s="81">
        <v>1.0</v>
      </c>
      <c r="D49" s="78" t="s">
        <v>115</v>
      </c>
      <c r="E49" s="81">
        <v>0.0</v>
      </c>
      <c r="F49" s="81">
        <v>0.0</v>
      </c>
      <c r="G49" s="81">
        <v>0.0</v>
      </c>
      <c r="H49" s="81">
        <v>0.0</v>
      </c>
      <c r="I49" s="81">
        <v>0.0</v>
      </c>
      <c r="J49" s="81">
        <v>0.0</v>
      </c>
      <c r="K49" s="81">
        <v>0.0</v>
      </c>
      <c r="L49" s="81">
        <v>0.0</v>
      </c>
      <c r="M49" s="81">
        <v>0.0</v>
      </c>
      <c r="N49" s="81">
        <v>4482.35</v>
      </c>
      <c r="O49" s="81">
        <v>0.0</v>
      </c>
      <c r="P49" s="81">
        <v>0.0</v>
      </c>
      <c r="Q49" s="83">
        <f t="shared" si="1"/>
        <v>4482.35</v>
      </c>
      <c r="R49" s="46" t="s">
        <v>56</v>
      </c>
    </row>
    <row r="50">
      <c r="A50" s="78" t="s">
        <v>156</v>
      </c>
      <c r="B50" s="78" t="s">
        <v>114</v>
      </c>
      <c r="C50" s="81">
        <v>1.0</v>
      </c>
      <c r="D50" s="78" t="s">
        <v>115</v>
      </c>
      <c r="E50" s="81">
        <v>0.0</v>
      </c>
      <c r="F50" s="81">
        <v>0.0</v>
      </c>
      <c r="G50" s="81">
        <v>0.0</v>
      </c>
      <c r="H50" s="81">
        <v>0.0</v>
      </c>
      <c r="I50" s="81">
        <v>0.0</v>
      </c>
      <c r="J50" s="81">
        <v>0.0</v>
      </c>
      <c r="K50" s="81">
        <v>0.0</v>
      </c>
      <c r="L50" s="81">
        <v>3027.51</v>
      </c>
      <c r="M50" s="81">
        <v>0.0</v>
      </c>
      <c r="N50" s="81">
        <v>0.0</v>
      </c>
      <c r="O50" s="81">
        <v>0.0</v>
      </c>
      <c r="P50" s="81">
        <v>0.0</v>
      </c>
      <c r="Q50" s="83">
        <f t="shared" si="1"/>
        <v>3027.51</v>
      </c>
      <c r="R50" s="46" t="s">
        <v>56</v>
      </c>
    </row>
    <row r="51" hidden="1">
      <c r="A51" s="78" t="s">
        <v>157</v>
      </c>
      <c r="B51" s="78" t="s">
        <v>111</v>
      </c>
      <c r="C51" s="81">
        <v>2.0</v>
      </c>
      <c r="D51" s="78" t="s">
        <v>119</v>
      </c>
      <c r="E51" s="81">
        <v>0.0</v>
      </c>
      <c r="F51" s="81">
        <v>0.0</v>
      </c>
      <c r="G51" s="81">
        <v>0.0</v>
      </c>
      <c r="H51" s="81">
        <v>2500.0</v>
      </c>
      <c r="I51" s="81">
        <v>2500.0</v>
      </c>
      <c r="J51" s="81">
        <v>0.0</v>
      </c>
      <c r="K51" s="81">
        <v>0.0</v>
      </c>
      <c r="L51" s="81">
        <v>0.0</v>
      </c>
      <c r="M51" s="81">
        <v>0.0</v>
      </c>
      <c r="N51" s="81">
        <v>0.0</v>
      </c>
      <c r="O51" s="81">
        <v>0.0</v>
      </c>
      <c r="P51" s="81">
        <v>0.0</v>
      </c>
      <c r="Q51" s="83">
        <f t="shared" si="1"/>
        <v>5000</v>
      </c>
    </row>
    <row r="52" hidden="1">
      <c r="A52" s="78" t="s">
        <v>157</v>
      </c>
      <c r="B52" s="78" t="s">
        <v>136</v>
      </c>
      <c r="C52" s="81">
        <v>2.0</v>
      </c>
      <c r="D52" s="78" t="s">
        <v>119</v>
      </c>
      <c r="E52" s="81">
        <v>0.0</v>
      </c>
      <c r="F52" s="81">
        <v>0.0</v>
      </c>
      <c r="G52" s="81">
        <v>0.0</v>
      </c>
      <c r="H52" s="81">
        <v>0.0</v>
      </c>
      <c r="I52" s="81">
        <v>0.0</v>
      </c>
      <c r="J52" s="81">
        <v>2500.0</v>
      </c>
      <c r="K52" s="81">
        <v>2500.0</v>
      </c>
      <c r="L52" s="81">
        <v>0.0</v>
      </c>
      <c r="M52" s="81">
        <v>0.0</v>
      </c>
      <c r="N52" s="81">
        <v>0.0</v>
      </c>
      <c r="O52" s="81">
        <v>0.0</v>
      </c>
      <c r="P52" s="81">
        <v>0.0</v>
      </c>
      <c r="Q52" s="83">
        <f t="shared" si="1"/>
        <v>5000</v>
      </c>
    </row>
    <row r="53">
      <c r="A53" s="78" t="s">
        <v>157</v>
      </c>
      <c r="B53" s="78" t="s">
        <v>138</v>
      </c>
      <c r="C53" s="81">
        <v>1.0</v>
      </c>
      <c r="D53" s="78" t="s">
        <v>115</v>
      </c>
      <c r="E53" s="81">
        <v>0.0</v>
      </c>
      <c r="F53" s="81">
        <v>0.0</v>
      </c>
      <c r="G53" s="81">
        <v>0.0</v>
      </c>
      <c r="H53" s="81">
        <v>0.0</v>
      </c>
      <c r="I53" s="81">
        <v>0.0</v>
      </c>
      <c r="J53" s="81">
        <v>0.0</v>
      </c>
      <c r="K53" s="81">
        <v>0.0</v>
      </c>
      <c r="L53" s="81">
        <v>16.68</v>
      </c>
      <c r="M53" s="81">
        <v>0.0</v>
      </c>
      <c r="N53" s="81">
        <v>0.0</v>
      </c>
      <c r="O53" s="81">
        <v>0.0</v>
      </c>
      <c r="P53" s="81">
        <v>0.0</v>
      </c>
      <c r="Q53" s="83">
        <f t="shared" si="1"/>
        <v>16.68</v>
      </c>
      <c r="R53" s="46" t="s">
        <v>56</v>
      </c>
    </row>
    <row r="54">
      <c r="A54" s="78" t="s">
        <v>157</v>
      </c>
      <c r="B54" s="78" t="s">
        <v>129</v>
      </c>
      <c r="C54" s="81">
        <v>1.0</v>
      </c>
      <c r="D54" s="78" t="s">
        <v>115</v>
      </c>
      <c r="E54" s="81">
        <v>0.0</v>
      </c>
      <c r="F54" s="81">
        <v>0.0</v>
      </c>
      <c r="G54" s="81">
        <v>0.0</v>
      </c>
      <c r="H54" s="81">
        <v>0.0</v>
      </c>
      <c r="I54" s="81">
        <v>0.0</v>
      </c>
      <c r="J54" s="81">
        <v>0.0</v>
      </c>
      <c r="K54" s="81">
        <v>0.0</v>
      </c>
      <c r="L54" s="81">
        <v>1700.73</v>
      </c>
      <c r="M54" s="81">
        <v>0.0</v>
      </c>
      <c r="N54" s="81">
        <v>0.0</v>
      </c>
      <c r="O54" s="81">
        <v>0.0</v>
      </c>
      <c r="P54" s="81">
        <v>0.0</v>
      </c>
      <c r="Q54" s="83">
        <f t="shared" si="1"/>
        <v>1700.73</v>
      </c>
      <c r="R54" s="46" t="s">
        <v>56</v>
      </c>
    </row>
    <row r="55" hidden="1">
      <c r="A55" s="78" t="s">
        <v>158</v>
      </c>
      <c r="B55" s="78" t="s">
        <v>139</v>
      </c>
      <c r="C55" s="81">
        <v>3.0</v>
      </c>
      <c r="D55" s="78" t="s">
        <v>119</v>
      </c>
      <c r="E55" s="81">
        <v>0.0</v>
      </c>
      <c r="F55" s="81">
        <v>0.0</v>
      </c>
      <c r="G55" s="81">
        <v>1000.0</v>
      </c>
      <c r="H55" s="81">
        <v>0.0</v>
      </c>
      <c r="I55" s="81">
        <v>0.0</v>
      </c>
      <c r="J55" s="81">
        <v>0.0</v>
      </c>
      <c r="K55" s="81">
        <v>0.0</v>
      </c>
      <c r="L55" s="81">
        <v>18862.5</v>
      </c>
      <c r="M55" s="81">
        <v>0.0</v>
      </c>
      <c r="N55" s="81">
        <v>10815.37</v>
      </c>
      <c r="O55" s="81">
        <v>0.0</v>
      </c>
      <c r="P55" s="81">
        <v>0.0</v>
      </c>
      <c r="Q55" s="83">
        <f t="shared" si="1"/>
        <v>30677.87</v>
      </c>
      <c r="R55" s="46" t="s">
        <v>159</v>
      </c>
    </row>
    <row r="56">
      <c r="A56" s="78" t="s">
        <v>160</v>
      </c>
      <c r="B56" s="78" t="s">
        <v>138</v>
      </c>
      <c r="C56" s="81">
        <v>1.0</v>
      </c>
      <c r="D56" s="78" t="s">
        <v>115</v>
      </c>
      <c r="E56" s="81">
        <v>0.0</v>
      </c>
      <c r="F56" s="81">
        <v>0.0</v>
      </c>
      <c r="G56" s="81">
        <v>0.0</v>
      </c>
      <c r="H56" s="81">
        <v>0.0</v>
      </c>
      <c r="I56" s="81">
        <v>0.0</v>
      </c>
      <c r="J56" s="81">
        <v>0.0</v>
      </c>
      <c r="K56" s="81">
        <v>0.0</v>
      </c>
      <c r="L56" s="81">
        <v>0.0</v>
      </c>
      <c r="M56" s="81">
        <v>0.0</v>
      </c>
      <c r="N56" s="81">
        <v>15.0</v>
      </c>
      <c r="O56" s="81">
        <v>0.0</v>
      </c>
      <c r="P56" s="81">
        <v>0.0</v>
      </c>
      <c r="Q56" s="83">
        <f t="shared" si="1"/>
        <v>15</v>
      </c>
      <c r="R56" s="46" t="s">
        <v>56</v>
      </c>
    </row>
    <row r="57">
      <c r="A57" s="78" t="s">
        <v>161</v>
      </c>
      <c r="B57" s="78" t="s">
        <v>138</v>
      </c>
      <c r="C57" s="81">
        <v>1.0</v>
      </c>
      <c r="D57" s="78" t="s">
        <v>115</v>
      </c>
      <c r="E57" s="81">
        <v>0.0</v>
      </c>
      <c r="F57" s="81">
        <v>0.0</v>
      </c>
      <c r="G57" s="81">
        <v>0.0</v>
      </c>
      <c r="H57" s="81">
        <v>0.0</v>
      </c>
      <c r="I57" s="81">
        <v>0.0</v>
      </c>
      <c r="J57" s="81">
        <v>0.0</v>
      </c>
      <c r="K57" s="81">
        <v>0.0</v>
      </c>
      <c r="L57" s="81">
        <v>0.0</v>
      </c>
      <c r="M57" s="81">
        <v>0.0</v>
      </c>
      <c r="N57" s="81">
        <v>0.0</v>
      </c>
      <c r="O57" s="81">
        <v>32.0</v>
      </c>
      <c r="P57" s="81">
        <v>0.0</v>
      </c>
      <c r="Q57" s="83">
        <f t="shared" si="1"/>
        <v>32</v>
      </c>
      <c r="R57" s="46" t="s">
        <v>56</v>
      </c>
    </row>
    <row r="58">
      <c r="A58" s="78" t="s">
        <v>162</v>
      </c>
      <c r="B58" s="78" t="s">
        <v>124</v>
      </c>
      <c r="C58" s="81">
        <v>1.0</v>
      </c>
      <c r="D58" s="78" t="s">
        <v>115</v>
      </c>
      <c r="E58" s="81">
        <v>0.0</v>
      </c>
      <c r="F58" s="81">
        <v>0.0</v>
      </c>
      <c r="G58" s="81">
        <v>0.0</v>
      </c>
      <c r="H58" s="81">
        <v>478.68</v>
      </c>
      <c r="I58" s="81">
        <v>0.0</v>
      </c>
      <c r="J58" s="81">
        <v>0.0</v>
      </c>
      <c r="K58" s="81">
        <v>0.0</v>
      </c>
      <c r="L58" s="81">
        <v>0.0</v>
      </c>
      <c r="M58" s="81">
        <v>0.0</v>
      </c>
      <c r="N58" s="81">
        <v>0.0</v>
      </c>
      <c r="O58" s="81">
        <v>0.0</v>
      </c>
      <c r="P58" s="81">
        <v>0.0</v>
      </c>
      <c r="Q58" s="83">
        <f t="shared" si="1"/>
        <v>478.68</v>
      </c>
      <c r="R58" s="46" t="s">
        <v>56</v>
      </c>
    </row>
    <row r="59">
      <c r="A59" s="78" t="s">
        <v>162</v>
      </c>
      <c r="B59" s="78" t="s">
        <v>114</v>
      </c>
      <c r="C59" s="81">
        <v>1.0</v>
      </c>
      <c r="D59" s="78" t="s">
        <v>115</v>
      </c>
      <c r="E59" s="81">
        <v>0.0</v>
      </c>
      <c r="F59" s="81">
        <v>0.0</v>
      </c>
      <c r="G59" s="81">
        <v>0.0</v>
      </c>
      <c r="H59" s="81">
        <v>322.89</v>
      </c>
      <c r="I59" s="81">
        <v>0.0</v>
      </c>
      <c r="J59" s="81">
        <v>0.0</v>
      </c>
      <c r="K59" s="81">
        <v>0.0</v>
      </c>
      <c r="L59" s="81">
        <v>0.0</v>
      </c>
      <c r="M59" s="81">
        <v>0.0</v>
      </c>
      <c r="N59" s="81">
        <v>0.0</v>
      </c>
      <c r="O59" s="81">
        <v>0.0</v>
      </c>
      <c r="P59" s="81">
        <v>0.0</v>
      </c>
      <c r="Q59" s="83">
        <f t="shared" si="1"/>
        <v>322.89</v>
      </c>
      <c r="R59" s="46" t="s">
        <v>56</v>
      </c>
    </row>
    <row r="60">
      <c r="A60" s="78" t="s">
        <v>163</v>
      </c>
      <c r="B60" s="78" t="s">
        <v>122</v>
      </c>
      <c r="C60" s="81">
        <v>1.0</v>
      </c>
      <c r="D60" s="78" t="s">
        <v>115</v>
      </c>
      <c r="E60" s="81">
        <v>0.0</v>
      </c>
      <c r="F60" s="81">
        <v>0.0</v>
      </c>
      <c r="G60" s="81">
        <v>0.0</v>
      </c>
      <c r="H60" s="81">
        <v>0.0</v>
      </c>
      <c r="I60" s="81">
        <v>0.0</v>
      </c>
      <c r="J60" s="81">
        <v>0.0</v>
      </c>
      <c r="K60" s="81">
        <v>0.0</v>
      </c>
      <c r="L60" s="81">
        <v>0.0</v>
      </c>
      <c r="M60" s="81">
        <v>0.0</v>
      </c>
      <c r="N60" s="81">
        <v>14.69</v>
      </c>
      <c r="O60" s="81">
        <v>0.0</v>
      </c>
      <c r="P60" s="81">
        <v>0.0</v>
      </c>
      <c r="Q60" s="83">
        <f t="shared" si="1"/>
        <v>14.69</v>
      </c>
      <c r="R60" s="46" t="s">
        <v>56</v>
      </c>
    </row>
    <row r="61">
      <c r="A61" s="78" t="s">
        <v>164</v>
      </c>
      <c r="B61" s="78" t="s">
        <v>126</v>
      </c>
      <c r="C61" s="81">
        <v>1.0</v>
      </c>
      <c r="D61" s="78" t="s">
        <v>115</v>
      </c>
      <c r="E61" s="81">
        <v>0.0</v>
      </c>
      <c r="F61" s="81">
        <v>0.0</v>
      </c>
      <c r="G61" s="81">
        <v>0.0</v>
      </c>
      <c r="H61" s="81">
        <v>0.0</v>
      </c>
      <c r="I61" s="81">
        <v>0.0</v>
      </c>
      <c r="J61" s="81">
        <v>0.0</v>
      </c>
      <c r="K61" s="81">
        <v>0.0</v>
      </c>
      <c r="L61" s="81">
        <v>0.0</v>
      </c>
      <c r="M61" s="81">
        <v>0.0</v>
      </c>
      <c r="N61" s="81">
        <v>360.85</v>
      </c>
      <c r="O61" s="81">
        <v>0.0</v>
      </c>
      <c r="P61" s="81">
        <v>0.0</v>
      </c>
      <c r="Q61" s="83">
        <f t="shared" si="1"/>
        <v>360.85</v>
      </c>
      <c r="R61" s="46" t="s">
        <v>56</v>
      </c>
    </row>
    <row r="62">
      <c r="A62" s="78" t="s">
        <v>165</v>
      </c>
      <c r="B62" s="78" t="s">
        <v>166</v>
      </c>
      <c r="C62" s="81">
        <v>1.0</v>
      </c>
      <c r="D62" s="78" t="s">
        <v>115</v>
      </c>
      <c r="E62" s="81">
        <v>0.0</v>
      </c>
      <c r="F62" s="81">
        <v>0.0</v>
      </c>
      <c r="G62" s="81">
        <v>0.0</v>
      </c>
      <c r="H62" s="81">
        <v>1600.0</v>
      </c>
      <c r="I62" s="81">
        <v>0.0</v>
      </c>
      <c r="J62" s="81">
        <v>0.0</v>
      </c>
      <c r="K62" s="81">
        <v>0.0</v>
      </c>
      <c r="L62" s="81">
        <v>0.0</v>
      </c>
      <c r="M62" s="81">
        <v>0.0</v>
      </c>
      <c r="N62" s="81">
        <v>0.0</v>
      </c>
      <c r="O62" s="81">
        <v>0.0</v>
      </c>
      <c r="P62" s="81">
        <v>0.0</v>
      </c>
      <c r="Q62" s="83">
        <f t="shared" si="1"/>
        <v>1600</v>
      </c>
      <c r="R62" s="46" t="s">
        <v>56</v>
      </c>
    </row>
    <row r="63">
      <c r="A63" s="78" t="s">
        <v>167</v>
      </c>
      <c r="B63" s="78" t="s">
        <v>141</v>
      </c>
      <c r="C63" s="81">
        <v>1.0</v>
      </c>
      <c r="D63" s="78" t="s">
        <v>115</v>
      </c>
      <c r="E63" s="81">
        <v>0.0</v>
      </c>
      <c r="F63" s="81">
        <v>0.0</v>
      </c>
      <c r="G63" s="81">
        <v>0.0</v>
      </c>
      <c r="H63" s="81">
        <v>0.0</v>
      </c>
      <c r="I63" s="81">
        <v>3547.39</v>
      </c>
      <c r="J63" s="81">
        <v>0.0</v>
      </c>
      <c r="K63" s="81">
        <v>0.0</v>
      </c>
      <c r="L63" s="81">
        <v>0.0</v>
      </c>
      <c r="M63" s="81">
        <v>0.0</v>
      </c>
      <c r="N63" s="81">
        <v>0.0</v>
      </c>
      <c r="O63" s="81">
        <v>0.0</v>
      </c>
      <c r="P63" s="81">
        <v>0.0</v>
      </c>
      <c r="Q63" s="83">
        <f t="shared" si="1"/>
        <v>3547.39</v>
      </c>
      <c r="R63" s="46" t="s">
        <v>56</v>
      </c>
    </row>
    <row r="64">
      <c r="A64" s="78" t="s">
        <v>168</v>
      </c>
      <c r="B64" s="78" t="s">
        <v>124</v>
      </c>
      <c r="C64" s="81">
        <v>1.0</v>
      </c>
      <c r="D64" s="78" t="s">
        <v>115</v>
      </c>
      <c r="E64" s="81">
        <v>0.0</v>
      </c>
      <c r="F64" s="81">
        <v>0.0</v>
      </c>
      <c r="G64" s="81">
        <v>0.0</v>
      </c>
      <c r="H64" s="81">
        <v>0.0</v>
      </c>
      <c r="I64" s="81">
        <v>0.0</v>
      </c>
      <c r="J64" s="81">
        <v>0.0</v>
      </c>
      <c r="K64" s="81">
        <v>0.0</v>
      </c>
      <c r="L64" s="81">
        <v>0.0</v>
      </c>
      <c r="M64" s="81">
        <v>0.0</v>
      </c>
      <c r="N64" s="81">
        <v>0.0</v>
      </c>
      <c r="O64" s="81">
        <v>0.0</v>
      </c>
      <c r="P64" s="81">
        <v>208.48</v>
      </c>
      <c r="Q64" s="83">
        <f t="shared" si="1"/>
        <v>208.48</v>
      </c>
      <c r="R64" s="46" t="s">
        <v>56</v>
      </c>
    </row>
    <row r="65" hidden="1">
      <c r="A65" s="78" t="s">
        <v>169</v>
      </c>
      <c r="B65" s="78" t="s">
        <v>170</v>
      </c>
      <c r="C65" s="81">
        <v>3.0</v>
      </c>
      <c r="D65" s="78" t="s">
        <v>119</v>
      </c>
      <c r="E65" s="81">
        <v>0.0</v>
      </c>
      <c r="F65" s="81">
        <v>0.0</v>
      </c>
      <c r="G65" s="81">
        <v>0.0</v>
      </c>
      <c r="H65" s="81">
        <v>11900.0</v>
      </c>
      <c r="I65" s="81">
        <v>0.0</v>
      </c>
      <c r="J65" s="81">
        <v>2300.0</v>
      </c>
      <c r="K65" s="81">
        <v>11900.0</v>
      </c>
      <c r="L65" s="81">
        <v>0.0</v>
      </c>
      <c r="M65" s="81">
        <v>0.0</v>
      </c>
      <c r="N65" s="81">
        <v>0.0</v>
      </c>
      <c r="O65" s="81">
        <v>0.0</v>
      </c>
      <c r="P65" s="81">
        <v>0.0</v>
      </c>
      <c r="Q65" s="83">
        <f t="shared" si="1"/>
        <v>26100</v>
      </c>
      <c r="R65" s="46" t="s">
        <v>159</v>
      </c>
    </row>
    <row r="66" hidden="1">
      <c r="A66" s="78" t="s">
        <v>169</v>
      </c>
      <c r="B66" s="78" t="s">
        <v>138</v>
      </c>
      <c r="C66" s="81">
        <v>2.0</v>
      </c>
      <c r="D66" s="78" t="s">
        <v>119</v>
      </c>
      <c r="E66" s="81">
        <v>0.0</v>
      </c>
      <c r="F66" s="81">
        <v>0.0</v>
      </c>
      <c r="G66" s="81">
        <v>0.0</v>
      </c>
      <c r="H66" s="81">
        <v>0.0</v>
      </c>
      <c r="I66" s="81">
        <v>0.0</v>
      </c>
      <c r="J66" s="81">
        <v>30.0</v>
      </c>
      <c r="K66" s="81">
        <v>38.87</v>
      </c>
      <c r="L66" s="81">
        <v>0.0</v>
      </c>
      <c r="M66" s="81">
        <v>0.0</v>
      </c>
      <c r="N66" s="81">
        <v>0.0</v>
      </c>
      <c r="O66" s="81">
        <v>0.0</v>
      </c>
      <c r="P66" s="81">
        <v>0.0</v>
      </c>
      <c r="Q66" s="83">
        <f t="shared" si="1"/>
        <v>68.87</v>
      </c>
      <c r="R66" s="46" t="s">
        <v>159</v>
      </c>
    </row>
    <row r="67" hidden="1">
      <c r="A67" s="78" t="s">
        <v>171</v>
      </c>
      <c r="B67" s="78" t="s">
        <v>132</v>
      </c>
      <c r="C67" s="81">
        <v>4.0</v>
      </c>
      <c r="D67" s="78" t="s">
        <v>119</v>
      </c>
      <c r="E67" s="81">
        <v>0.0</v>
      </c>
      <c r="F67" s="81">
        <v>0.0</v>
      </c>
      <c r="G67" s="81">
        <v>0.0</v>
      </c>
      <c r="H67" s="81">
        <v>0.0</v>
      </c>
      <c r="I67" s="81">
        <v>0.0</v>
      </c>
      <c r="J67" s="81">
        <v>0.0</v>
      </c>
      <c r="K67" s="81">
        <v>0.0</v>
      </c>
      <c r="L67" s="81">
        <v>0.0</v>
      </c>
      <c r="M67" s="81">
        <v>2.0</v>
      </c>
      <c r="N67" s="81">
        <v>2.0</v>
      </c>
      <c r="O67" s="81">
        <v>2.0</v>
      </c>
      <c r="P67" s="81">
        <v>2.0</v>
      </c>
      <c r="Q67" s="83">
        <f t="shared" si="1"/>
        <v>8</v>
      </c>
      <c r="R67" s="46" t="s">
        <v>159</v>
      </c>
    </row>
    <row r="68">
      <c r="A68" s="78" t="s">
        <v>172</v>
      </c>
      <c r="B68" s="78" t="s">
        <v>132</v>
      </c>
      <c r="C68" s="81">
        <v>1.0</v>
      </c>
      <c r="D68" s="78" t="s">
        <v>115</v>
      </c>
      <c r="E68" s="81">
        <v>0.0</v>
      </c>
      <c r="F68" s="81">
        <v>0.0</v>
      </c>
      <c r="G68" s="81">
        <v>0.0</v>
      </c>
      <c r="H68" s="81">
        <v>0.0</v>
      </c>
      <c r="I68" s="81">
        <v>0.0</v>
      </c>
      <c r="J68" s="81">
        <v>0.0</v>
      </c>
      <c r="K68" s="81">
        <v>0.0</v>
      </c>
      <c r="L68" s="81">
        <v>1915.2</v>
      </c>
      <c r="M68" s="81">
        <v>0.0</v>
      </c>
      <c r="N68" s="81">
        <v>0.0</v>
      </c>
      <c r="O68" s="81">
        <v>0.0</v>
      </c>
      <c r="P68" s="81">
        <v>0.0</v>
      </c>
      <c r="Q68" s="83">
        <f t="shared" si="1"/>
        <v>1915.2</v>
      </c>
      <c r="R68" s="46" t="s">
        <v>56</v>
      </c>
    </row>
    <row r="69" hidden="1">
      <c r="A69" s="78" t="s">
        <v>173</v>
      </c>
      <c r="B69" s="78" t="s">
        <v>132</v>
      </c>
      <c r="C69" s="81">
        <v>2.0</v>
      </c>
      <c r="D69" s="78" t="s">
        <v>119</v>
      </c>
      <c r="E69" s="81">
        <v>0.0</v>
      </c>
      <c r="F69" s="81">
        <v>0.0</v>
      </c>
      <c r="G69" s="81">
        <v>0.0</v>
      </c>
      <c r="H69" s="81">
        <v>0.0</v>
      </c>
      <c r="I69" s="81">
        <v>0.0</v>
      </c>
      <c r="J69" s="81">
        <v>0.0</v>
      </c>
      <c r="K69" s="81">
        <v>0.0</v>
      </c>
      <c r="L69" s="81">
        <v>319.8</v>
      </c>
      <c r="M69" s="81">
        <v>319.8</v>
      </c>
      <c r="N69" s="81">
        <v>0.0</v>
      </c>
      <c r="O69" s="81">
        <v>0.0</v>
      </c>
      <c r="P69" s="81">
        <v>0.0</v>
      </c>
      <c r="Q69" s="83">
        <f t="shared" si="1"/>
        <v>639.6</v>
      </c>
      <c r="R69" s="46" t="s">
        <v>159</v>
      </c>
    </row>
    <row r="70" hidden="1">
      <c r="A70" s="78" t="s">
        <v>26</v>
      </c>
      <c r="B70" s="78" t="s">
        <v>132</v>
      </c>
      <c r="C70" s="81">
        <v>12.0</v>
      </c>
      <c r="D70" s="82" t="s">
        <v>112</v>
      </c>
      <c r="E70" s="81">
        <v>57.0</v>
      </c>
      <c r="F70" s="81">
        <v>57.0</v>
      </c>
      <c r="G70" s="81">
        <v>57.0</v>
      </c>
      <c r="H70" s="81">
        <v>57.0</v>
      </c>
      <c r="I70" s="81">
        <v>57.0</v>
      </c>
      <c r="J70" s="81">
        <v>57.0</v>
      </c>
      <c r="K70" s="81">
        <v>57.0</v>
      </c>
      <c r="L70" s="81">
        <v>57.0</v>
      </c>
      <c r="M70" s="81">
        <v>57.0</v>
      </c>
      <c r="N70" s="81">
        <v>57.0</v>
      </c>
      <c r="O70" s="81">
        <v>57.0</v>
      </c>
      <c r="P70" s="81">
        <v>57.0</v>
      </c>
      <c r="Q70" s="83">
        <f t="shared" si="1"/>
        <v>684</v>
      </c>
      <c r="R70" s="46" t="s">
        <v>113</v>
      </c>
    </row>
    <row r="71">
      <c r="A71" s="78" t="s">
        <v>57</v>
      </c>
      <c r="B71" s="78" t="s">
        <v>111</v>
      </c>
      <c r="C71" s="81">
        <v>1.0</v>
      </c>
      <c r="D71" s="78" t="s">
        <v>115</v>
      </c>
      <c r="E71" s="81">
        <v>10425.16</v>
      </c>
      <c r="F71" s="81">
        <v>0.0</v>
      </c>
      <c r="G71" s="81">
        <v>0.0</v>
      </c>
      <c r="H71" s="81">
        <v>0.0</v>
      </c>
      <c r="I71" s="81">
        <v>0.0</v>
      </c>
      <c r="J71" s="81">
        <v>0.0</v>
      </c>
      <c r="K71" s="81">
        <v>0.0</v>
      </c>
      <c r="L71" s="81">
        <v>0.0</v>
      </c>
      <c r="M71" s="81">
        <v>0.0</v>
      </c>
      <c r="N71" s="81">
        <v>0.0</v>
      </c>
      <c r="O71" s="81">
        <v>0.0</v>
      </c>
      <c r="P71" s="81">
        <v>0.0</v>
      </c>
      <c r="Q71" s="83">
        <f t="shared" si="1"/>
        <v>10425.16</v>
      </c>
      <c r="R71" s="46" t="s">
        <v>56</v>
      </c>
    </row>
    <row r="72">
      <c r="A72" s="78" t="s">
        <v>174</v>
      </c>
      <c r="B72" s="78" t="s">
        <v>114</v>
      </c>
      <c r="C72" s="81">
        <v>1.0</v>
      </c>
      <c r="D72" s="78" t="s">
        <v>115</v>
      </c>
      <c r="E72" s="81">
        <v>0.0</v>
      </c>
      <c r="F72" s="81">
        <v>0.0</v>
      </c>
      <c r="G72" s="81">
        <v>0.0</v>
      </c>
      <c r="H72" s="81">
        <v>0.0</v>
      </c>
      <c r="I72" s="81">
        <v>0.0</v>
      </c>
      <c r="J72" s="81">
        <v>0.0</v>
      </c>
      <c r="K72" s="81">
        <v>0.0</v>
      </c>
      <c r="L72" s="81">
        <v>0.0</v>
      </c>
      <c r="M72" s="81">
        <v>0.0</v>
      </c>
      <c r="N72" s="81">
        <v>192.39</v>
      </c>
      <c r="O72" s="81">
        <v>0.0</v>
      </c>
      <c r="P72" s="81">
        <v>0.0</v>
      </c>
      <c r="Q72" s="83">
        <f t="shared" si="1"/>
        <v>192.39</v>
      </c>
      <c r="R72" s="46" t="s">
        <v>56</v>
      </c>
    </row>
    <row r="73">
      <c r="A73" s="78" t="s">
        <v>175</v>
      </c>
      <c r="B73" s="78" t="s">
        <v>139</v>
      </c>
      <c r="C73" s="81">
        <v>1.0</v>
      </c>
      <c r="D73" s="78" t="s">
        <v>115</v>
      </c>
      <c r="E73" s="81">
        <v>0.0</v>
      </c>
      <c r="F73" s="81">
        <v>0.0</v>
      </c>
      <c r="G73" s="81">
        <v>0.0</v>
      </c>
      <c r="H73" s="81">
        <v>0.0</v>
      </c>
      <c r="I73" s="81">
        <v>1500.0</v>
      </c>
      <c r="J73" s="81">
        <v>0.0</v>
      </c>
      <c r="K73" s="81">
        <v>0.0</v>
      </c>
      <c r="L73" s="81">
        <v>0.0</v>
      </c>
      <c r="M73" s="81">
        <v>0.0</v>
      </c>
      <c r="N73" s="81">
        <v>0.0</v>
      </c>
      <c r="O73" s="81">
        <v>0.0</v>
      </c>
      <c r="P73" s="81">
        <v>0.0</v>
      </c>
      <c r="Q73" s="83">
        <f t="shared" si="1"/>
        <v>1500</v>
      </c>
      <c r="R73" s="46" t="s">
        <v>56</v>
      </c>
    </row>
    <row r="74" hidden="1">
      <c r="A74" s="78" t="s">
        <v>176</v>
      </c>
      <c r="B74" s="78" t="s">
        <v>132</v>
      </c>
      <c r="C74" s="81">
        <v>4.0</v>
      </c>
      <c r="D74" s="78" t="s">
        <v>119</v>
      </c>
      <c r="E74" s="81">
        <v>0.0</v>
      </c>
      <c r="F74" s="81">
        <v>0.0</v>
      </c>
      <c r="G74" s="81">
        <v>0.0</v>
      </c>
      <c r="H74" s="81">
        <v>0.0</v>
      </c>
      <c r="I74" s="81">
        <v>0.0</v>
      </c>
      <c r="J74" s="81">
        <v>0.0</v>
      </c>
      <c r="K74" s="81">
        <v>0.0</v>
      </c>
      <c r="L74" s="81">
        <v>0.0</v>
      </c>
      <c r="M74" s="81">
        <v>76.75</v>
      </c>
      <c r="N74" s="81">
        <v>57.56</v>
      </c>
      <c r="O74" s="81">
        <v>19.19</v>
      </c>
      <c r="P74" s="81">
        <v>19.19</v>
      </c>
      <c r="Q74" s="83">
        <f t="shared" si="1"/>
        <v>172.69</v>
      </c>
    </row>
    <row r="75">
      <c r="A75" s="78" t="s">
        <v>177</v>
      </c>
      <c r="B75" s="78" t="s">
        <v>135</v>
      </c>
      <c r="C75" s="81">
        <v>1.0</v>
      </c>
      <c r="D75" s="78" t="s">
        <v>115</v>
      </c>
      <c r="E75" s="81">
        <v>0.0</v>
      </c>
      <c r="F75" s="81">
        <v>0.0</v>
      </c>
      <c r="G75" s="81">
        <v>0.0</v>
      </c>
      <c r="H75" s="81">
        <v>0.0</v>
      </c>
      <c r="I75" s="81">
        <v>0.0</v>
      </c>
      <c r="J75" s="81">
        <v>0.0</v>
      </c>
      <c r="K75" s="81">
        <v>0.0</v>
      </c>
      <c r="L75" s="81">
        <v>0.0</v>
      </c>
      <c r="M75" s="81">
        <v>0.0</v>
      </c>
      <c r="N75" s="81">
        <v>184.08</v>
      </c>
      <c r="O75" s="81">
        <v>0.0</v>
      </c>
      <c r="P75" s="81">
        <v>0.0</v>
      </c>
      <c r="Q75" s="83">
        <f t="shared" si="1"/>
        <v>184.08</v>
      </c>
      <c r="R75" s="46" t="s">
        <v>56</v>
      </c>
    </row>
    <row r="76">
      <c r="A76" s="78" t="s">
        <v>178</v>
      </c>
      <c r="B76" s="78" t="s">
        <v>179</v>
      </c>
      <c r="C76" s="81">
        <v>1.0</v>
      </c>
      <c r="D76" s="78" t="s">
        <v>115</v>
      </c>
      <c r="E76" s="81">
        <v>0.0</v>
      </c>
      <c r="F76" s="81">
        <v>0.0</v>
      </c>
      <c r="G76" s="81">
        <v>0.0</v>
      </c>
      <c r="H76" s="81">
        <v>0.0</v>
      </c>
      <c r="I76" s="81">
        <v>0.0</v>
      </c>
      <c r="J76" s="81">
        <v>0.0</v>
      </c>
      <c r="K76" s="81">
        <v>0.0</v>
      </c>
      <c r="L76" s="81">
        <v>0.0</v>
      </c>
      <c r="M76" s="81">
        <v>0.0</v>
      </c>
      <c r="N76" s="81">
        <v>0.0</v>
      </c>
      <c r="O76" s="81">
        <v>0.0</v>
      </c>
      <c r="P76" s="81">
        <v>548.33</v>
      </c>
      <c r="Q76" s="83">
        <f t="shared" si="1"/>
        <v>548.33</v>
      </c>
      <c r="R76" s="46" t="s">
        <v>56</v>
      </c>
    </row>
    <row r="77">
      <c r="A77" s="78" t="s">
        <v>178</v>
      </c>
      <c r="B77" s="78" t="s">
        <v>141</v>
      </c>
      <c r="C77" s="81">
        <v>1.0</v>
      </c>
      <c r="D77" s="78" t="s">
        <v>115</v>
      </c>
      <c r="E77" s="81">
        <v>0.0</v>
      </c>
      <c r="F77" s="81">
        <v>0.0</v>
      </c>
      <c r="G77" s="81">
        <v>0.0</v>
      </c>
      <c r="H77" s="81">
        <v>0.0</v>
      </c>
      <c r="I77" s="81">
        <v>0.0</v>
      </c>
      <c r="J77" s="81">
        <v>0.0</v>
      </c>
      <c r="K77" s="81">
        <v>0.0</v>
      </c>
      <c r="L77" s="81">
        <v>0.0</v>
      </c>
      <c r="M77" s="81">
        <v>0.0</v>
      </c>
      <c r="N77" s="81">
        <v>0.0</v>
      </c>
      <c r="O77" s="81">
        <v>0.0</v>
      </c>
      <c r="P77" s="81">
        <v>168.64</v>
      </c>
      <c r="Q77" s="83">
        <f t="shared" si="1"/>
        <v>168.64</v>
      </c>
      <c r="R77" s="46" t="s">
        <v>56</v>
      </c>
    </row>
    <row r="78">
      <c r="A78" s="78" t="s">
        <v>180</v>
      </c>
      <c r="B78" s="78" t="s">
        <v>122</v>
      </c>
      <c r="C78" s="81">
        <v>1.0</v>
      </c>
      <c r="D78" s="78" t="s">
        <v>115</v>
      </c>
      <c r="E78" s="81">
        <v>0.0</v>
      </c>
      <c r="F78" s="81">
        <v>0.0</v>
      </c>
      <c r="G78" s="81">
        <v>0.0</v>
      </c>
      <c r="H78" s="81">
        <v>0.0</v>
      </c>
      <c r="I78" s="81">
        <v>0.0</v>
      </c>
      <c r="J78" s="81">
        <v>0.0</v>
      </c>
      <c r="K78" s="81">
        <v>0.0</v>
      </c>
      <c r="L78" s="81">
        <v>0.0</v>
      </c>
      <c r="M78" s="81">
        <v>0.0</v>
      </c>
      <c r="N78" s="81">
        <v>0.0</v>
      </c>
      <c r="O78" s="81">
        <v>110.22</v>
      </c>
      <c r="P78" s="81">
        <v>0.0</v>
      </c>
      <c r="Q78" s="83">
        <f t="shared" si="1"/>
        <v>110.22</v>
      </c>
      <c r="R78" s="46" t="s">
        <v>56</v>
      </c>
    </row>
    <row r="79" hidden="1">
      <c r="A79" s="78" t="s">
        <v>48</v>
      </c>
      <c r="B79" s="78" t="s">
        <v>127</v>
      </c>
      <c r="C79" s="81">
        <v>4.0</v>
      </c>
      <c r="D79" s="78" t="s">
        <v>119</v>
      </c>
      <c r="E79" s="81">
        <v>0.0</v>
      </c>
      <c r="F79" s="81">
        <v>0.0</v>
      </c>
      <c r="G79" s="81">
        <v>0.0</v>
      </c>
      <c r="H79" s="81">
        <v>0.0</v>
      </c>
      <c r="I79" s="81">
        <v>0.0</v>
      </c>
      <c r="J79" s="81">
        <v>2200.0</v>
      </c>
      <c r="K79" s="81">
        <v>0.0</v>
      </c>
      <c r="L79" s="81">
        <v>0.0</v>
      </c>
      <c r="M79" s="81">
        <v>6000.0</v>
      </c>
      <c r="N79" s="81">
        <v>4400.0</v>
      </c>
      <c r="O79" s="81">
        <v>2200.0</v>
      </c>
      <c r="P79" s="81">
        <v>0.0</v>
      </c>
      <c r="Q79" s="83">
        <f t="shared" si="1"/>
        <v>14800</v>
      </c>
      <c r="R79" s="46" t="s">
        <v>113</v>
      </c>
    </row>
    <row r="80">
      <c r="A80" s="78" t="s">
        <v>48</v>
      </c>
      <c r="B80" s="78" t="s">
        <v>124</v>
      </c>
      <c r="C80" s="81">
        <v>1.0</v>
      </c>
      <c r="D80" s="78" t="s">
        <v>115</v>
      </c>
      <c r="E80" s="81">
        <v>0.0</v>
      </c>
      <c r="F80" s="81">
        <v>0.0</v>
      </c>
      <c r="G80" s="81">
        <v>251.95</v>
      </c>
      <c r="H80" s="81">
        <v>0.0</v>
      </c>
      <c r="I80" s="81">
        <v>0.0</v>
      </c>
      <c r="J80" s="81">
        <v>0.0</v>
      </c>
      <c r="K80" s="81">
        <v>0.0</v>
      </c>
      <c r="L80" s="81">
        <v>0.0</v>
      </c>
      <c r="M80" s="81">
        <v>0.0</v>
      </c>
      <c r="N80" s="81">
        <v>0.0</v>
      </c>
      <c r="O80" s="81">
        <v>0.0</v>
      </c>
      <c r="P80" s="81">
        <v>0.0</v>
      </c>
      <c r="Q80" s="83">
        <f t="shared" si="1"/>
        <v>251.95</v>
      </c>
      <c r="R80" s="46" t="s">
        <v>56</v>
      </c>
    </row>
    <row r="81">
      <c r="A81" s="78" t="s">
        <v>48</v>
      </c>
      <c r="B81" s="78" t="s">
        <v>114</v>
      </c>
      <c r="C81" s="81">
        <v>1.0</v>
      </c>
      <c r="D81" s="78" t="s">
        <v>115</v>
      </c>
      <c r="E81" s="81">
        <v>0.0</v>
      </c>
      <c r="F81" s="81">
        <v>0.0</v>
      </c>
      <c r="G81" s="81">
        <v>0.0</v>
      </c>
      <c r="H81" s="81">
        <v>184.47</v>
      </c>
      <c r="I81" s="81">
        <v>0.0</v>
      </c>
      <c r="J81" s="81">
        <v>0.0</v>
      </c>
      <c r="K81" s="81">
        <v>0.0</v>
      </c>
      <c r="L81" s="81">
        <v>0.0</v>
      </c>
      <c r="M81" s="81">
        <v>0.0</v>
      </c>
      <c r="N81" s="81">
        <v>0.0</v>
      </c>
      <c r="O81" s="81">
        <v>0.0</v>
      </c>
      <c r="P81" s="81">
        <v>0.0</v>
      </c>
      <c r="Q81" s="83">
        <f t="shared" si="1"/>
        <v>184.47</v>
      </c>
      <c r="R81" s="46" t="s">
        <v>56</v>
      </c>
    </row>
    <row r="82">
      <c r="A82" s="78" t="s">
        <v>181</v>
      </c>
      <c r="B82" s="78" t="s">
        <v>132</v>
      </c>
      <c r="C82" s="81">
        <v>1.0</v>
      </c>
      <c r="D82" s="78" t="s">
        <v>115</v>
      </c>
      <c r="E82" s="81">
        <v>0.0</v>
      </c>
      <c r="F82" s="81">
        <v>0.0</v>
      </c>
      <c r="G82" s="81">
        <v>0.0</v>
      </c>
      <c r="H82" s="81">
        <v>0.0</v>
      </c>
      <c r="I82" s="81">
        <v>0.0</v>
      </c>
      <c r="J82" s="81">
        <v>0.0</v>
      </c>
      <c r="K82" s="81">
        <v>0.0</v>
      </c>
      <c r="L82" s="81">
        <v>0.0</v>
      </c>
      <c r="M82" s="81">
        <v>0.0</v>
      </c>
      <c r="N82" s="81">
        <v>0.0</v>
      </c>
      <c r="O82" s="81">
        <v>0.0</v>
      </c>
      <c r="P82" s="81">
        <v>153.5</v>
      </c>
      <c r="Q82" s="83">
        <f t="shared" si="1"/>
        <v>153.5</v>
      </c>
      <c r="R82" s="46" t="s">
        <v>56</v>
      </c>
    </row>
    <row r="83" hidden="1">
      <c r="A83" s="78" t="s">
        <v>49</v>
      </c>
      <c r="B83" s="78" t="s">
        <v>182</v>
      </c>
      <c r="C83" s="81">
        <v>6.0</v>
      </c>
      <c r="D83" s="78" t="s">
        <v>119</v>
      </c>
      <c r="E83" s="81">
        <v>0.0</v>
      </c>
      <c r="F83" s="81">
        <v>0.0</v>
      </c>
      <c r="G83" s="81">
        <v>0.0</v>
      </c>
      <c r="H83" s="81">
        <v>0.0</v>
      </c>
      <c r="I83" s="81">
        <v>0.0</v>
      </c>
      <c r="J83" s="81">
        <v>1100.0</v>
      </c>
      <c r="K83" s="81">
        <v>1100.0</v>
      </c>
      <c r="L83" s="81">
        <v>1100.0</v>
      </c>
      <c r="M83" s="81">
        <v>1100.0</v>
      </c>
      <c r="N83" s="81">
        <v>1100.0</v>
      </c>
      <c r="O83" s="81">
        <v>2200.0</v>
      </c>
      <c r="P83" s="81">
        <v>0.0</v>
      </c>
      <c r="Q83" s="83">
        <f t="shared" si="1"/>
        <v>7700</v>
      </c>
      <c r="R83" s="46" t="s">
        <v>113</v>
      </c>
    </row>
    <row r="84" hidden="1">
      <c r="A84" s="78" t="s">
        <v>49</v>
      </c>
      <c r="B84" s="78" t="s">
        <v>127</v>
      </c>
      <c r="C84" s="81">
        <v>3.0</v>
      </c>
      <c r="D84" s="78" t="s">
        <v>119</v>
      </c>
      <c r="E84" s="81">
        <v>0.0</v>
      </c>
      <c r="F84" s="81">
        <v>1100.0</v>
      </c>
      <c r="G84" s="81">
        <v>1100.0</v>
      </c>
      <c r="H84" s="81">
        <v>1100.0</v>
      </c>
      <c r="I84" s="81">
        <v>0.0</v>
      </c>
      <c r="J84" s="81">
        <v>0.0</v>
      </c>
      <c r="K84" s="81">
        <v>0.0</v>
      </c>
      <c r="L84" s="81">
        <v>0.0</v>
      </c>
      <c r="M84" s="81">
        <v>0.0</v>
      </c>
      <c r="N84" s="81">
        <v>0.0</v>
      </c>
      <c r="O84" s="81">
        <v>0.0</v>
      </c>
      <c r="P84" s="81">
        <v>0.0</v>
      </c>
      <c r="Q84" s="83">
        <f t="shared" si="1"/>
        <v>3300</v>
      </c>
      <c r="R84" s="46" t="s">
        <v>113</v>
      </c>
    </row>
    <row r="85">
      <c r="A85" s="78" t="s">
        <v>183</v>
      </c>
      <c r="B85" s="78" t="s">
        <v>122</v>
      </c>
      <c r="C85" s="81">
        <v>1.0</v>
      </c>
      <c r="D85" s="78" t="s">
        <v>115</v>
      </c>
      <c r="E85" s="81">
        <v>0.0</v>
      </c>
      <c r="F85" s="81">
        <v>0.0</v>
      </c>
      <c r="G85" s="81">
        <v>0.0</v>
      </c>
      <c r="H85" s="81">
        <v>0.0</v>
      </c>
      <c r="I85" s="81">
        <v>0.0</v>
      </c>
      <c r="J85" s="81">
        <v>0.0</v>
      </c>
      <c r="K85" s="81">
        <v>0.0</v>
      </c>
      <c r="L85" s="81">
        <v>0.0</v>
      </c>
      <c r="M85" s="81">
        <v>0.0</v>
      </c>
      <c r="N85" s="81">
        <v>0.0</v>
      </c>
      <c r="O85" s="81">
        <v>0.0</v>
      </c>
      <c r="P85" s="81">
        <v>3398.24</v>
      </c>
      <c r="Q85" s="83">
        <f t="shared" si="1"/>
        <v>3398.24</v>
      </c>
      <c r="R85" s="46" t="s">
        <v>56</v>
      </c>
    </row>
    <row r="86">
      <c r="A86" s="78" t="s">
        <v>184</v>
      </c>
      <c r="B86" s="78" t="s">
        <v>138</v>
      </c>
      <c r="C86" s="81">
        <v>1.0</v>
      </c>
      <c r="D86" s="78" t="s">
        <v>115</v>
      </c>
      <c r="E86" s="81">
        <v>0.0</v>
      </c>
      <c r="F86" s="81">
        <v>0.0</v>
      </c>
      <c r="G86" s="81">
        <v>0.0</v>
      </c>
      <c r="H86" s="81">
        <v>0.0</v>
      </c>
      <c r="I86" s="81">
        <v>0.0</v>
      </c>
      <c r="J86" s="81">
        <v>0.0</v>
      </c>
      <c r="K86" s="81">
        <v>38.0</v>
      </c>
      <c r="L86" s="81">
        <v>0.0</v>
      </c>
      <c r="M86" s="81">
        <v>0.0</v>
      </c>
      <c r="N86" s="81">
        <v>0.0</v>
      </c>
      <c r="O86" s="81">
        <v>0.0</v>
      </c>
      <c r="P86" s="81">
        <v>0.0</v>
      </c>
      <c r="Q86" s="83">
        <f t="shared" si="1"/>
        <v>38</v>
      </c>
      <c r="R86" s="46" t="s">
        <v>56</v>
      </c>
    </row>
    <row r="87" hidden="1">
      <c r="A87" s="78" t="s">
        <v>185</v>
      </c>
      <c r="B87" s="78" t="s">
        <v>111</v>
      </c>
      <c r="C87" s="81">
        <v>6.0</v>
      </c>
      <c r="D87" s="78" t="s">
        <v>119</v>
      </c>
      <c r="E87" s="81">
        <v>0.0</v>
      </c>
      <c r="F87" s="81">
        <v>46667.0</v>
      </c>
      <c r="G87" s="81">
        <v>46667.0</v>
      </c>
      <c r="H87" s="81">
        <v>97.91</v>
      </c>
      <c r="I87" s="81">
        <v>69.05</v>
      </c>
      <c r="J87" s="81">
        <v>74.1</v>
      </c>
      <c r="K87" s="81">
        <v>4817.0</v>
      </c>
      <c r="L87" s="81">
        <v>0.0</v>
      </c>
      <c r="M87" s="81">
        <v>0.0</v>
      </c>
      <c r="N87" s="81">
        <v>0.0</v>
      </c>
      <c r="O87" s="81">
        <v>0.0</v>
      </c>
      <c r="P87" s="81">
        <v>0.0</v>
      </c>
      <c r="Q87" s="83">
        <f t="shared" si="1"/>
        <v>98392.06</v>
      </c>
    </row>
    <row r="88">
      <c r="A88" s="84" t="s">
        <v>186</v>
      </c>
      <c r="B88" s="78" t="s">
        <v>126</v>
      </c>
      <c r="C88" s="81">
        <v>1.0</v>
      </c>
      <c r="D88" s="78" t="s">
        <v>115</v>
      </c>
      <c r="E88" s="81">
        <v>0.0</v>
      </c>
      <c r="F88" s="81">
        <v>0.0</v>
      </c>
      <c r="G88" s="81">
        <v>0.0</v>
      </c>
      <c r="H88" s="81">
        <v>0.0</v>
      </c>
      <c r="I88" s="81">
        <v>0.0</v>
      </c>
      <c r="J88" s="81">
        <v>0.0</v>
      </c>
      <c r="K88" s="81">
        <v>430.52</v>
      </c>
      <c r="L88" s="81">
        <v>0.0</v>
      </c>
      <c r="M88" s="81">
        <v>0.0</v>
      </c>
      <c r="N88" s="81">
        <v>0.0</v>
      </c>
      <c r="O88" s="81">
        <v>0.0</v>
      </c>
      <c r="P88" s="81">
        <v>0.0</v>
      </c>
      <c r="Q88" s="83">
        <f t="shared" si="1"/>
        <v>430.52</v>
      </c>
      <c r="R88" s="46" t="s">
        <v>56</v>
      </c>
    </row>
    <row r="89" hidden="1">
      <c r="A89" s="78" t="s">
        <v>46</v>
      </c>
      <c r="B89" s="78" t="s">
        <v>140</v>
      </c>
      <c r="C89" s="81">
        <v>9.0</v>
      </c>
      <c r="D89" s="78" t="s">
        <v>119</v>
      </c>
      <c r="E89" s="81">
        <v>0.0</v>
      </c>
      <c r="F89" s="81">
        <v>0.0</v>
      </c>
      <c r="G89" s="81">
        <v>0.0</v>
      </c>
      <c r="H89" s="85">
        <v>15343.8</v>
      </c>
      <c r="I89" s="85">
        <v>14797.13</v>
      </c>
      <c r="J89" s="85">
        <v>14947.13</v>
      </c>
      <c r="K89" s="85">
        <v>14797.13</v>
      </c>
      <c r="L89" s="85">
        <v>14797.13</v>
      </c>
      <c r="M89" s="85">
        <v>5592.0</v>
      </c>
      <c r="N89" s="85">
        <v>5592.0</v>
      </c>
      <c r="O89" s="85">
        <v>12708.26</v>
      </c>
      <c r="P89" s="85">
        <v>8474.63</v>
      </c>
      <c r="Q89" s="86">
        <f t="shared" si="1"/>
        <v>107049.21</v>
      </c>
      <c r="R89" s="46" t="s">
        <v>113</v>
      </c>
    </row>
    <row r="90" hidden="1">
      <c r="A90" s="78" t="s">
        <v>187</v>
      </c>
      <c r="B90" s="78" t="s">
        <v>127</v>
      </c>
      <c r="C90" s="81">
        <v>8.0</v>
      </c>
      <c r="D90" s="78" t="s">
        <v>119</v>
      </c>
      <c r="E90" s="81">
        <v>0.0</v>
      </c>
      <c r="F90" s="81">
        <v>1100.0</v>
      </c>
      <c r="G90" s="81">
        <v>1100.0</v>
      </c>
      <c r="H90" s="81">
        <v>2200.0</v>
      </c>
      <c r="I90" s="81">
        <v>0.0</v>
      </c>
      <c r="J90" s="81">
        <v>1100.0</v>
      </c>
      <c r="K90" s="81">
        <v>1100.0</v>
      </c>
      <c r="L90" s="81">
        <v>1100.0</v>
      </c>
      <c r="M90" s="81">
        <v>1100.0</v>
      </c>
      <c r="N90" s="81">
        <v>2200.0</v>
      </c>
      <c r="O90" s="81">
        <v>0.0</v>
      </c>
      <c r="P90" s="81">
        <v>0.0</v>
      </c>
      <c r="Q90" s="83">
        <f t="shared" si="1"/>
        <v>11000</v>
      </c>
    </row>
    <row r="91">
      <c r="A91" s="78" t="s">
        <v>188</v>
      </c>
      <c r="B91" s="78" t="s">
        <v>122</v>
      </c>
      <c r="C91" s="81">
        <v>1.0</v>
      </c>
      <c r="D91" s="78" t="s">
        <v>115</v>
      </c>
      <c r="E91" s="81">
        <v>0.0</v>
      </c>
      <c r="F91" s="81">
        <v>0.0</v>
      </c>
      <c r="G91" s="81">
        <v>0.0</v>
      </c>
      <c r="H91" s="81">
        <v>0.0</v>
      </c>
      <c r="I91" s="81">
        <v>0.0</v>
      </c>
      <c r="J91" s="81">
        <v>0.0</v>
      </c>
      <c r="K91" s="81">
        <v>0.0</v>
      </c>
      <c r="L91" s="81">
        <v>0.0</v>
      </c>
      <c r="M91" s="81">
        <v>0.0</v>
      </c>
      <c r="N91" s="81">
        <v>11.1</v>
      </c>
      <c r="O91" s="81">
        <v>0.0</v>
      </c>
      <c r="P91" s="81">
        <v>0.0</v>
      </c>
      <c r="Q91" s="83">
        <f t="shared" si="1"/>
        <v>11.1</v>
      </c>
      <c r="R91" s="46" t="s">
        <v>56</v>
      </c>
    </row>
    <row r="92" hidden="1">
      <c r="A92" s="78" t="s">
        <v>189</v>
      </c>
      <c r="B92" s="78" t="s">
        <v>127</v>
      </c>
      <c r="C92" s="81">
        <v>4.0</v>
      </c>
      <c r="D92" s="78" t="s">
        <v>119</v>
      </c>
      <c r="E92" s="81">
        <v>0.0</v>
      </c>
      <c r="F92" s="81">
        <v>4400.0</v>
      </c>
      <c r="G92" s="81">
        <v>3500.0</v>
      </c>
      <c r="H92" s="81">
        <v>0.0</v>
      </c>
      <c r="I92" s="81">
        <v>0.0</v>
      </c>
      <c r="J92" s="81">
        <v>3800.0</v>
      </c>
      <c r="K92" s="81">
        <v>0.0</v>
      </c>
      <c r="L92" s="81">
        <v>3600.0</v>
      </c>
      <c r="M92" s="81">
        <v>0.0</v>
      </c>
      <c r="N92" s="81">
        <v>0.0</v>
      </c>
      <c r="O92" s="81">
        <v>0.0</v>
      </c>
      <c r="P92" s="81">
        <v>0.0</v>
      </c>
      <c r="Q92" s="83">
        <f t="shared" si="1"/>
        <v>15300</v>
      </c>
    </row>
    <row r="93">
      <c r="A93" s="78" t="s">
        <v>190</v>
      </c>
      <c r="B93" s="78" t="s">
        <v>124</v>
      </c>
      <c r="C93" s="81">
        <v>1.0</v>
      </c>
      <c r="D93" s="78" t="s">
        <v>115</v>
      </c>
      <c r="E93" s="81">
        <v>0.0</v>
      </c>
      <c r="F93" s="81">
        <v>0.0</v>
      </c>
      <c r="G93" s="81">
        <v>0.0</v>
      </c>
      <c r="H93" s="81">
        <v>0.0</v>
      </c>
      <c r="I93" s="81">
        <v>0.0</v>
      </c>
      <c r="J93" s="81">
        <v>0.0</v>
      </c>
      <c r="K93" s="81">
        <v>0.0</v>
      </c>
      <c r="L93" s="81">
        <v>507.0</v>
      </c>
      <c r="M93" s="81">
        <v>0.0</v>
      </c>
      <c r="N93" s="81">
        <v>0.0</v>
      </c>
      <c r="O93" s="81">
        <v>0.0</v>
      </c>
      <c r="P93" s="81">
        <v>0.0</v>
      </c>
      <c r="Q93" s="83">
        <f t="shared" si="1"/>
        <v>507</v>
      </c>
      <c r="R93" s="46" t="s">
        <v>56</v>
      </c>
    </row>
    <row r="94">
      <c r="A94" s="78" t="s">
        <v>190</v>
      </c>
      <c r="B94" s="78" t="s">
        <v>114</v>
      </c>
      <c r="C94" s="81">
        <v>1.0</v>
      </c>
      <c r="D94" s="78" t="s">
        <v>115</v>
      </c>
      <c r="E94" s="81">
        <v>0.0</v>
      </c>
      <c r="F94" s="81">
        <v>0.0</v>
      </c>
      <c r="G94" s="81">
        <v>0.0</v>
      </c>
      <c r="H94" s="81">
        <v>0.0</v>
      </c>
      <c r="I94" s="81">
        <v>0.0</v>
      </c>
      <c r="J94" s="81">
        <v>0.0</v>
      </c>
      <c r="K94" s="81">
        <v>0.0</v>
      </c>
      <c r="L94" s="81">
        <v>65.63</v>
      </c>
      <c r="M94" s="81">
        <v>0.0</v>
      </c>
      <c r="N94" s="81">
        <v>0.0</v>
      </c>
      <c r="O94" s="81">
        <v>0.0</v>
      </c>
      <c r="P94" s="81">
        <v>0.0</v>
      </c>
      <c r="Q94" s="83">
        <f t="shared" si="1"/>
        <v>65.63</v>
      </c>
      <c r="R94" s="46" t="s">
        <v>56</v>
      </c>
    </row>
    <row r="95">
      <c r="A95" s="78" t="s">
        <v>191</v>
      </c>
      <c r="B95" s="78" t="s">
        <v>114</v>
      </c>
      <c r="C95" s="81">
        <v>1.0</v>
      </c>
      <c r="D95" s="78" t="s">
        <v>115</v>
      </c>
      <c r="E95" s="81">
        <v>0.0</v>
      </c>
      <c r="F95" s="81">
        <v>0.0</v>
      </c>
      <c r="G95" s="81">
        <v>0.0</v>
      </c>
      <c r="H95" s="81">
        <v>27.88</v>
      </c>
      <c r="I95" s="81">
        <v>0.0</v>
      </c>
      <c r="J95" s="81">
        <v>0.0</v>
      </c>
      <c r="K95" s="81">
        <v>0.0</v>
      </c>
      <c r="L95" s="81">
        <v>0.0</v>
      </c>
      <c r="M95" s="81">
        <v>0.0</v>
      </c>
      <c r="N95" s="81">
        <v>0.0</v>
      </c>
      <c r="O95" s="81">
        <v>0.0</v>
      </c>
      <c r="P95" s="81">
        <v>0.0</v>
      </c>
      <c r="Q95" s="83">
        <f t="shared" si="1"/>
        <v>27.88</v>
      </c>
      <c r="R95" s="46" t="s">
        <v>56</v>
      </c>
    </row>
    <row r="96">
      <c r="A96" s="78" t="s">
        <v>192</v>
      </c>
      <c r="B96" s="78" t="s">
        <v>126</v>
      </c>
      <c r="C96" s="81">
        <v>1.0</v>
      </c>
      <c r="D96" s="78" t="s">
        <v>115</v>
      </c>
      <c r="E96" s="81">
        <v>0.0</v>
      </c>
      <c r="F96" s="81">
        <v>0.0</v>
      </c>
      <c r="G96" s="81">
        <v>0.0</v>
      </c>
      <c r="H96" s="81">
        <v>0.0</v>
      </c>
      <c r="I96" s="81">
        <v>0.0</v>
      </c>
      <c r="J96" s="81">
        <v>0.0</v>
      </c>
      <c r="K96" s="81">
        <v>408.15</v>
      </c>
      <c r="L96" s="81">
        <v>0.0</v>
      </c>
      <c r="M96" s="81">
        <v>0.0</v>
      </c>
      <c r="N96" s="81">
        <v>0.0</v>
      </c>
      <c r="O96" s="81">
        <v>0.0</v>
      </c>
      <c r="P96" s="81">
        <v>0.0</v>
      </c>
      <c r="Q96" s="83">
        <f t="shared" si="1"/>
        <v>408.15</v>
      </c>
      <c r="R96" s="46" t="s">
        <v>56</v>
      </c>
    </row>
    <row r="97">
      <c r="A97" s="78" t="s">
        <v>192</v>
      </c>
      <c r="B97" s="78" t="s">
        <v>138</v>
      </c>
      <c r="C97" s="81">
        <v>1.0</v>
      </c>
      <c r="D97" s="78" t="s">
        <v>115</v>
      </c>
      <c r="E97" s="81">
        <v>0.0</v>
      </c>
      <c r="F97" s="81">
        <v>0.0</v>
      </c>
      <c r="G97" s="81">
        <v>0.0</v>
      </c>
      <c r="H97" s="81">
        <v>0.0</v>
      </c>
      <c r="I97" s="81">
        <v>0.0</v>
      </c>
      <c r="J97" s="81">
        <v>0.0</v>
      </c>
      <c r="K97" s="81">
        <v>84.96</v>
      </c>
      <c r="L97" s="81">
        <v>0.0</v>
      </c>
      <c r="M97" s="81">
        <v>0.0</v>
      </c>
      <c r="N97" s="81">
        <v>0.0</v>
      </c>
      <c r="O97" s="81">
        <v>0.0</v>
      </c>
      <c r="P97" s="81">
        <v>0.0</v>
      </c>
      <c r="Q97" s="83">
        <f t="shared" si="1"/>
        <v>84.96</v>
      </c>
      <c r="R97" s="46" t="s">
        <v>56</v>
      </c>
    </row>
    <row r="98" hidden="1">
      <c r="A98" s="78" t="s">
        <v>193</v>
      </c>
      <c r="B98" s="78" t="s">
        <v>194</v>
      </c>
      <c r="C98" s="81">
        <v>5.0</v>
      </c>
      <c r="D98" s="78" t="s">
        <v>119</v>
      </c>
      <c r="E98" s="81">
        <v>1751.35</v>
      </c>
      <c r="F98" s="81">
        <v>0.0</v>
      </c>
      <c r="G98" s="81">
        <v>0.0</v>
      </c>
      <c r="H98" s="81">
        <v>0.0</v>
      </c>
      <c r="I98" s="81">
        <v>7090.0</v>
      </c>
      <c r="J98" s="81">
        <v>297.0</v>
      </c>
      <c r="K98" s="81">
        <v>0.0</v>
      </c>
      <c r="L98" s="81">
        <v>0.0</v>
      </c>
      <c r="M98" s="81">
        <v>0.0</v>
      </c>
      <c r="N98" s="81">
        <v>5625.0</v>
      </c>
      <c r="O98" s="81">
        <v>396.0</v>
      </c>
      <c r="P98" s="81">
        <v>0.0</v>
      </c>
      <c r="Q98" s="83">
        <f t="shared" si="1"/>
        <v>15159.35</v>
      </c>
    </row>
    <row r="99">
      <c r="A99" s="78" t="s">
        <v>195</v>
      </c>
      <c r="B99" s="78" t="s">
        <v>124</v>
      </c>
      <c r="C99" s="81">
        <v>1.0</v>
      </c>
      <c r="D99" s="78" t="s">
        <v>115</v>
      </c>
      <c r="E99" s="81">
        <v>0.0</v>
      </c>
      <c r="F99" s="81">
        <v>0.0</v>
      </c>
      <c r="G99" s="81">
        <v>0.0</v>
      </c>
      <c r="H99" s="81">
        <v>1162.95</v>
      </c>
      <c r="I99" s="81">
        <v>0.0</v>
      </c>
      <c r="J99" s="81">
        <v>0.0</v>
      </c>
      <c r="K99" s="81">
        <v>0.0</v>
      </c>
      <c r="L99" s="81">
        <v>0.0</v>
      </c>
      <c r="M99" s="81">
        <v>0.0</v>
      </c>
      <c r="N99" s="81">
        <v>0.0</v>
      </c>
      <c r="O99" s="81">
        <v>0.0</v>
      </c>
      <c r="P99" s="81">
        <v>0.0</v>
      </c>
      <c r="Q99" s="83">
        <f t="shared" si="1"/>
        <v>1162.95</v>
      </c>
      <c r="R99" s="46" t="s">
        <v>56</v>
      </c>
    </row>
    <row r="100">
      <c r="A100" s="78" t="s">
        <v>195</v>
      </c>
      <c r="B100" s="78" t="s">
        <v>114</v>
      </c>
      <c r="C100" s="81">
        <v>1.0</v>
      </c>
      <c r="D100" s="78" t="s">
        <v>115</v>
      </c>
      <c r="E100" s="81">
        <v>0.0</v>
      </c>
      <c r="F100" s="81">
        <v>0.0</v>
      </c>
      <c r="G100" s="81">
        <v>0.0</v>
      </c>
      <c r="H100" s="81">
        <v>63.14</v>
      </c>
      <c r="I100" s="81">
        <v>0.0</v>
      </c>
      <c r="J100" s="81">
        <v>0.0</v>
      </c>
      <c r="K100" s="81">
        <v>0.0</v>
      </c>
      <c r="L100" s="81">
        <v>0.0</v>
      </c>
      <c r="M100" s="81">
        <v>0.0</v>
      </c>
      <c r="N100" s="81">
        <v>0.0</v>
      </c>
      <c r="O100" s="81">
        <v>0.0</v>
      </c>
      <c r="P100" s="81">
        <v>0.0</v>
      </c>
      <c r="Q100" s="83">
        <f t="shared" si="1"/>
        <v>63.14</v>
      </c>
      <c r="R100" s="46" t="s">
        <v>56</v>
      </c>
    </row>
    <row r="101" hidden="1">
      <c r="A101" s="78" t="s">
        <v>196</v>
      </c>
      <c r="B101" s="78" t="s">
        <v>144</v>
      </c>
      <c r="C101" s="81">
        <v>2.0</v>
      </c>
      <c r="D101" s="78" t="s">
        <v>119</v>
      </c>
      <c r="E101" s="81">
        <v>0.0</v>
      </c>
      <c r="F101" s="81">
        <v>0.0</v>
      </c>
      <c r="G101" s="81">
        <v>0.0</v>
      </c>
      <c r="H101" s="81">
        <v>0.0</v>
      </c>
      <c r="I101" s="81">
        <v>0.0</v>
      </c>
      <c r="J101" s="81">
        <v>0.0</v>
      </c>
      <c r="K101" s="81">
        <v>0.0</v>
      </c>
      <c r="L101" s="81">
        <v>0.0</v>
      </c>
      <c r="M101" s="81">
        <v>0.0</v>
      </c>
      <c r="N101" s="81">
        <v>288.11</v>
      </c>
      <c r="O101" s="81">
        <v>77.76</v>
      </c>
      <c r="P101" s="81">
        <v>0.0</v>
      </c>
      <c r="Q101" s="83">
        <f t="shared" si="1"/>
        <v>365.87</v>
      </c>
    </row>
    <row r="102" hidden="1">
      <c r="A102" s="78" t="s">
        <v>39</v>
      </c>
      <c r="B102" s="78" t="s">
        <v>127</v>
      </c>
      <c r="C102" s="81">
        <v>12.0</v>
      </c>
      <c r="D102" s="82" t="s">
        <v>112</v>
      </c>
      <c r="E102" s="81">
        <v>5000.0</v>
      </c>
      <c r="F102" s="81">
        <v>5000.0</v>
      </c>
      <c r="G102" s="81">
        <v>5000.0</v>
      </c>
      <c r="H102" s="81">
        <v>5000.0</v>
      </c>
      <c r="I102" s="81">
        <v>5000.0</v>
      </c>
      <c r="J102" s="81">
        <v>5000.0</v>
      </c>
      <c r="K102" s="81">
        <v>5000.0</v>
      </c>
      <c r="L102" s="81">
        <v>5000.0</v>
      </c>
      <c r="M102" s="81">
        <v>5000.0</v>
      </c>
      <c r="N102" s="81">
        <v>5000.0</v>
      </c>
      <c r="O102" s="81">
        <v>5000.0</v>
      </c>
      <c r="P102" s="81">
        <v>5000.0</v>
      </c>
      <c r="Q102" s="83">
        <f t="shared" si="1"/>
        <v>60000</v>
      </c>
      <c r="R102" s="46" t="s">
        <v>113</v>
      </c>
    </row>
    <row r="103" hidden="1">
      <c r="A103" s="78" t="s">
        <v>197</v>
      </c>
      <c r="B103" s="78" t="s">
        <v>198</v>
      </c>
      <c r="C103" s="81">
        <v>2.0</v>
      </c>
      <c r="D103" s="78" t="s">
        <v>119</v>
      </c>
      <c r="E103" s="81">
        <v>0.0</v>
      </c>
      <c r="F103" s="81">
        <v>0.0</v>
      </c>
      <c r="G103" s="81">
        <v>0.0</v>
      </c>
      <c r="H103" s="81">
        <v>0.0</v>
      </c>
      <c r="I103" s="81">
        <v>0.0</v>
      </c>
      <c r="J103" s="81">
        <v>0.0</v>
      </c>
      <c r="K103" s="81">
        <v>0.0</v>
      </c>
      <c r="L103" s="81">
        <v>0.0</v>
      </c>
      <c r="M103" s="81">
        <v>2694.0</v>
      </c>
      <c r="N103" s="81">
        <v>0.0</v>
      </c>
      <c r="O103" s="81">
        <v>2746.0</v>
      </c>
      <c r="P103" s="81">
        <v>0.0</v>
      </c>
      <c r="Q103" s="83">
        <f t="shared" si="1"/>
        <v>5440</v>
      </c>
    </row>
    <row r="104" hidden="1">
      <c r="A104" s="78" t="s">
        <v>199</v>
      </c>
      <c r="B104" s="78" t="s">
        <v>132</v>
      </c>
      <c r="C104" s="81">
        <v>6.0</v>
      </c>
      <c r="D104" s="78" t="s">
        <v>119</v>
      </c>
      <c r="E104" s="81">
        <v>0.0</v>
      </c>
      <c r="F104" s="81">
        <v>0.0</v>
      </c>
      <c r="G104" s="81">
        <v>0.0</v>
      </c>
      <c r="H104" s="81">
        <v>0.0</v>
      </c>
      <c r="I104" s="81">
        <v>0.0</v>
      </c>
      <c r="J104" s="81">
        <v>20.0</v>
      </c>
      <c r="K104" s="81">
        <v>20.0</v>
      </c>
      <c r="L104" s="81">
        <v>20.0</v>
      </c>
      <c r="M104" s="81">
        <v>20.0</v>
      </c>
      <c r="N104" s="81">
        <v>20.0</v>
      </c>
      <c r="O104" s="81">
        <v>20.0</v>
      </c>
      <c r="P104" s="81">
        <v>0.0</v>
      </c>
      <c r="Q104" s="83">
        <f t="shared" si="1"/>
        <v>120</v>
      </c>
    </row>
    <row r="105">
      <c r="A105" s="78" t="s">
        <v>200</v>
      </c>
      <c r="B105" s="78" t="s">
        <v>114</v>
      </c>
      <c r="C105" s="81">
        <v>1.0</v>
      </c>
      <c r="D105" s="78" t="s">
        <v>115</v>
      </c>
      <c r="E105" s="81">
        <v>0.0</v>
      </c>
      <c r="F105" s="81">
        <v>0.0</v>
      </c>
      <c r="G105" s="81">
        <v>0.0</v>
      </c>
      <c r="H105" s="81">
        <v>0.0</v>
      </c>
      <c r="I105" s="81">
        <v>0.0</v>
      </c>
      <c r="J105" s="81">
        <v>0.0</v>
      </c>
      <c r="K105" s="81">
        <v>0.0</v>
      </c>
      <c r="L105" s="81">
        <v>0.0</v>
      </c>
      <c r="M105" s="81">
        <v>0.0</v>
      </c>
      <c r="N105" s="81">
        <v>30.0</v>
      </c>
      <c r="O105" s="81">
        <v>0.0</v>
      </c>
      <c r="P105" s="81">
        <v>0.0</v>
      </c>
      <c r="Q105" s="83">
        <f t="shared" si="1"/>
        <v>30</v>
      </c>
      <c r="R105" s="46" t="s">
        <v>56</v>
      </c>
    </row>
    <row r="106">
      <c r="A106" s="78" t="s">
        <v>200</v>
      </c>
      <c r="B106" s="78" t="s">
        <v>138</v>
      </c>
      <c r="C106" s="81">
        <v>1.0</v>
      </c>
      <c r="D106" s="78" t="s">
        <v>115</v>
      </c>
      <c r="E106" s="81">
        <v>0.0</v>
      </c>
      <c r="F106" s="81">
        <v>0.0</v>
      </c>
      <c r="G106" s="81">
        <v>0.0</v>
      </c>
      <c r="H106" s="81">
        <v>0.0</v>
      </c>
      <c r="I106" s="81">
        <v>0.0</v>
      </c>
      <c r="J106" s="81">
        <v>0.0</v>
      </c>
      <c r="K106" s="81">
        <v>0.0</v>
      </c>
      <c r="L106" s="81">
        <v>0.0</v>
      </c>
      <c r="M106" s="81">
        <v>0.0</v>
      </c>
      <c r="N106" s="81">
        <v>0.0</v>
      </c>
      <c r="O106" s="81">
        <v>30.0</v>
      </c>
      <c r="P106" s="81">
        <v>0.0</v>
      </c>
      <c r="Q106" s="83">
        <f t="shared" si="1"/>
        <v>30</v>
      </c>
      <c r="R106" s="46" t="s">
        <v>56</v>
      </c>
    </row>
    <row r="107">
      <c r="A107" s="78" t="s">
        <v>201</v>
      </c>
      <c r="B107" s="78" t="s">
        <v>135</v>
      </c>
      <c r="C107" s="81">
        <v>1.0</v>
      </c>
      <c r="D107" s="78" t="s">
        <v>115</v>
      </c>
      <c r="E107" s="81">
        <v>0.0</v>
      </c>
      <c r="F107" s="81">
        <v>0.0</v>
      </c>
      <c r="G107" s="81">
        <v>0.0</v>
      </c>
      <c r="H107" s="81">
        <v>0.0</v>
      </c>
      <c r="I107" s="81">
        <v>0.0</v>
      </c>
      <c r="J107" s="81">
        <v>0.0</v>
      </c>
      <c r="K107" s="81">
        <v>0.0</v>
      </c>
      <c r="L107" s="81">
        <v>125.05</v>
      </c>
      <c r="M107" s="81">
        <v>0.0</v>
      </c>
      <c r="N107" s="81">
        <v>0.0</v>
      </c>
      <c r="O107" s="81">
        <v>0.0</v>
      </c>
      <c r="P107" s="81">
        <v>0.0</v>
      </c>
      <c r="Q107" s="83">
        <f t="shared" si="1"/>
        <v>125.05</v>
      </c>
      <c r="R107" s="46" t="s">
        <v>56</v>
      </c>
    </row>
    <row r="108" hidden="1">
      <c r="A108" s="78" t="s">
        <v>202</v>
      </c>
      <c r="B108" s="78" t="s">
        <v>132</v>
      </c>
      <c r="C108" s="81">
        <v>7.0</v>
      </c>
      <c r="D108" s="78" t="s">
        <v>119</v>
      </c>
      <c r="E108" s="81">
        <v>0.0</v>
      </c>
      <c r="F108" s="81">
        <v>0.0</v>
      </c>
      <c r="G108" s="81">
        <v>0.0</v>
      </c>
      <c r="H108" s="81">
        <v>0.0</v>
      </c>
      <c r="I108" s="81">
        <v>0.0</v>
      </c>
      <c r="J108" s="81">
        <v>50.82</v>
      </c>
      <c r="K108" s="81">
        <v>285.0</v>
      </c>
      <c r="L108" s="81">
        <v>242.25</v>
      </c>
      <c r="M108" s="81">
        <v>242.25</v>
      </c>
      <c r="N108" s="81">
        <v>242.25</v>
      </c>
      <c r="O108" s="81">
        <v>242.25</v>
      </c>
      <c r="P108" s="81">
        <v>242.25</v>
      </c>
      <c r="Q108" s="83">
        <f t="shared" si="1"/>
        <v>1547.07</v>
      </c>
    </row>
    <row r="109">
      <c r="A109" s="78" t="s">
        <v>203</v>
      </c>
      <c r="B109" s="78" t="s">
        <v>126</v>
      </c>
      <c r="C109" s="81">
        <v>1.0</v>
      </c>
      <c r="D109" s="78" t="s">
        <v>115</v>
      </c>
      <c r="E109" s="81">
        <v>0.0</v>
      </c>
      <c r="F109" s="81">
        <v>0.0</v>
      </c>
      <c r="G109" s="81">
        <v>0.0</v>
      </c>
      <c r="H109" s="81">
        <v>0.0</v>
      </c>
      <c r="I109" s="81">
        <v>0.0</v>
      </c>
      <c r="J109" s="81">
        <v>0.0</v>
      </c>
      <c r="K109" s="81">
        <v>0.0</v>
      </c>
      <c r="L109" s="81">
        <v>0.0</v>
      </c>
      <c r="M109" s="81">
        <v>0.0</v>
      </c>
      <c r="N109" s="81">
        <v>0.0</v>
      </c>
      <c r="O109" s="81">
        <v>825.54</v>
      </c>
      <c r="P109" s="81">
        <v>0.0</v>
      </c>
      <c r="Q109" s="83">
        <f t="shared" si="1"/>
        <v>825.54</v>
      </c>
      <c r="R109" s="46" t="s">
        <v>56</v>
      </c>
    </row>
    <row r="110" hidden="1">
      <c r="A110" s="78" t="s">
        <v>40</v>
      </c>
      <c r="B110" s="78" t="s">
        <v>111</v>
      </c>
      <c r="C110" s="81">
        <v>12.0</v>
      </c>
      <c r="D110" s="82" t="s">
        <v>112</v>
      </c>
      <c r="E110" s="81">
        <v>4000.0</v>
      </c>
      <c r="F110" s="81">
        <v>4000.0</v>
      </c>
      <c r="G110" s="81">
        <v>4000.0</v>
      </c>
      <c r="H110" s="81">
        <v>4000.0</v>
      </c>
      <c r="I110" s="81">
        <v>4000.0</v>
      </c>
      <c r="J110" s="81">
        <v>4000.0</v>
      </c>
      <c r="K110" s="81">
        <v>4000.0</v>
      </c>
      <c r="L110" s="81">
        <v>4000.0</v>
      </c>
      <c r="M110" s="81">
        <v>4000.0</v>
      </c>
      <c r="N110" s="81">
        <v>4000.0</v>
      </c>
      <c r="O110" s="81">
        <v>4000.0</v>
      </c>
      <c r="P110" s="81">
        <v>4000.0</v>
      </c>
      <c r="Q110" s="83">
        <f t="shared" si="1"/>
        <v>48000</v>
      </c>
      <c r="R110" s="46" t="s">
        <v>113</v>
      </c>
    </row>
    <row r="111">
      <c r="A111" s="78" t="s">
        <v>40</v>
      </c>
      <c r="B111" s="78" t="s">
        <v>179</v>
      </c>
      <c r="C111" s="81">
        <v>1.0</v>
      </c>
      <c r="D111" s="78" t="s">
        <v>115</v>
      </c>
      <c r="E111" s="81">
        <v>0.0</v>
      </c>
      <c r="F111" s="81">
        <v>0.0</v>
      </c>
      <c r="G111" s="81">
        <v>0.0</v>
      </c>
      <c r="H111" s="81">
        <v>0.0</v>
      </c>
      <c r="I111" s="81">
        <v>0.0</v>
      </c>
      <c r="J111" s="81">
        <v>29.2</v>
      </c>
      <c r="K111" s="81">
        <v>0.0</v>
      </c>
      <c r="L111" s="81">
        <v>0.0</v>
      </c>
      <c r="M111" s="81">
        <v>0.0</v>
      </c>
      <c r="N111" s="81">
        <v>0.0</v>
      </c>
      <c r="O111" s="81">
        <v>0.0</v>
      </c>
      <c r="P111" s="81">
        <v>0.0</v>
      </c>
      <c r="Q111" s="83">
        <f t="shared" si="1"/>
        <v>29.2</v>
      </c>
      <c r="R111" s="46" t="s">
        <v>56</v>
      </c>
    </row>
    <row r="112">
      <c r="A112" s="78" t="s">
        <v>204</v>
      </c>
      <c r="B112" s="78" t="s">
        <v>132</v>
      </c>
      <c r="C112" s="81">
        <v>1.0</v>
      </c>
      <c r="D112" s="78" t="s">
        <v>115</v>
      </c>
      <c r="E112" s="81">
        <v>0.0</v>
      </c>
      <c r="F112" s="81">
        <v>0.0</v>
      </c>
      <c r="G112" s="81">
        <v>0.0</v>
      </c>
      <c r="H112" s="81">
        <v>0.0</v>
      </c>
      <c r="I112" s="81">
        <v>0.0</v>
      </c>
      <c r="J112" s="81">
        <v>0.0</v>
      </c>
      <c r="K112" s="81">
        <v>0.0</v>
      </c>
      <c r="L112" s="81">
        <v>0.0</v>
      </c>
      <c r="M112" s="81">
        <v>0.0</v>
      </c>
      <c r="N112" s="81">
        <v>0.0</v>
      </c>
      <c r="O112" s="81">
        <v>6750.0</v>
      </c>
      <c r="P112" s="81">
        <v>0.0</v>
      </c>
      <c r="Q112" s="83">
        <f t="shared" si="1"/>
        <v>6750</v>
      </c>
      <c r="R112" s="46" t="s">
        <v>56</v>
      </c>
    </row>
    <row r="113" hidden="1">
      <c r="A113" s="78" t="s">
        <v>205</v>
      </c>
      <c r="B113" s="78" t="s">
        <v>132</v>
      </c>
      <c r="C113" s="81">
        <v>4.0</v>
      </c>
      <c r="D113" s="78" t="s">
        <v>119</v>
      </c>
      <c r="E113" s="81">
        <v>4.95</v>
      </c>
      <c r="F113" s="81">
        <v>0.0</v>
      </c>
      <c r="G113" s="81">
        <v>4.95</v>
      </c>
      <c r="H113" s="81">
        <v>4.95</v>
      </c>
      <c r="I113" s="81">
        <v>0.0</v>
      </c>
      <c r="J113" s="81">
        <v>4.95</v>
      </c>
      <c r="K113" s="81">
        <v>0.0</v>
      </c>
      <c r="L113" s="81">
        <v>0.0</v>
      </c>
      <c r="M113" s="81">
        <v>0.0</v>
      </c>
      <c r="N113" s="81">
        <v>0.0</v>
      </c>
      <c r="O113" s="81">
        <v>0.0</v>
      </c>
      <c r="P113" s="81">
        <v>0.0</v>
      </c>
      <c r="Q113" s="83">
        <f t="shared" si="1"/>
        <v>19.8</v>
      </c>
    </row>
    <row r="114" hidden="1">
      <c r="A114" s="78" t="s">
        <v>41</v>
      </c>
      <c r="B114" s="78" t="s">
        <v>127</v>
      </c>
      <c r="C114" s="81">
        <v>11.0</v>
      </c>
      <c r="D114" s="82" t="s">
        <v>112</v>
      </c>
      <c r="E114" s="81">
        <v>11145.0</v>
      </c>
      <c r="F114" s="81">
        <v>4100.0</v>
      </c>
      <c r="G114" s="81">
        <v>5750.0</v>
      </c>
      <c r="H114" s="81">
        <v>15900.0</v>
      </c>
      <c r="I114" s="81">
        <v>0.0</v>
      </c>
      <c r="J114" s="81">
        <v>4300.0</v>
      </c>
      <c r="K114" s="81">
        <v>4100.0</v>
      </c>
      <c r="L114" s="81">
        <v>4500.0</v>
      </c>
      <c r="M114" s="81">
        <v>4200.0</v>
      </c>
      <c r="N114" s="81">
        <v>4100.0</v>
      </c>
      <c r="O114" s="81">
        <v>13000.0</v>
      </c>
      <c r="P114" s="81">
        <v>4250.0</v>
      </c>
      <c r="Q114" s="83">
        <f t="shared" si="1"/>
        <v>75345</v>
      </c>
    </row>
    <row r="115" hidden="1">
      <c r="A115" s="78" t="s">
        <v>41</v>
      </c>
      <c r="B115" s="78" t="s">
        <v>122</v>
      </c>
      <c r="C115" s="81">
        <v>2.0</v>
      </c>
      <c r="D115" s="78" t="s">
        <v>119</v>
      </c>
      <c r="E115" s="81">
        <v>24.72</v>
      </c>
      <c r="F115" s="81">
        <v>0.0</v>
      </c>
      <c r="G115" s="81">
        <v>0.0</v>
      </c>
      <c r="H115" s="81">
        <v>0.0</v>
      </c>
      <c r="I115" s="81">
        <v>0.0</v>
      </c>
      <c r="J115" s="81">
        <v>0.0</v>
      </c>
      <c r="K115" s="81">
        <v>100.0</v>
      </c>
      <c r="L115" s="81">
        <v>0.0</v>
      </c>
      <c r="M115" s="81">
        <v>0.0</v>
      </c>
      <c r="N115" s="81">
        <v>0.0</v>
      </c>
      <c r="O115" s="81">
        <v>0.0</v>
      </c>
      <c r="P115" s="81">
        <v>0.0</v>
      </c>
      <c r="Q115" s="83">
        <f t="shared" si="1"/>
        <v>124.72</v>
      </c>
    </row>
    <row r="116" hidden="1">
      <c r="A116" s="78" t="s">
        <v>41</v>
      </c>
      <c r="B116" s="78" t="s">
        <v>137</v>
      </c>
      <c r="C116" s="81">
        <v>1.0</v>
      </c>
      <c r="D116" s="78" t="s">
        <v>115</v>
      </c>
      <c r="E116" s="81">
        <v>0.0</v>
      </c>
      <c r="F116" s="81">
        <v>0.0</v>
      </c>
      <c r="G116" s="81">
        <v>0.0</v>
      </c>
      <c r="H116" s="81">
        <v>950.0</v>
      </c>
      <c r="I116" s="81">
        <v>0.0</v>
      </c>
      <c r="J116" s="81">
        <v>0.0</v>
      </c>
      <c r="K116" s="81">
        <v>0.0</v>
      </c>
      <c r="L116" s="81">
        <v>0.0</v>
      </c>
      <c r="M116" s="81">
        <v>0.0</v>
      </c>
      <c r="N116" s="81">
        <v>0.0</v>
      </c>
      <c r="O116" s="81">
        <v>0.0</v>
      </c>
      <c r="P116" s="81">
        <v>0.0</v>
      </c>
      <c r="Q116" s="83">
        <f t="shared" si="1"/>
        <v>950</v>
      </c>
    </row>
    <row r="117" hidden="1">
      <c r="A117" s="78" t="s">
        <v>41</v>
      </c>
      <c r="B117" s="78" t="s">
        <v>124</v>
      </c>
      <c r="C117" s="81">
        <v>3.0</v>
      </c>
      <c r="D117" s="78" t="s">
        <v>119</v>
      </c>
      <c r="E117" s="81">
        <v>0.0</v>
      </c>
      <c r="F117" s="81">
        <v>272.96</v>
      </c>
      <c r="G117" s="81">
        <v>235.0</v>
      </c>
      <c r="H117" s="81">
        <v>500.98</v>
      </c>
      <c r="I117" s="81">
        <v>0.0</v>
      </c>
      <c r="J117" s="81">
        <v>0.0</v>
      </c>
      <c r="K117" s="81">
        <v>0.0</v>
      </c>
      <c r="L117" s="81">
        <v>0.0</v>
      </c>
      <c r="M117" s="81">
        <v>0.0</v>
      </c>
      <c r="N117" s="81">
        <v>0.0</v>
      </c>
      <c r="O117" s="81">
        <v>0.0</v>
      </c>
      <c r="P117" s="81">
        <v>0.0</v>
      </c>
      <c r="Q117" s="83">
        <f t="shared" si="1"/>
        <v>1008.94</v>
      </c>
    </row>
    <row r="118" hidden="1">
      <c r="A118" s="78" t="s">
        <v>41</v>
      </c>
      <c r="B118" s="78" t="s">
        <v>126</v>
      </c>
      <c r="C118" s="81">
        <v>2.0</v>
      </c>
      <c r="D118" s="78" t="s">
        <v>119</v>
      </c>
      <c r="E118" s="81">
        <v>692.31</v>
      </c>
      <c r="F118" s="81">
        <v>0.0</v>
      </c>
      <c r="G118" s="81">
        <v>0.0</v>
      </c>
      <c r="H118" s="81">
        <v>1041.75</v>
      </c>
      <c r="I118" s="81">
        <v>0.0</v>
      </c>
      <c r="J118" s="81">
        <v>0.0</v>
      </c>
      <c r="K118" s="81">
        <v>0.0</v>
      </c>
      <c r="L118" s="81">
        <v>0.0</v>
      </c>
      <c r="M118" s="81">
        <v>0.0</v>
      </c>
      <c r="N118" s="81">
        <v>0.0</v>
      </c>
      <c r="O118" s="81">
        <v>0.0</v>
      </c>
      <c r="P118" s="81">
        <v>0.0</v>
      </c>
      <c r="Q118" s="83">
        <f t="shared" si="1"/>
        <v>1734.06</v>
      </c>
    </row>
    <row r="119" hidden="1">
      <c r="A119" s="78" t="s">
        <v>41</v>
      </c>
      <c r="B119" s="78" t="s">
        <v>114</v>
      </c>
      <c r="C119" s="81">
        <v>2.0</v>
      </c>
      <c r="D119" s="78" t="s">
        <v>119</v>
      </c>
      <c r="E119" s="81">
        <v>110.0</v>
      </c>
      <c r="F119" s="81">
        <v>0.0</v>
      </c>
      <c r="G119" s="81">
        <v>0.0</v>
      </c>
      <c r="H119" s="81">
        <v>203.2</v>
      </c>
      <c r="I119" s="81">
        <v>0.0</v>
      </c>
      <c r="J119" s="81">
        <v>0.0</v>
      </c>
      <c r="K119" s="81">
        <v>0.0</v>
      </c>
      <c r="L119" s="81">
        <v>0.0</v>
      </c>
      <c r="M119" s="81">
        <v>0.0</v>
      </c>
      <c r="N119" s="81">
        <v>0.0</v>
      </c>
      <c r="O119" s="81">
        <v>0.0</v>
      </c>
      <c r="P119" s="81">
        <v>0.0</v>
      </c>
      <c r="Q119" s="83">
        <f t="shared" si="1"/>
        <v>313.2</v>
      </c>
    </row>
    <row r="120" hidden="1">
      <c r="A120" s="78" t="s">
        <v>41</v>
      </c>
      <c r="B120" s="78" t="s">
        <v>138</v>
      </c>
      <c r="C120" s="81">
        <v>3.0</v>
      </c>
      <c r="D120" s="78" t="s">
        <v>119</v>
      </c>
      <c r="E120" s="81">
        <v>104.0</v>
      </c>
      <c r="F120" s="81">
        <v>45.0</v>
      </c>
      <c r="G120" s="81">
        <v>0.0</v>
      </c>
      <c r="H120" s="81">
        <v>198.0</v>
      </c>
      <c r="I120" s="81">
        <v>0.0</v>
      </c>
      <c r="J120" s="81">
        <v>0.0</v>
      </c>
      <c r="K120" s="81">
        <v>0.0</v>
      </c>
      <c r="L120" s="81">
        <v>0.0</v>
      </c>
      <c r="M120" s="81">
        <v>0.0</v>
      </c>
      <c r="N120" s="81">
        <v>0.0</v>
      </c>
      <c r="O120" s="81">
        <v>0.0</v>
      </c>
      <c r="P120" s="81">
        <v>0.0</v>
      </c>
      <c r="Q120" s="83">
        <f t="shared" si="1"/>
        <v>347</v>
      </c>
    </row>
    <row r="121" hidden="1">
      <c r="A121" s="78" t="s">
        <v>42</v>
      </c>
      <c r="B121" s="78" t="s">
        <v>127</v>
      </c>
      <c r="C121" s="81">
        <v>5.0</v>
      </c>
      <c r="D121" s="78" t="s">
        <v>119</v>
      </c>
      <c r="E121" s="81">
        <v>0.0</v>
      </c>
      <c r="F121" s="81">
        <v>0.0</v>
      </c>
      <c r="G121" s="81">
        <v>0.0</v>
      </c>
      <c r="H121" s="81">
        <v>0.0</v>
      </c>
      <c r="I121" s="81">
        <v>0.0</v>
      </c>
      <c r="J121" s="81">
        <v>0.0</v>
      </c>
      <c r="K121" s="81">
        <v>2300.0</v>
      </c>
      <c r="L121" s="81">
        <v>2300.0</v>
      </c>
      <c r="M121" s="81">
        <v>2150.0</v>
      </c>
      <c r="N121" s="81">
        <v>2400.0</v>
      </c>
      <c r="O121" s="81">
        <v>4500.0</v>
      </c>
      <c r="P121" s="81">
        <v>0.0</v>
      </c>
      <c r="Q121" s="83">
        <f t="shared" si="1"/>
        <v>13650</v>
      </c>
    </row>
    <row r="122" hidden="1">
      <c r="A122" s="78" t="s">
        <v>27</v>
      </c>
      <c r="B122" s="78" t="s">
        <v>166</v>
      </c>
      <c r="C122" s="81">
        <v>12.0</v>
      </c>
      <c r="D122" s="82" t="s">
        <v>112</v>
      </c>
      <c r="E122" s="81">
        <v>1880.0</v>
      </c>
      <c r="F122" s="81">
        <v>2275.0</v>
      </c>
      <c r="G122" s="81">
        <v>2285.0</v>
      </c>
      <c r="H122" s="81">
        <v>2285.0</v>
      </c>
      <c r="I122" s="81">
        <v>2285.0</v>
      </c>
      <c r="J122" s="81">
        <v>2285.0</v>
      </c>
      <c r="K122" s="81">
        <v>2285.0</v>
      </c>
      <c r="L122" s="81">
        <v>2555.0</v>
      </c>
      <c r="M122" s="81">
        <v>2285.0</v>
      </c>
      <c r="N122" s="81">
        <v>2285.0</v>
      </c>
      <c r="O122" s="81">
        <v>2955.0</v>
      </c>
      <c r="P122" s="81">
        <v>2970.0</v>
      </c>
      <c r="Q122" s="83">
        <f t="shared" si="1"/>
        <v>28630</v>
      </c>
      <c r="R122" s="46" t="s">
        <v>113</v>
      </c>
    </row>
    <row r="123" hidden="1">
      <c r="A123" s="78" t="s">
        <v>206</v>
      </c>
      <c r="B123" s="78" t="s">
        <v>132</v>
      </c>
      <c r="C123" s="81">
        <v>2.0</v>
      </c>
      <c r="D123" s="78" t="s">
        <v>119</v>
      </c>
      <c r="E123" s="81">
        <v>0.0</v>
      </c>
      <c r="F123" s="81">
        <v>0.0</v>
      </c>
      <c r="G123" s="81">
        <v>0.0</v>
      </c>
      <c r="H123" s="81">
        <v>0.0</v>
      </c>
      <c r="I123" s="81">
        <v>0.0</v>
      </c>
      <c r="J123" s="81">
        <v>0.0</v>
      </c>
      <c r="K123" s="81">
        <v>0.0</v>
      </c>
      <c r="L123" s="81">
        <v>0.0</v>
      </c>
      <c r="M123" s="81">
        <v>100.31</v>
      </c>
      <c r="N123" s="81">
        <v>0.0</v>
      </c>
      <c r="O123" s="81">
        <v>2940.0</v>
      </c>
      <c r="P123" s="81">
        <v>0.0</v>
      </c>
      <c r="Q123" s="83">
        <f t="shared" si="1"/>
        <v>3040.31</v>
      </c>
    </row>
    <row r="124">
      <c r="A124" s="78" t="s">
        <v>207</v>
      </c>
      <c r="B124" s="78" t="s">
        <v>111</v>
      </c>
      <c r="C124" s="81">
        <v>1.0</v>
      </c>
      <c r="D124" s="78" t="s">
        <v>115</v>
      </c>
      <c r="E124" s="81">
        <v>0.0</v>
      </c>
      <c r="F124" s="81">
        <v>0.0</v>
      </c>
      <c r="G124" s="81">
        <v>0.0</v>
      </c>
      <c r="H124" s="81">
        <v>0.0</v>
      </c>
      <c r="I124" s="81">
        <v>0.0</v>
      </c>
      <c r="J124" s="81">
        <v>0.0</v>
      </c>
      <c r="K124" s="81">
        <v>0.0</v>
      </c>
      <c r="L124" s="81">
        <v>0.0</v>
      </c>
      <c r="M124" s="81">
        <v>0.0</v>
      </c>
      <c r="N124" s="81">
        <v>0.0</v>
      </c>
      <c r="O124" s="81">
        <v>4000.0</v>
      </c>
      <c r="P124" s="81">
        <v>0.0</v>
      </c>
      <c r="Q124" s="83">
        <f t="shared" si="1"/>
        <v>4000</v>
      </c>
      <c r="R124" s="46" t="s">
        <v>56</v>
      </c>
    </row>
    <row r="125">
      <c r="A125" s="78" t="s">
        <v>207</v>
      </c>
      <c r="B125" s="78" t="s">
        <v>124</v>
      </c>
      <c r="C125" s="81">
        <v>1.0</v>
      </c>
      <c r="D125" s="78" t="s">
        <v>115</v>
      </c>
      <c r="E125" s="81">
        <v>617.0</v>
      </c>
      <c r="F125" s="81">
        <v>0.0</v>
      </c>
      <c r="G125" s="81">
        <v>0.0</v>
      </c>
      <c r="H125" s="81">
        <v>0.0</v>
      </c>
      <c r="I125" s="81">
        <v>0.0</v>
      </c>
      <c r="J125" s="81">
        <v>0.0</v>
      </c>
      <c r="K125" s="81">
        <v>0.0</v>
      </c>
      <c r="L125" s="81">
        <v>0.0</v>
      </c>
      <c r="M125" s="81">
        <v>0.0</v>
      </c>
      <c r="N125" s="81">
        <v>0.0</v>
      </c>
      <c r="O125" s="81">
        <v>0.0</v>
      </c>
      <c r="P125" s="81">
        <v>0.0</v>
      </c>
      <c r="Q125" s="83">
        <f t="shared" si="1"/>
        <v>617</v>
      </c>
      <c r="R125" s="46" t="s">
        <v>56</v>
      </c>
    </row>
    <row r="126">
      <c r="A126" s="78" t="s">
        <v>207</v>
      </c>
      <c r="B126" s="78" t="s">
        <v>114</v>
      </c>
      <c r="C126" s="81">
        <v>1.0</v>
      </c>
      <c r="D126" s="78" t="s">
        <v>115</v>
      </c>
      <c r="E126" s="81">
        <v>0.0</v>
      </c>
      <c r="F126" s="81">
        <v>0.0</v>
      </c>
      <c r="G126" s="81">
        <v>0.0</v>
      </c>
      <c r="H126" s="81">
        <v>0.0</v>
      </c>
      <c r="I126" s="81">
        <v>657.29</v>
      </c>
      <c r="J126" s="81">
        <v>0.0</v>
      </c>
      <c r="K126" s="81">
        <v>0.0</v>
      </c>
      <c r="L126" s="81">
        <v>0.0</v>
      </c>
      <c r="M126" s="81">
        <v>0.0</v>
      </c>
      <c r="N126" s="81">
        <v>0.0</v>
      </c>
      <c r="O126" s="81">
        <v>0.0</v>
      </c>
      <c r="P126" s="81">
        <v>0.0</v>
      </c>
      <c r="Q126" s="83">
        <f t="shared" si="1"/>
        <v>657.29</v>
      </c>
      <c r="R126" s="46" t="s">
        <v>56</v>
      </c>
    </row>
    <row r="127">
      <c r="A127" s="78" t="s">
        <v>208</v>
      </c>
      <c r="B127" s="78" t="s">
        <v>126</v>
      </c>
      <c r="C127" s="81">
        <v>1.0</v>
      </c>
      <c r="D127" s="78" t="s">
        <v>115</v>
      </c>
      <c r="E127" s="81">
        <v>0.0</v>
      </c>
      <c r="F127" s="81">
        <v>0.0</v>
      </c>
      <c r="G127" s="81">
        <v>0.0</v>
      </c>
      <c r="H127" s="81">
        <v>0.0</v>
      </c>
      <c r="I127" s="81">
        <v>0.0</v>
      </c>
      <c r="J127" s="81">
        <v>0.0</v>
      </c>
      <c r="K127" s="81">
        <v>0.0</v>
      </c>
      <c r="L127" s="81">
        <v>364.08</v>
      </c>
      <c r="M127" s="81">
        <v>0.0</v>
      </c>
      <c r="N127" s="81">
        <v>0.0</v>
      </c>
      <c r="O127" s="81">
        <v>0.0</v>
      </c>
      <c r="P127" s="81">
        <v>0.0</v>
      </c>
      <c r="Q127" s="83">
        <f t="shared" si="1"/>
        <v>364.08</v>
      </c>
      <c r="R127" s="46" t="s">
        <v>56</v>
      </c>
    </row>
    <row r="128" hidden="1">
      <c r="A128" s="78" t="s">
        <v>209</v>
      </c>
      <c r="B128" s="78" t="s">
        <v>132</v>
      </c>
      <c r="C128" s="81">
        <v>4.0</v>
      </c>
      <c r="D128" s="78" t="s">
        <v>119</v>
      </c>
      <c r="E128" s="81">
        <v>0.0</v>
      </c>
      <c r="F128" s="81">
        <v>0.0</v>
      </c>
      <c r="G128" s="81">
        <v>0.0</v>
      </c>
      <c r="H128" s="81">
        <v>0.0</v>
      </c>
      <c r="I128" s="81">
        <v>0.0</v>
      </c>
      <c r="J128" s="81">
        <v>0.0</v>
      </c>
      <c r="K128" s="81">
        <v>0.0</v>
      </c>
      <c r="L128" s="81">
        <v>4.0</v>
      </c>
      <c r="M128" s="81">
        <v>8.0</v>
      </c>
      <c r="N128" s="81">
        <v>4.0</v>
      </c>
      <c r="O128" s="81">
        <v>0.0</v>
      </c>
      <c r="P128" s="81">
        <v>4.0</v>
      </c>
      <c r="Q128" s="83">
        <f t="shared" si="1"/>
        <v>20</v>
      </c>
    </row>
    <row r="129">
      <c r="A129" s="78" t="s">
        <v>210</v>
      </c>
      <c r="B129" s="78" t="s">
        <v>138</v>
      </c>
      <c r="C129" s="81">
        <v>1.0</v>
      </c>
      <c r="D129" s="78" t="s">
        <v>115</v>
      </c>
      <c r="E129" s="81">
        <v>0.0</v>
      </c>
      <c r="F129" s="81">
        <v>0.0</v>
      </c>
      <c r="G129" s="81">
        <v>0.0</v>
      </c>
      <c r="H129" s="81">
        <v>0.0</v>
      </c>
      <c r="I129" s="81">
        <v>0.0</v>
      </c>
      <c r="J129" s="81">
        <v>0.0</v>
      </c>
      <c r="K129" s="81">
        <v>0.0</v>
      </c>
      <c r="L129" s="81">
        <v>0.0</v>
      </c>
      <c r="M129" s="81">
        <v>0.0</v>
      </c>
      <c r="N129" s="81">
        <v>9.0</v>
      </c>
      <c r="O129" s="81">
        <v>0.0</v>
      </c>
      <c r="P129" s="81">
        <v>0.0</v>
      </c>
      <c r="Q129" s="83">
        <f t="shared" si="1"/>
        <v>9</v>
      </c>
      <c r="R129" s="46" t="s">
        <v>56</v>
      </c>
    </row>
    <row r="130" hidden="1">
      <c r="A130" s="78" t="s">
        <v>211</v>
      </c>
      <c r="B130" s="78" t="s">
        <v>132</v>
      </c>
      <c r="C130" s="81">
        <v>7.0</v>
      </c>
      <c r="D130" s="78" t="s">
        <v>119</v>
      </c>
      <c r="E130" s="81">
        <v>0.0</v>
      </c>
      <c r="F130" s="81">
        <v>0.0</v>
      </c>
      <c r="G130" s="81">
        <v>0.0</v>
      </c>
      <c r="H130" s="81">
        <v>0.0</v>
      </c>
      <c r="I130" s="81">
        <v>0.0</v>
      </c>
      <c r="J130" s="81">
        <v>20.0</v>
      </c>
      <c r="K130" s="81">
        <v>41.28</v>
      </c>
      <c r="L130" s="81">
        <v>41.28</v>
      </c>
      <c r="M130" s="81">
        <v>41.28</v>
      </c>
      <c r="N130" s="81">
        <v>41.28</v>
      </c>
      <c r="O130" s="81">
        <v>41.28</v>
      </c>
      <c r="P130" s="81">
        <v>41.28</v>
      </c>
      <c r="Q130" s="83">
        <f t="shared" si="1"/>
        <v>267.68</v>
      </c>
    </row>
    <row r="131" hidden="1">
      <c r="A131" s="78" t="s">
        <v>212</v>
      </c>
      <c r="B131" s="78" t="s">
        <v>144</v>
      </c>
      <c r="C131" s="81">
        <v>2.0</v>
      </c>
      <c r="D131" s="78" t="s">
        <v>119</v>
      </c>
      <c r="E131" s="81">
        <v>0.0</v>
      </c>
      <c r="F131" s="81">
        <v>0.0</v>
      </c>
      <c r="G131" s="81">
        <v>0.0</v>
      </c>
      <c r="H131" s="81">
        <v>5000.0</v>
      </c>
      <c r="I131" s="81">
        <v>0.0</v>
      </c>
      <c r="J131" s="81">
        <v>2000.0</v>
      </c>
      <c r="K131" s="81">
        <v>0.0</v>
      </c>
      <c r="L131" s="81">
        <v>0.0</v>
      </c>
      <c r="M131" s="81">
        <v>0.0</v>
      </c>
      <c r="N131" s="81">
        <v>0.0</v>
      </c>
      <c r="O131" s="81">
        <v>0.0</v>
      </c>
      <c r="P131" s="81">
        <v>0.0</v>
      </c>
      <c r="Q131" s="83">
        <f t="shared" si="1"/>
        <v>7000</v>
      </c>
    </row>
    <row r="132">
      <c r="A132" s="78" t="s">
        <v>213</v>
      </c>
      <c r="B132" s="78" t="s">
        <v>111</v>
      </c>
      <c r="C132" s="81">
        <v>1.0</v>
      </c>
      <c r="D132" s="78" t="s">
        <v>115</v>
      </c>
      <c r="E132" s="81">
        <v>0.0</v>
      </c>
      <c r="F132" s="81">
        <v>0.0</v>
      </c>
      <c r="G132" s="81">
        <v>2200.0</v>
      </c>
      <c r="H132" s="81">
        <v>0.0</v>
      </c>
      <c r="I132" s="81">
        <v>0.0</v>
      </c>
      <c r="J132" s="81">
        <v>0.0</v>
      </c>
      <c r="K132" s="81">
        <v>0.0</v>
      </c>
      <c r="L132" s="81">
        <v>0.0</v>
      </c>
      <c r="M132" s="81">
        <v>0.0</v>
      </c>
      <c r="N132" s="81">
        <v>0.0</v>
      </c>
      <c r="O132" s="81">
        <v>0.0</v>
      </c>
      <c r="P132" s="81">
        <v>0.0</v>
      </c>
      <c r="Q132" s="83">
        <f t="shared" si="1"/>
        <v>2200</v>
      </c>
      <c r="R132" s="46" t="s">
        <v>56</v>
      </c>
    </row>
    <row r="133">
      <c r="A133" s="78" t="s">
        <v>213</v>
      </c>
      <c r="B133" s="78" t="s">
        <v>127</v>
      </c>
      <c r="C133" s="81">
        <v>1.0</v>
      </c>
      <c r="D133" s="78" t="s">
        <v>115</v>
      </c>
      <c r="E133" s="81">
        <v>0.0</v>
      </c>
      <c r="F133" s="81">
        <v>0.0</v>
      </c>
      <c r="G133" s="81">
        <v>0.0</v>
      </c>
      <c r="H133" s="81">
        <v>0.0</v>
      </c>
      <c r="I133" s="81">
        <v>0.0</v>
      </c>
      <c r="J133" s="81">
        <v>2200.0</v>
      </c>
      <c r="K133" s="81">
        <v>0.0</v>
      </c>
      <c r="L133" s="81">
        <v>0.0</v>
      </c>
      <c r="M133" s="81">
        <v>0.0</v>
      </c>
      <c r="N133" s="81">
        <v>0.0</v>
      </c>
      <c r="O133" s="81">
        <v>0.0</v>
      </c>
      <c r="P133" s="81">
        <v>0.0</v>
      </c>
      <c r="Q133" s="83">
        <f t="shared" si="1"/>
        <v>2200</v>
      </c>
      <c r="R133" s="46" t="s">
        <v>56</v>
      </c>
    </row>
    <row r="134">
      <c r="A134" s="78" t="s">
        <v>213</v>
      </c>
      <c r="B134" s="78" t="s">
        <v>124</v>
      </c>
      <c r="C134" s="81">
        <v>1.0</v>
      </c>
      <c r="D134" s="78" t="s">
        <v>115</v>
      </c>
      <c r="E134" s="81">
        <v>0.0</v>
      </c>
      <c r="F134" s="81">
        <v>0.0</v>
      </c>
      <c r="G134" s="81">
        <v>381.5</v>
      </c>
      <c r="H134" s="81">
        <v>0.0</v>
      </c>
      <c r="I134" s="81">
        <v>0.0</v>
      </c>
      <c r="J134" s="81">
        <v>0.0</v>
      </c>
      <c r="K134" s="81">
        <v>0.0</v>
      </c>
      <c r="L134" s="81">
        <v>0.0</v>
      </c>
      <c r="M134" s="81">
        <v>0.0</v>
      </c>
      <c r="N134" s="81">
        <v>0.0</v>
      </c>
      <c r="O134" s="81">
        <v>0.0</v>
      </c>
      <c r="P134" s="81">
        <v>0.0</v>
      </c>
      <c r="Q134" s="83">
        <f t="shared" si="1"/>
        <v>381.5</v>
      </c>
      <c r="R134" s="46" t="s">
        <v>56</v>
      </c>
    </row>
    <row r="135">
      <c r="A135" s="78" t="s">
        <v>213</v>
      </c>
      <c r="B135" s="78" t="s">
        <v>114</v>
      </c>
      <c r="C135" s="81">
        <v>1.0</v>
      </c>
      <c r="D135" s="78" t="s">
        <v>115</v>
      </c>
      <c r="E135" s="81">
        <v>0.0</v>
      </c>
      <c r="F135" s="81">
        <v>0.0</v>
      </c>
      <c r="G135" s="81">
        <v>0.0</v>
      </c>
      <c r="H135" s="81">
        <v>127.91</v>
      </c>
      <c r="I135" s="81">
        <v>0.0</v>
      </c>
      <c r="J135" s="81">
        <v>0.0</v>
      </c>
      <c r="K135" s="81">
        <v>0.0</v>
      </c>
      <c r="L135" s="81">
        <v>0.0</v>
      </c>
      <c r="M135" s="81">
        <v>0.0</v>
      </c>
      <c r="N135" s="81">
        <v>0.0</v>
      </c>
      <c r="O135" s="81">
        <v>0.0</v>
      </c>
      <c r="P135" s="81">
        <v>0.0</v>
      </c>
      <c r="Q135" s="83">
        <f t="shared" si="1"/>
        <v>127.91</v>
      </c>
      <c r="R135" s="46" t="s">
        <v>56</v>
      </c>
    </row>
    <row r="136">
      <c r="A136" s="78" t="s">
        <v>214</v>
      </c>
      <c r="B136" s="78" t="s">
        <v>122</v>
      </c>
      <c r="C136" s="81">
        <v>1.0</v>
      </c>
      <c r="D136" s="78" t="s">
        <v>115</v>
      </c>
      <c r="E136" s="81">
        <v>0.0</v>
      </c>
      <c r="F136" s="81">
        <v>0.0</v>
      </c>
      <c r="G136" s="81">
        <v>0.0</v>
      </c>
      <c r="H136" s="81">
        <v>0.0</v>
      </c>
      <c r="I136" s="81">
        <v>0.0</v>
      </c>
      <c r="J136" s="81">
        <v>0.0</v>
      </c>
      <c r="K136" s="81">
        <v>0.0</v>
      </c>
      <c r="L136" s="81">
        <v>0.0</v>
      </c>
      <c r="M136" s="81">
        <v>0.0</v>
      </c>
      <c r="N136" s="81">
        <v>82.37</v>
      </c>
      <c r="O136" s="81">
        <v>0.0</v>
      </c>
      <c r="P136" s="81">
        <v>0.0</v>
      </c>
      <c r="Q136" s="83">
        <f t="shared" si="1"/>
        <v>82.37</v>
      </c>
      <c r="R136" s="46" t="s">
        <v>56</v>
      </c>
    </row>
    <row r="137" hidden="1">
      <c r="A137" s="78" t="s">
        <v>215</v>
      </c>
      <c r="B137" s="78" t="s">
        <v>117</v>
      </c>
      <c r="C137" s="81">
        <v>3.0</v>
      </c>
      <c r="D137" s="78" t="s">
        <v>119</v>
      </c>
      <c r="E137" s="81">
        <v>0.0</v>
      </c>
      <c r="F137" s="81">
        <v>7416.0</v>
      </c>
      <c r="G137" s="81">
        <v>0.0</v>
      </c>
      <c r="H137" s="81">
        <v>0.0</v>
      </c>
      <c r="I137" s="81">
        <v>9774.9</v>
      </c>
      <c r="J137" s="81">
        <v>0.0</v>
      </c>
      <c r="K137" s="81">
        <v>0.0</v>
      </c>
      <c r="L137" s="81">
        <v>0.0</v>
      </c>
      <c r="M137" s="81">
        <v>0.0</v>
      </c>
      <c r="N137" s="81">
        <v>6750.0</v>
      </c>
      <c r="O137" s="81">
        <v>0.0</v>
      </c>
      <c r="P137" s="81">
        <v>0.0</v>
      </c>
      <c r="Q137" s="83">
        <f t="shared" si="1"/>
        <v>23940.9</v>
      </c>
    </row>
    <row r="138" hidden="1">
      <c r="A138" s="78" t="s">
        <v>215</v>
      </c>
      <c r="B138" s="78" t="s">
        <v>139</v>
      </c>
      <c r="C138" s="81">
        <v>1.0</v>
      </c>
      <c r="D138" s="78" t="s">
        <v>115</v>
      </c>
      <c r="E138" s="81">
        <v>0.0</v>
      </c>
      <c r="F138" s="81">
        <v>0.0</v>
      </c>
      <c r="G138" s="81">
        <v>0.0</v>
      </c>
      <c r="H138" s="81">
        <v>0.0</v>
      </c>
      <c r="I138" s="81">
        <v>0.0</v>
      </c>
      <c r="J138" s="81">
        <v>0.0</v>
      </c>
      <c r="K138" s="81">
        <v>0.0</v>
      </c>
      <c r="L138" s="81">
        <v>0.0</v>
      </c>
      <c r="M138" s="81">
        <v>0.0</v>
      </c>
      <c r="N138" s="81">
        <v>0.0</v>
      </c>
      <c r="O138" s="81">
        <v>0.0</v>
      </c>
      <c r="P138" s="81">
        <v>6750.0</v>
      </c>
      <c r="Q138" s="83">
        <f t="shared" si="1"/>
        <v>6750</v>
      </c>
      <c r="R138" s="51">
        <f t="shared" ref="R138:R139" si="2">average(N138:P138)</f>
        <v>2250</v>
      </c>
    </row>
    <row r="139" hidden="1">
      <c r="A139" s="78" t="s">
        <v>215</v>
      </c>
      <c r="B139" s="78" t="s">
        <v>142</v>
      </c>
      <c r="C139" s="81">
        <v>1.0</v>
      </c>
      <c r="D139" s="78" t="s">
        <v>115</v>
      </c>
      <c r="E139" s="81">
        <v>0.0</v>
      </c>
      <c r="F139" s="81">
        <v>0.0</v>
      </c>
      <c r="G139" s="81">
        <v>0.0</v>
      </c>
      <c r="H139" s="81">
        <v>0.0</v>
      </c>
      <c r="I139" s="81">
        <v>0.0</v>
      </c>
      <c r="J139" s="81">
        <v>0.0</v>
      </c>
      <c r="K139" s="81">
        <v>0.0</v>
      </c>
      <c r="L139" s="81">
        <v>0.0</v>
      </c>
      <c r="M139" s="81">
        <v>0.0</v>
      </c>
      <c r="N139" s="81">
        <v>25.0</v>
      </c>
      <c r="O139" s="81">
        <v>0.0</v>
      </c>
      <c r="P139" s="81">
        <v>0.0</v>
      </c>
      <c r="Q139" s="83">
        <f t="shared" si="1"/>
        <v>25</v>
      </c>
      <c r="R139" s="51">
        <f t="shared" si="2"/>
        <v>8.333333333</v>
      </c>
    </row>
    <row r="140">
      <c r="A140" s="78" t="s">
        <v>216</v>
      </c>
      <c r="B140" s="78" t="s">
        <v>136</v>
      </c>
      <c r="C140" s="81">
        <v>1.0</v>
      </c>
      <c r="D140" s="78" t="s">
        <v>115</v>
      </c>
      <c r="E140" s="81">
        <v>0.0</v>
      </c>
      <c r="F140" s="81">
        <v>0.0</v>
      </c>
      <c r="G140" s="81">
        <v>0.0</v>
      </c>
      <c r="H140" s="81">
        <v>0.0</v>
      </c>
      <c r="I140" s="81">
        <v>0.0</v>
      </c>
      <c r="J140" s="81">
        <v>0.0</v>
      </c>
      <c r="K140" s="81">
        <v>2052.36</v>
      </c>
      <c r="L140" s="81">
        <v>0.0</v>
      </c>
      <c r="M140" s="81">
        <v>0.0</v>
      </c>
      <c r="N140" s="81">
        <v>0.0</v>
      </c>
      <c r="O140" s="81">
        <v>0.0</v>
      </c>
      <c r="P140" s="81">
        <v>0.0</v>
      </c>
      <c r="Q140" s="83">
        <f t="shared" si="1"/>
        <v>2052.36</v>
      </c>
      <c r="R140" s="46" t="s">
        <v>56</v>
      </c>
    </row>
    <row r="141">
      <c r="A141" s="78" t="s">
        <v>216</v>
      </c>
      <c r="B141" s="78" t="s">
        <v>139</v>
      </c>
      <c r="C141" s="81">
        <v>1.0</v>
      </c>
      <c r="D141" s="78" t="s">
        <v>115</v>
      </c>
      <c r="E141" s="81">
        <v>0.0</v>
      </c>
      <c r="F141" s="81">
        <v>0.0</v>
      </c>
      <c r="G141" s="81">
        <v>0.0</v>
      </c>
      <c r="H141" s="81">
        <v>0.0</v>
      </c>
      <c r="I141" s="81">
        <v>0.0</v>
      </c>
      <c r="J141" s="81">
        <v>0.0</v>
      </c>
      <c r="K141" s="81">
        <v>115.5</v>
      </c>
      <c r="L141" s="81">
        <v>0.0</v>
      </c>
      <c r="M141" s="81">
        <v>0.0</v>
      </c>
      <c r="N141" s="81">
        <v>0.0</v>
      </c>
      <c r="O141" s="81">
        <v>0.0</v>
      </c>
      <c r="P141" s="81">
        <v>0.0</v>
      </c>
      <c r="Q141" s="83">
        <f t="shared" si="1"/>
        <v>115.5</v>
      </c>
      <c r="R141" s="46" t="s">
        <v>56</v>
      </c>
    </row>
    <row r="142">
      <c r="A142" s="78" t="s">
        <v>217</v>
      </c>
      <c r="B142" s="78" t="s">
        <v>137</v>
      </c>
      <c r="C142" s="81">
        <v>1.0</v>
      </c>
      <c r="D142" s="78" t="s">
        <v>115</v>
      </c>
      <c r="E142" s="81">
        <v>0.0</v>
      </c>
      <c r="F142" s="81">
        <v>0.0</v>
      </c>
      <c r="G142" s="81">
        <v>0.0</v>
      </c>
      <c r="H142" s="81">
        <v>204.0</v>
      </c>
      <c r="I142" s="81">
        <v>0.0</v>
      </c>
      <c r="J142" s="81">
        <v>0.0</v>
      </c>
      <c r="K142" s="81">
        <v>0.0</v>
      </c>
      <c r="L142" s="81">
        <v>0.0</v>
      </c>
      <c r="M142" s="81">
        <v>0.0</v>
      </c>
      <c r="N142" s="81">
        <v>0.0</v>
      </c>
      <c r="O142" s="81">
        <v>0.0</v>
      </c>
      <c r="P142" s="81">
        <v>0.0</v>
      </c>
      <c r="Q142" s="83">
        <f t="shared" si="1"/>
        <v>204</v>
      </c>
      <c r="R142" s="46" t="s">
        <v>56</v>
      </c>
    </row>
    <row r="143">
      <c r="A143" s="78" t="s">
        <v>217</v>
      </c>
      <c r="B143" s="78" t="s">
        <v>114</v>
      </c>
      <c r="C143" s="81">
        <v>1.0</v>
      </c>
      <c r="D143" s="78" t="s">
        <v>115</v>
      </c>
      <c r="E143" s="81">
        <v>0.0</v>
      </c>
      <c r="F143" s="81">
        <v>0.0</v>
      </c>
      <c r="G143" s="81">
        <v>0.0</v>
      </c>
      <c r="H143" s="81">
        <v>116.26</v>
      </c>
      <c r="I143" s="81">
        <v>0.0</v>
      </c>
      <c r="J143" s="81">
        <v>0.0</v>
      </c>
      <c r="K143" s="81">
        <v>0.0</v>
      </c>
      <c r="L143" s="81">
        <v>0.0</v>
      </c>
      <c r="M143" s="81">
        <v>0.0</v>
      </c>
      <c r="N143" s="81">
        <v>0.0</v>
      </c>
      <c r="O143" s="81">
        <v>0.0</v>
      </c>
      <c r="P143" s="81">
        <v>0.0</v>
      </c>
      <c r="Q143" s="83">
        <f t="shared" si="1"/>
        <v>116.26</v>
      </c>
      <c r="R143" s="46" t="s">
        <v>56</v>
      </c>
    </row>
    <row r="144" hidden="1">
      <c r="A144" s="78" t="s">
        <v>28</v>
      </c>
      <c r="B144" s="78" t="s">
        <v>218</v>
      </c>
      <c r="C144" s="81">
        <v>12.0</v>
      </c>
      <c r="D144" s="82" t="s">
        <v>112</v>
      </c>
      <c r="E144" s="81">
        <v>6680.0</v>
      </c>
      <c r="F144" s="81">
        <v>200.0</v>
      </c>
      <c r="G144" s="81">
        <v>828.5</v>
      </c>
      <c r="H144" s="81">
        <v>350.0</v>
      </c>
      <c r="I144" s="81">
        <v>200.0</v>
      </c>
      <c r="J144" s="81">
        <v>461.0</v>
      </c>
      <c r="K144" s="81">
        <v>249.5</v>
      </c>
      <c r="L144" s="81">
        <v>200.0</v>
      </c>
      <c r="M144" s="81">
        <v>200.0</v>
      </c>
      <c r="N144" s="81">
        <v>200.0</v>
      </c>
      <c r="O144" s="81">
        <v>200.0</v>
      </c>
      <c r="P144" s="81">
        <v>200.0</v>
      </c>
      <c r="Q144" s="83">
        <f t="shared" si="1"/>
        <v>9969</v>
      </c>
      <c r="R144" s="46" t="s">
        <v>113</v>
      </c>
    </row>
    <row r="145" hidden="1">
      <c r="A145" s="78" t="s">
        <v>219</v>
      </c>
      <c r="B145" s="78" t="s">
        <v>127</v>
      </c>
      <c r="C145" s="81">
        <v>4.0</v>
      </c>
      <c r="D145" s="78" t="s">
        <v>119</v>
      </c>
      <c r="E145" s="81">
        <v>0.0</v>
      </c>
      <c r="F145" s="81">
        <v>0.0</v>
      </c>
      <c r="G145" s="81">
        <v>0.0</v>
      </c>
      <c r="H145" s="81">
        <v>8750.0</v>
      </c>
      <c r="I145" s="81">
        <v>8750.0</v>
      </c>
      <c r="J145" s="81">
        <v>8750.0</v>
      </c>
      <c r="K145" s="81">
        <v>8750.0</v>
      </c>
      <c r="L145" s="81">
        <v>0.0</v>
      </c>
      <c r="M145" s="81">
        <v>0.0</v>
      </c>
      <c r="N145" s="81">
        <v>0.0</v>
      </c>
      <c r="O145" s="81">
        <v>0.0</v>
      </c>
      <c r="P145" s="81">
        <v>0.0</v>
      </c>
      <c r="Q145" s="83">
        <f t="shared" si="1"/>
        <v>35000</v>
      </c>
    </row>
    <row r="146" hidden="1">
      <c r="A146" s="78" t="s">
        <v>220</v>
      </c>
      <c r="B146" s="78" t="s">
        <v>117</v>
      </c>
      <c r="C146" s="81">
        <v>2.0</v>
      </c>
      <c r="D146" s="78" t="s">
        <v>119</v>
      </c>
      <c r="E146" s="81">
        <v>0.0</v>
      </c>
      <c r="F146" s="81">
        <v>22118.35</v>
      </c>
      <c r="G146" s="81">
        <v>0.0</v>
      </c>
      <c r="H146" s="81">
        <v>0.0</v>
      </c>
      <c r="I146" s="81">
        <v>20252.75</v>
      </c>
      <c r="J146" s="81">
        <v>0.0</v>
      </c>
      <c r="K146" s="81">
        <v>0.0</v>
      </c>
      <c r="L146" s="81">
        <v>0.0</v>
      </c>
      <c r="M146" s="81">
        <v>0.0</v>
      </c>
      <c r="N146" s="81">
        <v>0.0</v>
      </c>
      <c r="O146" s="81">
        <v>0.0</v>
      </c>
      <c r="P146" s="81">
        <v>0.0</v>
      </c>
      <c r="Q146" s="83">
        <f t="shared" si="1"/>
        <v>42371.1</v>
      </c>
    </row>
    <row r="147" hidden="1">
      <c r="A147" s="78" t="s">
        <v>43</v>
      </c>
      <c r="B147" s="78" t="s">
        <v>118</v>
      </c>
      <c r="C147" s="81">
        <v>12.0</v>
      </c>
      <c r="D147" s="82" t="s">
        <v>112</v>
      </c>
      <c r="E147" s="81">
        <v>3000.0</v>
      </c>
      <c r="F147" s="81">
        <v>6000.0</v>
      </c>
      <c r="G147" s="81">
        <v>6157.0</v>
      </c>
      <c r="H147" s="81">
        <v>6157.0</v>
      </c>
      <c r="I147" s="81">
        <v>6157.0</v>
      </c>
      <c r="J147" s="81">
        <v>6157.0</v>
      </c>
      <c r="K147" s="81">
        <v>6721.0</v>
      </c>
      <c r="L147" s="81">
        <v>6000.0</v>
      </c>
      <c r="M147" s="81">
        <v>6000.0</v>
      </c>
      <c r="N147" s="81">
        <v>6172.0</v>
      </c>
      <c r="O147" s="81">
        <v>6172.0</v>
      </c>
      <c r="P147" s="81">
        <v>6172.0</v>
      </c>
      <c r="Q147" s="83">
        <f t="shared" si="1"/>
        <v>70865</v>
      </c>
      <c r="R147" s="46" t="s">
        <v>113</v>
      </c>
    </row>
    <row r="148">
      <c r="A148" s="78" t="s">
        <v>43</v>
      </c>
      <c r="B148" s="78" t="s">
        <v>122</v>
      </c>
      <c r="C148" s="81">
        <v>1.0</v>
      </c>
      <c r="D148" s="78" t="s">
        <v>115</v>
      </c>
      <c r="E148" s="81">
        <v>2535.07</v>
      </c>
      <c r="F148" s="81">
        <v>0.0</v>
      </c>
      <c r="G148" s="81">
        <v>0.0</v>
      </c>
      <c r="H148" s="81">
        <v>0.0</v>
      </c>
      <c r="I148" s="81">
        <v>0.0</v>
      </c>
      <c r="J148" s="81">
        <v>0.0</v>
      </c>
      <c r="K148" s="81">
        <v>0.0</v>
      </c>
      <c r="L148" s="81">
        <v>0.0</v>
      </c>
      <c r="M148" s="81">
        <v>0.0</v>
      </c>
      <c r="N148" s="81">
        <v>0.0</v>
      </c>
      <c r="O148" s="81">
        <v>0.0</v>
      </c>
      <c r="P148" s="81">
        <v>0.0</v>
      </c>
      <c r="Q148" s="83">
        <f t="shared" si="1"/>
        <v>2535.07</v>
      </c>
      <c r="R148" s="46" t="s">
        <v>56</v>
      </c>
    </row>
    <row r="149">
      <c r="A149" s="78" t="s">
        <v>43</v>
      </c>
      <c r="B149" s="78" t="s">
        <v>137</v>
      </c>
      <c r="C149" s="81">
        <v>1.0</v>
      </c>
      <c r="D149" s="78" t="s">
        <v>115</v>
      </c>
      <c r="E149" s="81">
        <v>18.96</v>
      </c>
      <c r="F149" s="81">
        <v>0.0</v>
      </c>
      <c r="G149" s="81">
        <v>0.0</v>
      </c>
      <c r="H149" s="81">
        <v>0.0</v>
      </c>
      <c r="I149" s="81">
        <v>0.0</v>
      </c>
      <c r="J149" s="81">
        <v>0.0</v>
      </c>
      <c r="K149" s="81">
        <v>0.0</v>
      </c>
      <c r="L149" s="81">
        <v>0.0</v>
      </c>
      <c r="M149" s="81">
        <v>0.0</v>
      </c>
      <c r="N149" s="81">
        <v>0.0</v>
      </c>
      <c r="O149" s="81">
        <v>0.0</v>
      </c>
      <c r="P149" s="81">
        <v>0.0</v>
      </c>
      <c r="Q149" s="83">
        <f t="shared" si="1"/>
        <v>18.96</v>
      </c>
      <c r="R149" s="46" t="s">
        <v>56</v>
      </c>
    </row>
    <row r="150">
      <c r="A150" s="78" t="s">
        <v>43</v>
      </c>
      <c r="B150" s="78" t="s">
        <v>114</v>
      </c>
      <c r="C150" s="81">
        <v>1.0</v>
      </c>
      <c r="D150" s="78" t="s">
        <v>115</v>
      </c>
      <c r="E150" s="81">
        <v>0.0</v>
      </c>
      <c r="F150" s="81">
        <v>0.0</v>
      </c>
      <c r="G150" s="81">
        <v>0.0</v>
      </c>
      <c r="H150" s="81">
        <v>0.0</v>
      </c>
      <c r="I150" s="81">
        <v>0.0</v>
      </c>
      <c r="J150" s="81">
        <v>0.0</v>
      </c>
      <c r="K150" s="81">
        <v>0.0</v>
      </c>
      <c r="L150" s="81">
        <v>0.0</v>
      </c>
      <c r="M150" s="81">
        <v>56.62</v>
      </c>
      <c r="N150" s="81">
        <v>0.0</v>
      </c>
      <c r="O150" s="81">
        <v>0.0</v>
      </c>
      <c r="P150" s="81">
        <v>0.0</v>
      </c>
      <c r="Q150" s="83">
        <f t="shared" si="1"/>
        <v>56.62</v>
      </c>
      <c r="R150" s="46" t="s">
        <v>56</v>
      </c>
    </row>
    <row r="151" hidden="1">
      <c r="A151" s="78" t="s">
        <v>43</v>
      </c>
      <c r="B151" s="78" t="s">
        <v>138</v>
      </c>
      <c r="C151" s="81">
        <v>2.0</v>
      </c>
      <c r="D151" s="78" t="s">
        <v>119</v>
      </c>
      <c r="E151" s="81">
        <v>5.5</v>
      </c>
      <c r="F151" s="81">
        <v>0.0</v>
      </c>
      <c r="G151" s="81">
        <v>0.0</v>
      </c>
      <c r="H151" s="81">
        <v>0.0</v>
      </c>
      <c r="I151" s="81">
        <v>0.0</v>
      </c>
      <c r="J151" s="81">
        <v>0.0</v>
      </c>
      <c r="K151" s="81">
        <v>0.0</v>
      </c>
      <c r="L151" s="81">
        <v>85.0</v>
      </c>
      <c r="M151" s="81">
        <v>0.0</v>
      </c>
      <c r="N151" s="81">
        <v>0.0</v>
      </c>
      <c r="O151" s="81">
        <v>0.0</v>
      </c>
      <c r="P151" s="81">
        <v>0.0</v>
      </c>
      <c r="Q151" s="83">
        <f t="shared" si="1"/>
        <v>90.5</v>
      </c>
    </row>
    <row r="152" hidden="1">
      <c r="A152" s="78" t="s">
        <v>43</v>
      </c>
      <c r="B152" s="78" t="s">
        <v>139</v>
      </c>
      <c r="C152" s="81">
        <v>3.0</v>
      </c>
      <c r="D152" s="78" t="s">
        <v>119</v>
      </c>
      <c r="E152" s="81">
        <v>157.0</v>
      </c>
      <c r="F152" s="81">
        <v>157.0</v>
      </c>
      <c r="G152" s="81">
        <v>0.0</v>
      </c>
      <c r="H152" s="81">
        <v>0.0</v>
      </c>
      <c r="I152" s="81">
        <v>0.0</v>
      </c>
      <c r="J152" s="81">
        <v>0.0</v>
      </c>
      <c r="K152" s="81">
        <v>0.0</v>
      </c>
      <c r="L152" s="81">
        <v>0.0</v>
      </c>
      <c r="M152" s="81">
        <v>172.0</v>
      </c>
      <c r="N152" s="81">
        <v>0.0</v>
      </c>
      <c r="O152" s="81">
        <v>0.0</v>
      </c>
      <c r="P152" s="81">
        <v>0.0</v>
      </c>
      <c r="Q152" s="83">
        <f t="shared" si="1"/>
        <v>486</v>
      </c>
    </row>
    <row r="153">
      <c r="A153" s="78" t="s">
        <v>43</v>
      </c>
      <c r="B153" s="78" t="s">
        <v>221</v>
      </c>
      <c r="C153" s="81">
        <v>1.0</v>
      </c>
      <c r="D153" s="78" t="s">
        <v>115</v>
      </c>
      <c r="E153" s="81">
        <v>0.0</v>
      </c>
      <c r="F153" s="81">
        <v>0.0</v>
      </c>
      <c r="G153" s="81">
        <v>0.0</v>
      </c>
      <c r="H153" s="81">
        <v>0.0</v>
      </c>
      <c r="I153" s="81">
        <v>0.0</v>
      </c>
      <c r="J153" s="81">
        <v>0.0</v>
      </c>
      <c r="K153" s="81">
        <v>0.0</v>
      </c>
      <c r="L153" s="81">
        <v>171.0</v>
      </c>
      <c r="M153" s="81">
        <v>0.0</v>
      </c>
      <c r="N153" s="81">
        <v>0.0</v>
      </c>
      <c r="O153" s="81">
        <v>0.0</v>
      </c>
      <c r="P153" s="81">
        <v>0.0</v>
      </c>
      <c r="Q153" s="83">
        <f t="shared" si="1"/>
        <v>171</v>
      </c>
      <c r="R153" s="46" t="s">
        <v>56</v>
      </c>
    </row>
    <row r="154">
      <c r="A154" s="78" t="s">
        <v>43</v>
      </c>
      <c r="B154" s="78" t="s">
        <v>129</v>
      </c>
      <c r="C154" s="81">
        <v>1.0</v>
      </c>
      <c r="D154" s="78" t="s">
        <v>115</v>
      </c>
      <c r="E154" s="81">
        <v>0.0</v>
      </c>
      <c r="F154" s="81">
        <v>0.0</v>
      </c>
      <c r="G154" s="81">
        <v>0.0</v>
      </c>
      <c r="H154" s="81">
        <v>0.0</v>
      </c>
      <c r="I154" s="81">
        <v>0.0</v>
      </c>
      <c r="J154" s="81">
        <v>0.0</v>
      </c>
      <c r="K154" s="81">
        <v>0.0</v>
      </c>
      <c r="L154" s="81">
        <v>0.0</v>
      </c>
      <c r="M154" s="81">
        <v>163.97</v>
      </c>
      <c r="N154" s="81">
        <v>0.0</v>
      </c>
      <c r="O154" s="81">
        <v>0.0</v>
      </c>
      <c r="P154" s="81">
        <v>0.0</v>
      </c>
      <c r="Q154" s="83">
        <f t="shared" si="1"/>
        <v>163.97</v>
      </c>
      <c r="R154" s="46" t="s">
        <v>56</v>
      </c>
    </row>
    <row r="155">
      <c r="A155" s="78" t="s">
        <v>43</v>
      </c>
      <c r="B155" s="78" t="s">
        <v>222</v>
      </c>
      <c r="C155" s="81">
        <v>1.0</v>
      </c>
      <c r="D155" s="78" t="s">
        <v>115</v>
      </c>
      <c r="E155" s="81">
        <v>10.0</v>
      </c>
      <c r="F155" s="81">
        <v>0.0</v>
      </c>
      <c r="G155" s="81">
        <v>0.0</v>
      </c>
      <c r="H155" s="81">
        <v>0.0</v>
      </c>
      <c r="I155" s="81">
        <v>0.0</v>
      </c>
      <c r="J155" s="81">
        <v>0.0</v>
      </c>
      <c r="K155" s="81">
        <v>0.0</v>
      </c>
      <c r="L155" s="81">
        <v>0.0</v>
      </c>
      <c r="M155" s="81">
        <v>0.0</v>
      </c>
      <c r="N155" s="81">
        <v>0.0</v>
      </c>
      <c r="O155" s="81">
        <v>0.0</v>
      </c>
      <c r="P155" s="81">
        <v>0.0</v>
      </c>
      <c r="Q155" s="83">
        <f t="shared" si="1"/>
        <v>10</v>
      </c>
      <c r="R155" s="46" t="s">
        <v>56</v>
      </c>
    </row>
    <row r="156">
      <c r="A156" s="78" t="s">
        <v>223</v>
      </c>
      <c r="B156" s="78" t="s">
        <v>117</v>
      </c>
      <c r="C156" s="81">
        <v>1.0</v>
      </c>
      <c r="D156" s="78" t="s">
        <v>115</v>
      </c>
      <c r="E156" s="81">
        <v>0.0</v>
      </c>
      <c r="F156" s="81">
        <v>0.0</v>
      </c>
      <c r="G156" s="81">
        <v>0.0</v>
      </c>
      <c r="H156" s="81">
        <v>0.0</v>
      </c>
      <c r="I156" s="81">
        <v>2457.88</v>
      </c>
      <c r="J156" s="81">
        <v>0.0</v>
      </c>
      <c r="K156" s="81">
        <v>0.0</v>
      </c>
      <c r="L156" s="81">
        <v>0.0</v>
      </c>
      <c r="M156" s="81">
        <v>0.0</v>
      </c>
      <c r="N156" s="81">
        <v>0.0</v>
      </c>
      <c r="O156" s="81">
        <v>0.0</v>
      </c>
      <c r="P156" s="81">
        <v>0.0</v>
      </c>
      <c r="Q156" s="83">
        <f t="shared" si="1"/>
        <v>2457.88</v>
      </c>
      <c r="R156" s="46" t="s">
        <v>56</v>
      </c>
    </row>
    <row r="157">
      <c r="A157" s="78" t="s">
        <v>223</v>
      </c>
      <c r="B157" s="78" t="s">
        <v>135</v>
      </c>
      <c r="C157" s="81">
        <v>1.0</v>
      </c>
      <c r="D157" s="78" t="s">
        <v>115</v>
      </c>
      <c r="E157" s="81">
        <v>0.0</v>
      </c>
      <c r="F157" s="81">
        <v>0.0</v>
      </c>
      <c r="G157" s="81">
        <v>0.0</v>
      </c>
      <c r="H157" s="81">
        <v>0.0</v>
      </c>
      <c r="I157" s="81">
        <v>109.59</v>
      </c>
      <c r="J157" s="81">
        <v>0.0</v>
      </c>
      <c r="K157" s="81">
        <v>0.0</v>
      </c>
      <c r="L157" s="81">
        <v>0.0</v>
      </c>
      <c r="M157" s="81">
        <v>0.0</v>
      </c>
      <c r="N157" s="81">
        <v>0.0</v>
      </c>
      <c r="O157" s="81">
        <v>0.0</v>
      </c>
      <c r="P157" s="81">
        <v>0.0</v>
      </c>
      <c r="Q157" s="83">
        <f t="shared" si="1"/>
        <v>109.59</v>
      </c>
      <c r="R157" s="46" t="s">
        <v>56</v>
      </c>
    </row>
    <row r="158">
      <c r="A158" s="78" t="s">
        <v>223</v>
      </c>
      <c r="B158" s="78" t="s">
        <v>118</v>
      </c>
      <c r="C158" s="81">
        <v>1.0</v>
      </c>
      <c r="D158" s="78" t="s">
        <v>115</v>
      </c>
      <c r="E158" s="81">
        <v>0.0</v>
      </c>
      <c r="F158" s="81">
        <v>0.0</v>
      </c>
      <c r="G158" s="81">
        <v>150.0</v>
      </c>
      <c r="H158" s="81">
        <v>0.0</v>
      </c>
      <c r="I158" s="81">
        <v>0.0</v>
      </c>
      <c r="J158" s="81">
        <v>0.0</v>
      </c>
      <c r="K158" s="81">
        <v>0.0</v>
      </c>
      <c r="L158" s="81">
        <v>0.0</v>
      </c>
      <c r="M158" s="81">
        <v>0.0</v>
      </c>
      <c r="N158" s="81">
        <v>0.0</v>
      </c>
      <c r="O158" s="81">
        <v>0.0</v>
      </c>
      <c r="P158" s="81">
        <v>0.0</v>
      </c>
      <c r="Q158" s="83">
        <f t="shared" si="1"/>
        <v>150</v>
      </c>
      <c r="R158" s="46" t="s">
        <v>56</v>
      </c>
    </row>
    <row r="159" hidden="1">
      <c r="A159" s="78" t="s">
        <v>223</v>
      </c>
      <c r="B159" s="78" t="s">
        <v>122</v>
      </c>
      <c r="C159" s="81">
        <v>3.0</v>
      </c>
      <c r="D159" s="78" t="s">
        <v>119</v>
      </c>
      <c r="E159" s="81">
        <v>37.14</v>
      </c>
      <c r="F159" s="81">
        <v>0.0</v>
      </c>
      <c r="G159" s="81">
        <v>0.0</v>
      </c>
      <c r="H159" s="81">
        <v>0.0</v>
      </c>
      <c r="I159" s="81">
        <v>185.29</v>
      </c>
      <c r="J159" s="81">
        <v>0.0</v>
      </c>
      <c r="K159" s="81">
        <v>474.43</v>
      </c>
      <c r="L159" s="81">
        <v>0.0</v>
      </c>
      <c r="M159" s="81">
        <v>0.0</v>
      </c>
      <c r="N159" s="81">
        <v>0.0</v>
      </c>
      <c r="O159" s="81">
        <v>0.0</v>
      </c>
      <c r="P159" s="81">
        <v>0.0</v>
      </c>
      <c r="Q159" s="83">
        <f t="shared" si="1"/>
        <v>696.86</v>
      </c>
    </row>
    <row r="160">
      <c r="A160" s="78" t="s">
        <v>223</v>
      </c>
      <c r="B160" s="78" t="s">
        <v>137</v>
      </c>
      <c r="C160" s="81">
        <v>1.0</v>
      </c>
      <c r="D160" s="78" t="s">
        <v>115</v>
      </c>
      <c r="E160" s="81">
        <v>0.0</v>
      </c>
      <c r="F160" s="81">
        <v>856.01</v>
      </c>
      <c r="G160" s="81">
        <v>0.0</v>
      </c>
      <c r="H160" s="81">
        <v>0.0</v>
      </c>
      <c r="I160" s="81">
        <v>0.0</v>
      </c>
      <c r="J160" s="81">
        <v>0.0</v>
      </c>
      <c r="K160" s="81">
        <v>0.0</v>
      </c>
      <c r="L160" s="81">
        <v>0.0</v>
      </c>
      <c r="M160" s="81">
        <v>0.0</v>
      </c>
      <c r="N160" s="81">
        <v>0.0</v>
      </c>
      <c r="O160" s="81">
        <v>0.0</v>
      </c>
      <c r="P160" s="81">
        <v>0.0</v>
      </c>
      <c r="Q160" s="83">
        <f t="shared" si="1"/>
        <v>856.01</v>
      </c>
      <c r="R160" s="46" t="s">
        <v>56</v>
      </c>
    </row>
    <row r="161" hidden="1">
      <c r="A161" s="78" t="s">
        <v>223</v>
      </c>
      <c r="B161" s="78" t="s">
        <v>124</v>
      </c>
      <c r="C161" s="81">
        <v>2.0</v>
      </c>
      <c r="D161" s="78" t="s">
        <v>119</v>
      </c>
      <c r="E161" s="81">
        <v>0.0</v>
      </c>
      <c r="F161" s="81">
        <v>0.0</v>
      </c>
      <c r="G161" s="81">
        <v>193.98</v>
      </c>
      <c r="H161" s="81">
        <v>0.0</v>
      </c>
      <c r="I161" s="81">
        <v>0.0</v>
      </c>
      <c r="J161" s="81">
        <v>0.0</v>
      </c>
      <c r="K161" s="81">
        <v>392.96</v>
      </c>
      <c r="L161" s="81">
        <v>0.0</v>
      </c>
      <c r="M161" s="81">
        <v>0.0</v>
      </c>
      <c r="N161" s="81">
        <v>0.0</v>
      </c>
      <c r="O161" s="81">
        <v>0.0</v>
      </c>
      <c r="P161" s="81">
        <v>0.0</v>
      </c>
      <c r="Q161" s="83">
        <f t="shared" si="1"/>
        <v>586.94</v>
      </c>
    </row>
    <row r="162" hidden="1">
      <c r="A162" s="78" t="s">
        <v>223</v>
      </c>
      <c r="B162" s="78" t="s">
        <v>126</v>
      </c>
      <c r="C162" s="81">
        <v>3.0</v>
      </c>
      <c r="D162" s="78" t="s">
        <v>119</v>
      </c>
      <c r="E162" s="81">
        <v>705.81</v>
      </c>
      <c r="F162" s="81">
        <v>0.0</v>
      </c>
      <c r="G162" s="81">
        <v>0.0</v>
      </c>
      <c r="H162" s="81">
        <v>0.0</v>
      </c>
      <c r="I162" s="81">
        <v>670.26</v>
      </c>
      <c r="J162" s="81">
        <v>0.0</v>
      </c>
      <c r="K162" s="81">
        <v>1997.86</v>
      </c>
      <c r="L162" s="81">
        <v>0.0</v>
      </c>
      <c r="M162" s="81">
        <v>0.0</v>
      </c>
      <c r="N162" s="81">
        <v>0.0</v>
      </c>
      <c r="O162" s="81">
        <v>0.0</v>
      </c>
      <c r="P162" s="81">
        <v>0.0</v>
      </c>
      <c r="Q162" s="83">
        <f t="shared" si="1"/>
        <v>3373.93</v>
      </c>
    </row>
    <row r="163" hidden="1">
      <c r="A163" s="78" t="s">
        <v>223</v>
      </c>
      <c r="B163" s="78" t="s">
        <v>114</v>
      </c>
      <c r="C163" s="81">
        <v>4.0</v>
      </c>
      <c r="D163" s="78" t="s">
        <v>119</v>
      </c>
      <c r="E163" s="81">
        <v>164.3</v>
      </c>
      <c r="F163" s="81">
        <v>0.0</v>
      </c>
      <c r="G163" s="81">
        <v>334.0</v>
      </c>
      <c r="H163" s="81">
        <v>0.0</v>
      </c>
      <c r="I163" s="81">
        <v>172.5</v>
      </c>
      <c r="J163" s="81">
        <v>0.0</v>
      </c>
      <c r="K163" s="81">
        <v>224.77</v>
      </c>
      <c r="L163" s="81">
        <v>0.0</v>
      </c>
      <c r="M163" s="81">
        <v>0.0</v>
      </c>
      <c r="N163" s="81">
        <v>0.0</v>
      </c>
      <c r="O163" s="81">
        <v>0.0</v>
      </c>
      <c r="P163" s="81">
        <v>0.0</v>
      </c>
      <c r="Q163" s="83">
        <f t="shared" si="1"/>
        <v>895.57</v>
      </c>
    </row>
    <row r="164">
      <c r="A164" s="78" t="s">
        <v>223</v>
      </c>
      <c r="B164" s="78" t="s">
        <v>138</v>
      </c>
      <c r="C164" s="81">
        <v>1.0</v>
      </c>
      <c r="D164" s="78" t="s">
        <v>115</v>
      </c>
      <c r="E164" s="81">
        <v>0.0</v>
      </c>
      <c r="F164" s="81">
        <v>0.0</v>
      </c>
      <c r="G164" s="81">
        <v>0.0</v>
      </c>
      <c r="H164" s="81">
        <v>0.0</v>
      </c>
      <c r="I164" s="81">
        <v>0.0</v>
      </c>
      <c r="J164" s="81">
        <v>0.0</v>
      </c>
      <c r="K164" s="81">
        <v>9.3</v>
      </c>
      <c r="L164" s="81">
        <v>0.0</v>
      </c>
      <c r="M164" s="81">
        <v>0.0</v>
      </c>
      <c r="N164" s="81">
        <v>0.0</v>
      </c>
      <c r="O164" s="81">
        <v>0.0</v>
      </c>
      <c r="P164" s="81">
        <v>0.0</v>
      </c>
      <c r="Q164" s="83">
        <f t="shared" si="1"/>
        <v>9.3</v>
      </c>
      <c r="R164" s="46" t="s">
        <v>56</v>
      </c>
    </row>
    <row r="165" hidden="1">
      <c r="A165" s="78" t="s">
        <v>223</v>
      </c>
      <c r="B165" s="78" t="s">
        <v>139</v>
      </c>
      <c r="C165" s="81">
        <v>2.0</v>
      </c>
      <c r="D165" s="78" t="s">
        <v>119</v>
      </c>
      <c r="E165" s="81">
        <v>0.0</v>
      </c>
      <c r="F165" s="81">
        <v>668.75</v>
      </c>
      <c r="G165" s="81">
        <v>401.43</v>
      </c>
      <c r="H165" s="81">
        <v>0.0</v>
      </c>
      <c r="I165" s="81">
        <v>0.0</v>
      </c>
      <c r="J165" s="81">
        <v>0.0</v>
      </c>
      <c r="K165" s="81">
        <v>0.0</v>
      </c>
      <c r="L165" s="81">
        <v>0.0</v>
      </c>
      <c r="M165" s="81">
        <v>0.0</v>
      </c>
      <c r="N165" s="81">
        <v>0.0</v>
      </c>
      <c r="O165" s="81">
        <v>0.0</v>
      </c>
      <c r="P165" s="81">
        <v>0.0</v>
      </c>
      <c r="Q165" s="83">
        <f t="shared" si="1"/>
        <v>1070.18</v>
      </c>
    </row>
    <row r="166">
      <c r="A166" s="78" t="s">
        <v>223</v>
      </c>
      <c r="B166" s="78" t="s">
        <v>224</v>
      </c>
      <c r="C166" s="81">
        <v>1.0</v>
      </c>
      <c r="D166" s="78" t="s">
        <v>115</v>
      </c>
      <c r="E166" s="81">
        <v>125.73</v>
      </c>
      <c r="F166" s="81">
        <v>0.0</v>
      </c>
      <c r="G166" s="81">
        <v>0.0</v>
      </c>
      <c r="H166" s="81">
        <v>0.0</v>
      </c>
      <c r="I166" s="81">
        <v>0.0</v>
      </c>
      <c r="J166" s="81">
        <v>0.0</v>
      </c>
      <c r="K166" s="81">
        <v>0.0</v>
      </c>
      <c r="L166" s="81">
        <v>0.0</v>
      </c>
      <c r="M166" s="81">
        <v>0.0</v>
      </c>
      <c r="N166" s="81">
        <v>0.0</v>
      </c>
      <c r="O166" s="81">
        <v>0.0</v>
      </c>
      <c r="P166" s="81">
        <v>0.0</v>
      </c>
      <c r="Q166" s="83">
        <f t="shared" si="1"/>
        <v>125.73</v>
      </c>
      <c r="R166" s="46" t="s">
        <v>56</v>
      </c>
    </row>
    <row r="167" hidden="1">
      <c r="A167" s="78" t="s">
        <v>223</v>
      </c>
      <c r="B167" s="78" t="s">
        <v>179</v>
      </c>
      <c r="C167" s="81">
        <v>3.0</v>
      </c>
      <c r="D167" s="78" t="s">
        <v>119</v>
      </c>
      <c r="E167" s="81">
        <v>23.35</v>
      </c>
      <c r="F167" s="81">
        <v>0.0</v>
      </c>
      <c r="G167" s="81">
        <v>0.0</v>
      </c>
      <c r="H167" s="81">
        <v>0.0</v>
      </c>
      <c r="I167" s="81">
        <v>764.24</v>
      </c>
      <c r="J167" s="81">
        <v>0.0</v>
      </c>
      <c r="K167" s="81">
        <v>49.61</v>
      </c>
      <c r="L167" s="81">
        <v>0.0</v>
      </c>
      <c r="M167" s="81">
        <v>0.0</v>
      </c>
      <c r="N167" s="81">
        <v>0.0</v>
      </c>
      <c r="O167" s="81">
        <v>0.0</v>
      </c>
      <c r="P167" s="81">
        <v>0.0</v>
      </c>
      <c r="Q167" s="83">
        <f t="shared" si="1"/>
        <v>837.2</v>
      </c>
    </row>
    <row r="168" hidden="1">
      <c r="A168" s="78" t="s">
        <v>223</v>
      </c>
      <c r="B168" s="78" t="s">
        <v>141</v>
      </c>
      <c r="C168" s="81">
        <v>2.0</v>
      </c>
      <c r="D168" s="78" t="s">
        <v>119</v>
      </c>
      <c r="E168" s="81">
        <v>30.74</v>
      </c>
      <c r="F168" s="81">
        <v>0.0</v>
      </c>
      <c r="G168" s="81">
        <v>0.0</v>
      </c>
      <c r="H168" s="81">
        <v>0.0</v>
      </c>
      <c r="I168" s="81">
        <v>270.88</v>
      </c>
      <c r="J168" s="81">
        <v>0.0</v>
      </c>
      <c r="K168" s="81">
        <v>0.0</v>
      </c>
      <c r="L168" s="81">
        <v>0.0</v>
      </c>
      <c r="M168" s="81">
        <v>0.0</v>
      </c>
      <c r="N168" s="81">
        <v>0.0</v>
      </c>
      <c r="O168" s="81">
        <v>0.0</v>
      </c>
      <c r="P168" s="81">
        <v>0.0</v>
      </c>
      <c r="Q168" s="83">
        <f t="shared" si="1"/>
        <v>301.62</v>
      </c>
    </row>
    <row r="169" hidden="1">
      <c r="A169" s="78" t="s">
        <v>223</v>
      </c>
      <c r="B169" s="78" t="s">
        <v>132</v>
      </c>
      <c r="C169" s="81">
        <v>3.0</v>
      </c>
      <c r="D169" s="78" t="s">
        <v>119</v>
      </c>
      <c r="E169" s="81">
        <v>0.0</v>
      </c>
      <c r="F169" s="81">
        <v>0.0</v>
      </c>
      <c r="G169" s="81">
        <v>70.0</v>
      </c>
      <c r="H169" s="81">
        <v>0.0</v>
      </c>
      <c r="I169" s="81">
        <v>44.87</v>
      </c>
      <c r="J169" s="81">
        <v>0.0</v>
      </c>
      <c r="K169" s="81">
        <v>40.0</v>
      </c>
      <c r="L169" s="81">
        <v>0.0</v>
      </c>
      <c r="M169" s="81">
        <v>0.0</v>
      </c>
      <c r="N169" s="81">
        <v>0.0</v>
      </c>
      <c r="O169" s="81">
        <v>0.0</v>
      </c>
      <c r="P169" s="81">
        <v>0.0</v>
      </c>
      <c r="Q169" s="83">
        <f t="shared" si="1"/>
        <v>154.87</v>
      </c>
    </row>
    <row r="170">
      <c r="A170" s="78" t="s">
        <v>223</v>
      </c>
      <c r="B170" s="78" t="s">
        <v>225</v>
      </c>
      <c r="C170" s="81">
        <v>1.0</v>
      </c>
      <c r="D170" s="78" t="s">
        <v>115</v>
      </c>
      <c r="E170" s="81">
        <v>0.0</v>
      </c>
      <c r="F170" s="81">
        <v>0.0</v>
      </c>
      <c r="G170" s="81">
        <v>0.0</v>
      </c>
      <c r="H170" s="81">
        <v>0.0</v>
      </c>
      <c r="I170" s="81">
        <v>46.7</v>
      </c>
      <c r="J170" s="81">
        <v>0.0</v>
      </c>
      <c r="K170" s="81">
        <v>0.0</v>
      </c>
      <c r="L170" s="81">
        <v>0.0</v>
      </c>
      <c r="M170" s="81">
        <v>0.0</v>
      </c>
      <c r="N170" s="81">
        <v>0.0</v>
      </c>
      <c r="O170" s="81">
        <v>0.0</v>
      </c>
      <c r="P170" s="81">
        <v>0.0</v>
      </c>
      <c r="Q170" s="83">
        <f t="shared" si="1"/>
        <v>46.7</v>
      </c>
      <c r="R170" s="46" t="s">
        <v>56</v>
      </c>
    </row>
    <row r="171">
      <c r="A171" s="78" t="s">
        <v>226</v>
      </c>
      <c r="B171" s="78" t="s">
        <v>122</v>
      </c>
      <c r="C171" s="81">
        <v>1.0</v>
      </c>
      <c r="D171" s="78" t="s">
        <v>115</v>
      </c>
      <c r="E171" s="81">
        <v>0.0</v>
      </c>
      <c r="F171" s="81">
        <v>0.0</v>
      </c>
      <c r="G171" s="81">
        <v>0.0</v>
      </c>
      <c r="H171" s="81">
        <v>0.0</v>
      </c>
      <c r="I171" s="81">
        <v>0.0</v>
      </c>
      <c r="J171" s="81">
        <v>0.0</v>
      </c>
      <c r="K171" s="81">
        <v>0.0</v>
      </c>
      <c r="L171" s="81">
        <v>0.0</v>
      </c>
      <c r="M171" s="81">
        <v>0.0</v>
      </c>
      <c r="N171" s="81">
        <v>0.0</v>
      </c>
      <c r="O171" s="81">
        <v>390.87</v>
      </c>
      <c r="P171" s="81">
        <v>0.0</v>
      </c>
      <c r="Q171" s="83">
        <f t="shared" si="1"/>
        <v>390.87</v>
      </c>
      <c r="R171" s="46" t="s">
        <v>56</v>
      </c>
    </row>
    <row r="172" hidden="1">
      <c r="A172" s="78" t="s">
        <v>226</v>
      </c>
      <c r="B172" s="78" t="s">
        <v>124</v>
      </c>
      <c r="C172" s="81">
        <v>2.0</v>
      </c>
      <c r="D172" s="78" t="s">
        <v>119</v>
      </c>
      <c r="E172" s="81">
        <v>0.0</v>
      </c>
      <c r="F172" s="81">
        <v>0.0</v>
      </c>
      <c r="G172" s="81">
        <v>0.0</v>
      </c>
      <c r="H172" s="81">
        <v>0.0</v>
      </c>
      <c r="I172" s="81">
        <v>0.0</v>
      </c>
      <c r="J172" s="81">
        <v>0.0</v>
      </c>
      <c r="K172" s="81">
        <v>0.0</v>
      </c>
      <c r="L172" s="81">
        <v>0.0</v>
      </c>
      <c r="M172" s="81">
        <v>0.0</v>
      </c>
      <c r="N172" s="81">
        <v>0.0</v>
      </c>
      <c r="O172" s="81">
        <v>822.96</v>
      </c>
      <c r="P172" s="81">
        <v>814.6</v>
      </c>
      <c r="Q172" s="83">
        <f t="shared" si="1"/>
        <v>1637.56</v>
      </c>
    </row>
    <row r="173" hidden="1">
      <c r="A173" s="78" t="s">
        <v>226</v>
      </c>
      <c r="B173" s="78" t="s">
        <v>126</v>
      </c>
      <c r="C173" s="81">
        <v>2.0</v>
      </c>
      <c r="D173" s="78" t="s">
        <v>119</v>
      </c>
      <c r="E173" s="81">
        <v>0.0</v>
      </c>
      <c r="F173" s="81">
        <v>0.0</v>
      </c>
      <c r="G173" s="81">
        <v>0.0</v>
      </c>
      <c r="H173" s="81">
        <v>0.0</v>
      </c>
      <c r="I173" s="81">
        <v>0.0</v>
      </c>
      <c r="J173" s="81">
        <v>0.0</v>
      </c>
      <c r="K173" s="81">
        <v>0.0</v>
      </c>
      <c r="L173" s="81">
        <v>0.0</v>
      </c>
      <c r="M173" s="81">
        <v>0.0</v>
      </c>
      <c r="N173" s="81">
        <v>0.0</v>
      </c>
      <c r="O173" s="81">
        <v>1286.07</v>
      </c>
      <c r="P173" s="81">
        <v>884.91</v>
      </c>
      <c r="Q173" s="83">
        <f t="shared" si="1"/>
        <v>2170.98</v>
      </c>
    </row>
    <row r="174">
      <c r="A174" s="78" t="s">
        <v>226</v>
      </c>
      <c r="B174" s="78" t="s">
        <v>114</v>
      </c>
      <c r="C174" s="81">
        <v>1.0</v>
      </c>
      <c r="D174" s="78" t="s">
        <v>115</v>
      </c>
      <c r="E174" s="81">
        <v>0.0</v>
      </c>
      <c r="F174" s="81">
        <v>0.0</v>
      </c>
      <c r="G174" s="81">
        <v>0.0</v>
      </c>
      <c r="H174" s="81">
        <v>0.0</v>
      </c>
      <c r="I174" s="81">
        <v>0.0</v>
      </c>
      <c r="J174" s="81">
        <v>0.0</v>
      </c>
      <c r="K174" s="81">
        <v>0.0</v>
      </c>
      <c r="L174" s="81">
        <v>0.0</v>
      </c>
      <c r="M174" s="81">
        <v>0.0</v>
      </c>
      <c r="N174" s="81">
        <v>0.0</v>
      </c>
      <c r="O174" s="81">
        <v>208.51</v>
      </c>
      <c r="P174" s="81">
        <v>0.0</v>
      </c>
      <c r="Q174" s="83">
        <f t="shared" si="1"/>
        <v>208.51</v>
      </c>
      <c r="R174" s="46" t="s">
        <v>56</v>
      </c>
    </row>
    <row r="175">
      <c r="A175" s="78" t="s">
        <v>226</v>
      </c>
      <c r="B175" s="78" t="s">
        <v>138</v>
      </c>
      <c r="C175" s="81">
        <v>1.0</v>
      </c>
      <c r="D175" s="78" t="s">
        <v>115</v>
      </c>
      <c r="E175" s="81">
        <v>0.0</v>
      </c>
      <c r="F175" s="81">
        <v>0.0</v>
      </c>
      <c r="G175" s="81">
        <v>0.0</v>
      </c>
      <c r="H175" s="81">
        <v>0.0</v>
      </c>
      <c r="I175" s="81">
        <v>0.0</v>
      </c>
      <c r="J175" s="81">
        <v>0.0</v>
      </c>
      <c r="K175" s="81">
        <v>0.0</v>
      </c>
      <c r="L175" s="81">
        <v>0.0</v>
      </c>
      <c r="M175" s="81">
        <v>0.0</v>
      </c>
      <c r="N175" s="81">
        <v>0.0</v>
      </c>
      <c r="O175" s="81">
        <v>4.9</v>
      </c>
      <c r="P175" s="81">
        <v>0.0</v>
      </c>
      <c r="Q175" s="83">
        <f t="shared" si="1"/>
        <v>4.9</v>
      </c>
      <c r="R175" s="46" t="s">
        <v>56</v>
      </c>
    </row>
    <row r="176">
      <c r="A176" s="78" t="s">
        <v>227</v>
      </c>
      <c r="B176" s="78" t="s">
        <v>132</v>
      </c>
      <c r="C176" s="81">
        <v>1.0</v>
      </c>
      <c r="D176" s="78" t="s">
        <v>115</v>
      </c>
      <c r="E176" s="81">
        <v>0.0</v>
      </c>
      <c r="F176" s="81">
        <v>0.0</v>
      </c>
      <c r="G176" s="81">
        <v>0.0</v>
      </c>
      <c r="H176" s="81">
        <v>0.0</v>
      </c>
      <c r="I176" s="81">
        <v>0.0</v>
      </c>
      <c r="J176" s="81">
        <v>0.0</v>
      </c>
      <c r="K176" s="81">
        <v>0.0</v>
      </c>
      <c r="L176" s="81">
        <v>0.0</v>
      </c>
      <c r="M176" s="81">
        <v>627.12</v>
      </c>
      <c r="N176" s="81">
        <v>0.0</v>
      </c>
      <c r="O176" s="81">
        <v>0.0</v>
      </c>
      <c r="P176" s="81">
        <v>0.0</v>
      </c>
      <c r="Q176" s="83">
        <f t="shared" si="1"/>
        <v>627.12</v>
      </c>
      <c r="R176" s="46" t="s">
        <v>56</v>
      </c>
    </row>
    <row r="177" hidden="1">
      <c r="A177" s="78" t="s">
        <v>50</v>
      </c>
      <c r="B177" s="78" t="s">
        <v>111</v>
      </c>
      <c r="C177" s="81">
        <v>1.0</v>
      </c>
      <c r="D177" s="78" t="s">
        <v>115</v>
      </c>
      <c r="E177" s="81">
        <v>0.0</v>
      </c>
      <c r="F177" s="81">
        <v>0.0</v>
      </c>
      <c r="G177" s="81">
        <v>0.0</v>
      </c>
      <c r="H177" s="81">
        <v>0.0</v>
      </c>
      <c r="I177" s="81">
        <v>0.0</v>
      </c>
      <c r="J177" s="81">
        <v>0.0</v>
      </c>
      <c r="K177" s="81">
        <v>0.0</v>
      </c>
      <c r="L177" s="81">
        <v>0.0</v>
      </c>
      <c r="M177" s="81">
        <v>0.0</v>
      </c>
      <c r="N177" s="81">
        <v>0.0</v>
      </c>
      <c r="O177" s="81">
        <v>60000.0</v>
      </c>
      <c r="P177" s="81">
        <v>0.0</v>
      </c>
      <c r="Q177" s="83">
        <f t="shared" si="1"/>
        <v>60000</v>
      </c>
      <c r="R177" s="51">
        <f t="shared" ref="R177:R178" si="3">average(N177:P177)</f>
        <v>20000</v>
      </c>
    </row>
    <row r="178" hidden="1">
      <c r="A178" s="78" t="s">
        <v>50</v>
      </c>
      <c r="B178" s="78" t="s">
        <v>127</v>
      </c>
      <c r="C178" s="81">
        <v>1.0</v>
      </c>
      <c r="D178" s="78" t="s">
        <v>115</v>
      </c>
      <c r="E178" s="81">
        <v>0.0</v>
      </c>
      <c r="F178" s="81">
        <v>0.0</v>
      </c>
      <c r="G178" s="81">
        <v>0.0</v>
      </c>
      <c r="H178" s="81">
        <v>0.0</v>
      </c>
      <c r="I178" s="81">
        <v>0.0</v>
      </c>
      <c r="J178" s="81">
        <v>0.0</v>
      </c>
      <c r="K178" s="81">
        <v>0.0</v>
      </c>
      <c r="L178" s="81">
        <v>60000.0</v>
      </c>
      <c r="M178" s="81">
        <v>0.0</v>
      </c>
      <c r="N178" s="81">
        <v>0.0</v>
      </c>
      <c r="O178" s="81">
        <v>0.0</v>
      </c>
      <c r="P178" s="81">
        <v>0.0</v>
      </c>
      <c r="Q178" s="83">
        <f t="shared" si="1"/>
        <v>60000</v>
      </c>
      <c r="R178" s="51">
        <f t="shared" si="3"/>
        <v>0</v>
      </c>
    </row>
    <row r="179" hidden="1">
      <c r="A179" s="78" t="s">
        <v>50</v>
      </c>
      <c r="B179" s="78" t="s">
        <v>122</v>
      </c>
      <c r="C179" s="81">
        <v>3.0</v>
      </c>
      <c r="D179" s="78" t="s">
        <v>119</v>
      </c>
      <c r="E179" s="81">
        <v>0.0</v>
      </c>
      <c r="F179" s="81">
        <v>0.0</v>
      </c>
      <c r="G179" s="81">
        <v>0.0</v>
      </c>
      <c r="H179" s="81">
        <v>0.0</v>
      </c>
      <c r="I179" s="81">
        <v>0.0</v>
      </c>
      <c r="J179" s="81">
        <v>0.0</v>
      </c>
      <c r="K179" s="81">
        <v>0.0</v>
      </c>
      <c r="L179" s="81">
        <v>0.0</v>
      </c>
      <c r="M179" s="81">
        <v>0.0</v>
      </c>
      <c r="N179" s="81">
        <v>107.77</v>
      </c>
      <c r="O179" s="81">
        <v>597.32</v>
      </c>
      <c r="P179" s="81">
        <v>119.32</v>
      </c>
      <c r="Q179" s="83">
        <f t="shared" si="1"/>
        <v>824.41</v>
      </c>
    </row>
    <row r="180" hidden="1">
      <c r="A180" s="78" t="s">
        <v>50</v>
      </c>
      <c r="B180" s="78" t="s">
        <v>124</v>
      </c>
      <c r="C180" s="81">
        <v>3.0</v>
      </c>
      <c r="D180" s="78" t="s">
        <v>119</v>
      </c>
      <c r="E180" s="81">
        <v>0.0</v>
      </c>
      <c r="F180" s="81">
        <v>0.0</v>
      </c>
      <c r="G180" s="81">
        <v>0.0</v>
      </c>
      <c r="H180" s="81">
        <v>0.0</v>
      </c>
      <c r="I180" s="81">
        <v>0.0</v>
      </c>
      <c r="J180" s="81">
        <v>0.0</v>
      </c>
      <c r="K180" s="81">
        <v>0.0</v>
      </c>
      <c r="L180" s="81">
        <v>0.0</v>
      </c>
      <c r="M180" s="81">
        <v>0.0</v>
      </c>
      <c r="N180" s="81">
        <v>1121.97</v>
      </c>
      <c r="O180" s="81">
        <v>1020.96</v>
      </c>
      <c r="P180" s="81">
        <v>1194.37</v>
      </c>
      <c r="Q180" s="83">
        <f t="shared" si="1"/>
        <v>3337.3</v>
      </c>
    </row>
    <row r="181" hidden="1">
      <c r="A181" s="78" t="s">
        <v>50</v>
      </c>
      <c r="B181" s="78" t="s">
        <v>126</v>
      </c>
      <c r="C181" s="81">
        <v>2.0</v>
      </c>
      <c r="D181" s="78" t="s">
        <v>119</v>
      </c>
      <c r="E181" s="81">
        <v>0.0</v>
      </c>
      <c r="F181" s="81">
        <v>0.0</v>
      </c>
      <c r="G181" s="81">
        <v>0.0</v>
      </c>
      <c r="H181" s="81">
        <v>0.0</v>
      </c>
      <c r="I181" s="81">
        <v>0.0</v>
      </c>
      <c r="J181" s="81">
        <v>0.0</v>
      </c>
      <c r="K181" s="81">
        <v>0.0</v>
      </c>
      <c r="L181" s="81">
        <v>0.0</v>
      </c>
      <c r="M181" s="81">
        <v>0.0</v>
      </c>
      <c r="N181" s="81">
        <v>1520.75</v>
      </c>
      <c r="O181" s="81">
        <v>6115.42</v>
      </c>
      <c r="P181" s="81">
        <v>0.0</v>
      </c>
      <c r="Q181" s="83">
        <f t="shared" si="1"/>
        <v>7636.17</v>
      </c>
    </row>
    <row r="182" hidden="1">
      <c r="A182" s="78" t="s">
        <v>50</v>
      </c>
      <c r="B182" s="78" t="s">
        <v>114</v>
      </c>
      <c r="C182" s="81">
        <v>3.0</v>
      </c>
      <c r="D182" s="78" t="s">
        <v>119</v>
      </c>
      <c r="E182" s="81">
        <v>0.0</v>
      </c>
      <c r="F182" s="81">
        <v>0.0</v>
      </c>
      <c r="G182" s="81">
        <v>0.0</v>
      </c>
      <c r="H182" s="81">
        <v>0.0</v>
      </c>
      <c r="I182" s="81">
        <v>0.0</v>
      </c>
      <c r="J182" s="81">
        <v>0.0</v>
      </c>
      <c r="K182" s="81">
        <v>0.0</v>
      </c>
      <c r="L182" s="81">
        <v>0.0</v>
      </c>
      <c r="M182" s="81">
        <v>0.0</v>
      </c>
      <c r="N182" s="81">
        <v>536.49</v>
      </c>
      <c r="O182" s="81">
        <v>111.93</v>
      </c>
      <c r="P182" s="81">
        <v>34.02</v>
      </c>
      <c r="Q182" s="83">
        <f t="shared" si="1"/>
        <v>682.44</v>
      </c>
    </row>
    <row r="183" hidden="1">
      <c r="A183" s="78" t="s">
        <v>50</v>
      </c>
      <c r="B183" s="78" t="s">
        <v>140</v>
      </c>
      <c r="C183" s="81">
        <v>2.0</v>
      </c>
      <c r="D183" s="78" t="s">
        <v>119</v>
      </c>
      <c r="E183" s="81">
        <v>0.0</v>
      </c>
      <c r="F183" s="81">
        <v>0.0</v>
      </c>
      <c r="G183" s="81">
        <v>0.0</v>
      </c>
      <c r="H183" s="81">
        <v>0.0</v>
      </c>
      <c r="I183" s="81">
        <v>0.0</v>
      </c>
      <c r="J183" s="81">
        <v>0.0</v>
      </c>
      <c r="K183" s="81">
        <v>0.0</v>
      </c>
      <c r="L183" s="81">
        <v>0.0</v>
      </c>
      <c r="M183" s="81">
        <v>0.0</v>
      </c>
      <c r="N183" s="81">
        <v>871.81</v>
      </c>
      <c r="O183" s="81">
        <v>4559.11</v>
      </c>
      <c r="P183" s="81">
        <v>0.0</v>
      </c>
      <c r="Q183" s="83">
        <f t="shared" si="1"/>
        <v>5430.92</v>
      </c>
    </row>
    <row r="184">
      <c r="A184" s="78" t="s">
        <v>228</v>
      </c>
      <c r="B184" s="78" t="s">
        <v>132</v>
      </c>
      <c r="C184" s="81">
        <v>1.0</v>
      </c>
      <c r="D184" s="78" t="s">
        <v>115</v>
      </c>
      <c r="E184" s="81">
        <v>0.0</v>
      </c>
      <c r="F184" s="81">
        <v>0.0</v>
      </c>
      <c r="G184" s="81">
        <v>0.0</v>
      </c>
      <c r="H184" s="81">
        <v>0.0</v>
      </c>
      <c r="I184" s="81">
        <v>0.0</v>
      </c>
      <c r="J184" s="81">
        <v>0.0</v>
      </c>
      <c r="K184" s="81">
        <v>810.0</v>
      </c>
      <c r="L184" s="81">
        <v>0.0</v>
      </c>
      <c r="M184" s="81">
        <v>0.0</v>
      </c>
      <c r="N184" s="81">
        <v>0.0</v>
      </c>
      <c r="O184" s="81">
        <v>0.0</v>
      </c>
      <c r="P184" s="81">
        <v>0.0</v>
      </c>
      <c r="Q184" s="83">
        <f t="shared" si="1"/>
        <v>810</v>
      </c>
      <c r="R184" s="46" t="s">
        <v>56</v>
      </c>
    </row>
    <row r="185">
      <c r="A185" s="78" t="s">
        <v>229</v>
      </c>
      <c r="B185" s="78" t="s">
        <v>127</v>
      </c>
      <c r="C185" s="81">
        <v>1.0</v>
      </c>
      <c r="D185" s="78" t="s">
        <v>115</v>
      </c>
      <c r="E185" s="81">
        <v>0.0</v>
      </c>
      <c r="F185" s="81">
        <v>0.0</v>
      </c>
      <c r="G185" s="81">
        <v>0.0</v>
      </c>
      <c r="H185" s="81">
        <v>0.0</v>
      </c>
      <c r="I185" s="81">
        <v>0.0</v>
      </c>
      <c r="J185" s="81">
        <v>0.0</v>
      </c>
      <c r="K185" s="81">
        <v>0.0</v>
      </c>
      <c r="L185" s="81">
        <v>0.0</v>
      </c>
      <c r="M185" s="81">
        <v>0.0</v>
      </c>
      <c r="N185" s="81">
        <v>0.0</v>
      </c>
      <c r="O185" s="81">
        <v>5760.0</v>
      </c>
      <c r="P185" s="81">
        <v>0.0</v>
      </c>
      <c r="Q185" s="83">
        <f t="shared" si="1"/>
        <v>5760</v>
      </c>
      <c r="R185" s="46" t="s">
        <v>56</v>
      </c>
    </row>
    <row r="186">
      <c r="A186" s="78" t="s">
        <v>230</v>
      </c>
      <c r="B186" s="78" t="s">
        <v>114</v>
      </c>
      <c r="C186" s="81">
        <v>1.0</v>
      </c>
      <c r="D186" s="78" t="s">
        <v>115</v>
      </c>
      <c r="E186" s="81">
        <v>0.0</v>
      </c>
      <c r="F186" s="81">
        <v>0.0</v>
      </c>
      <c r="G186" s="81">
        <v>0.0</v>
      </c>
      <c r="H186" s="81">
        <v>0.0</v>
      </c>
      <c r="I186" s="81">
        <v>0.0</v>
      </c>
      <c r="J186" s="81">
        <v>0.0</v>
      </c>
      <c r="K186" s="81">
        <v>0.0</v>
      </c>
      <c r="L186" s="81">
        <v>0.0</v>
      </c>
      <c r="M186" s="81">
        <v>0.0</v>
      </c>
      <c r="N186" s="81">
        <v>23.66</v>
      </c>
      <c r="O186" s="81">
        <v>0.0</v>
      </c>
      <c r="P186" s="81">
        <v>0.0</v>
      </c>
      <c r="Q186" s="83">
        <f t="shared" si="1"/>
        <v>23.66</v>
      </c>
      <c r="R186" s="46" t="s">
        <v>56</v>
      </c>
    </row>
    <row r="187" hidden="1">
      <c r="A187" s="78" t="s">
        <v>231</v>
      </c>
      <c r="B187" s="78" t="s">
        <v>132</v>
      </c>
      <c r="C187" s="81">
        <v>3.0</v>
      </c>
      <c r="D187" s="78" t="s">
        <v>119</v>
      </c>
      <c r="E187" s="81">
        <v>0.0</v>
      </c>
      <c r="F187" s="81">
        <v>0.0</v>
      </c>
      <c r="G187" s="81">
        <v>0.0</v>
      </c>
      <c r="H187" s="81">
        <v>0.0</v>
      </c>
      <c r="I187" s="81">
        <v>0.0</v>
      </c>
      <c r="J187" s="81">
        <v>0.0</v>
      </c>
      <c r="K187" s="81">
        <v>0.0</v>
      </c>
      <c r="L187" s="81">
        <v>0.0</v>
      </c>
      <c r="M187" s="81">
        <v>8.39</v>
      </c>
      <c r="N187" s="81">
        <v>0.0</v>
      </c>
      <c r="O187" s="81">
        <v>26.44</v>
      </c>
      <c r="P187" s="81">
        <v>1570.52</v>
      </c>
      <c r="Q187" s="83">
        <f t="shared" si="1"/>
        <v>1605.35</v>
      </c>
    </row>
    <row r="188" hidden="1">
      <c r="A188" s="78" t="s">
        <v>232</v>
      </c>
      <c r="B188" s="78" t="s">
        <v>124</v>
      </c>
      <c r="C188" s="81">
        <v>3.0</v>
      </c>
      <c r="D188" s="78" t="s">
        <v>119</v>
      </c>
      <c r="E188" s="81">
        <v>0.0</v>
      </c>
      <c r="F188" s="81">
        <v>0.0</v>
      </c>
      <c r="G188" s="81">
        <v>0.0</v>
      </c>
      <c r="H188" s="81">
        <v>0.0</v>
      </c>
      <c r="I188" s="81">
        <v>0.0</v>
      </c>
      <c r="J188" s="81">
        <v>0.0</v>
      </c>
      <c r="K188" s="81">
        <v>0.0</v>
      </c>
      <c r="L188" s="81">
        <v>991.66</v>
      </c>
      <c r="M188" s="81">
        <v>522.91</v>
      </c>
      <c r="N188" s="81">
        <v>0.0</v>
      </c>
      <c r="O188" s="81">
        <v>0.0</v>
      </c>
      <c r="P188" s="81">
        <v>647.96</v>
      </c>
      <c r="Q188" s="83">
        <f t="shared" si="1"/>
        <v>2162.53</v>
      </c>
    </row>
    <row r="189" hidden="1">
      <c r="A189" s="78" t="s">
        <v>233</v>
      </c>
      <c r="B189" s="78" t="s">
        <v>138</v>
      </c>
      <c r="C189" s="81">
        <v>5.0</v>
      </c>
      <c r="D189" s="78" t="s">
        <v>119</v>
      </c>
      <c r="E189" s="81">
        <v>0.0</v>
      </c>
      <c r="F189" s="81">
        <v>0.0</v>
      </c>
      <c r="G189" s="81">
        <v>0.0</v>
      </c>
      <c r="H189" s="81">
        <v>0.0</v>
      </c>
      <c r="I189" s="81">
        <v>0.0</v>
      </c>
      <c r="J189" s="81">
        <v>0.0</v>
      </c>
      <c r="K189" s="81">
        <v>0.0</v>
      </c>
      <c r="L189" s="81">
        <v>467.5</v>
      </c>
      <c r="M189" s="81">
        <v>0.0</v>
      </c>
      <c r="N189" s="81">
        <v>295.0</v>
      </c>
      <c r="O189" s="81">
        <v>295.0</v>
      </c>
      <c r="P189" s="81">
        <v>295.0</v>
      </c>
      <c r="Q189" s="83">
        <f t="shared" si="1"/>
        <v>1352.5</v>
      </c>
    </row>
    <row r="190">
      <c r="A190" s="78" t="s">
        <v>234</v>
      </c>
      <c r="B190" s="78" t="s">
        <v>122</v>
      </c>
      <c r="C190" s="81">
        <v>1.0</v>
      </c>
      <c r="D190" s="78" t="s">
        <v>115</v>
      </c>
      <c r="E190" s="81">
        <v>0.0</v>
      </c>
      <c r="F190" s="81">
        <v>0.0</v>
      </c>
      <c r="G190" s="81">
        <v>0.0</v>
      </c>
      <c r="H190" s="81">
        <v>0.0</v>
      </c>
      <c r="I190" s="81">
        <v>0.0</v>
      </c>
      <c r="J190" s="81">
        <v>0.0</v>
      </c>
      <c r="K190" s="81">
        <v>11.34</v>
      </c>
      <c r="L190" s="81">
        <v>0.0</v>
      </c>
      <c r="M190" s="81">
        <v>0.0</v>
      </c>
      <c r="N190" s="81">
        <v>0.0</v>
      </c>
      <c r="O190" s="81">
        <v>0.0</v>
      </c>
      <c r="P190" s="81">
        <v>0.0</v>
      </c>
      <c r="Q190" s="83">
        <f t="shared" si="1"/>
        <v>11.34</v>
      </c>
      <c r="R190" s="46" t="s">
        <v>56</v>
      </c>
    </row>
    <row r="191" hidden="1">
      <c r="A191" s="78" t="s">
        <v>235</v>
      </c>
      <c r="B191" s="78" t="s">
        <v>135</v>
      </c>
      <c r="C191" s="81">
        <v>5.0</v>
      </c>
      <c r="D191" s="78" t="s">
        <v>119</v>
      </c>
      <c r="E191" s="81">
        <v>4000.0</v>
      </c>
      <c r="F191" s="81">
        <v>4500.0</v>
      </c>
      <c r="G191" s="81">
        <v>4500.0</v>
      </c>
      <c r="H191" s="81">
        <v>4500.0</v>
      </c>
      <c r="I191" s="81">
        <v>4500.0</v>
      </c>
      <c r="J191" s="81">
        <v>0.0</v>
      </c>
      <c r="K191" s="81">
        <v>0.0</v>
      </c>
      <c r="L191" s="81">
        <v>0.0</v>
      </c>
      <c r="M191" s="81">
        <v>0.0</v>
      </c>
      <c r="N191" s="81">
        <v>0.0</v>
      </c>
      <c r="O191" s="81">
        <v>0.0</v>
      </c>
      <c r="P191" s="81">
        <v>0.0</v>
      </c>
      <c r="Q191" s="83">
        <f t="shared" si="1"/>
        <v>22000</v>
      </c>
    </row>
    <row r="192">
      <c r="A192" s="78" t="s">
        <v>235</v>
      </c>
      <c r="B192" s="78" t="s">
        <v>122</v>
      </c>
      <c r="C192" s="81">
        <v>1.0</v>
      </c>
      <c r="D192" s="78" t="s">
        <v>115</v>
      </c>
      <c r="E192" s="81">
        <v>0.0</v>
      </c>
      <c r="F192" s="81">
        <v>0.0</v>
      </c>
      <c r="G192" s="81">
        <v>0.0</v>
      </c>
      <c r="H192" s="81">
        <v>125.42</v>
      </c>
      <c r="I192" s="81">
        <v>0.0</v>
      </c>
      <c r="J192" s="81">
        <v>0.0</v>
      </c>
      <c r="K192" s="81">
        <v>0.0</v>
      </c>
      <c r="L192" s="81">
        <v>0.0</v>
      </c>
      <c r="M192" s="81">
        <v>0.0</v>
      </c>
      <c r="N192" s="81">
        <v>0.0</v>
      </c>
      <c r="O192" s="81">
        <v>0.0</v>
      </c>
      <c r="P192" s="81">
        <v>0.0</v>
      </c>
      <c r="Q192" s="83">
        <f t="shared" si="1"/>
        <v>125.42</v>
      </c>
      <c r="R192" s="46" t="s">
        <v>56</v>
      </c>
    </row>
    <row r="193">
      <c r="A193" s="78" t="s">
        <v>235</v>
      </c>
      <c r="B193" s="78" t="s">
        <v>114</v>
      </c>
      <c r="C193" s="81">
        <v>1.0</v>
      </c>
      <c r="D193" s="78" t="s">
        <v>115</v>
      </c>
      <c r="E193" s="81">
        <v>0.0</v>
      </c>
      <c r="F193" s="81">
        <v>0.0</v>
      </c>
      <c r="G193" s="81">
        <v>0.0</v>
      </c>
      <c r="H193" s="81">
        <v>169.75</v>
      </c>
      <c r="I193" s="81">
        <v>0.0</v>
      </c>
      <c r="J193" s="81">
        <v>0.0</v>
      </c>
      <c r="K193" s="81">
        <v>0.0</v>
      </c>
      <c r="L193" s="81">
        <v>0.0</v>
      </c>
      <c r="M193" s="81">
        <v>0.0</v>
      </c>
      <c r="N193" s="81">
        <v>0.0</v>
      </c>
      <c r="O193" s="81">
        <v>0.0</v>
      </c>
      <c r="P193" s="81">
        <v>0.0</v>
      </c>
      <c r="Q193" s="83">
        <f t="shared" si="1"/>
        <v>169.75</v>
      </c>
      <c r="R193" s="46" t="s">
        <v>56</v>
      </c>
    </row>
    <row r="194">
      <c r="A194" s="78" t="s">
        <v>235</v>
      </c>
      <c r="B194" s="78" t="s">
        <v>138</v>
      </c>
      <c r="C194" s="81">
        <v>1.0</v>
      </c>
      <c r="D194" s="78" t="s">
        <v>115</v>
      </c>
      <c r="E194" s="81">
        <v>0.0</v>
      </c>
      <c r="F194" s="81">
        <v>0.0</v>
      </c>
      <c r="G194" s="81">
        <v>0.0</v>
      </c>
      <c r="H194" s="81">
        <v>57.0</v>
      </c>
      <c r="I194" s="81">
        <v>0.0</v>
      </c>
      <c r="J194" s="81">
        <v>0.0</v>
      </c>
      <c r="K194" s="81">
        <v>0.0</v>
      </c>
      <c r="L194" s="81">
        <v>0.0</v>
      </c>
      <c r="M194" s="81">
        <v>0.0</v>
      </c>
      <c r="N194" s="81">
        <v>0.0</v>
      </c>
      <c r="O194" s="81">
        <v>0.0</v>
      </c>
      <c r="P194" s="81">
        <v>0.0</v>
      </c>
      <c r="Q194" s="83">
        <f t="shared" si="1"/>
        <v>57</v>
      </c>
      <c r="R194" s="46" t="s">
        <v>56</v>
      </c>
    </row>
    <row r="195">
      <c r="A195" s="78" t="s">
        <v>236</v>
      </c>
      <c r="B195" s="78" t="s">
        <v>122</v>
      </c>
      <c r="C195" s="81">
        <v>1.0</v>
      </c>
      <c r="D195" s="78" t="s">
        <v>115</v>
      </c>
      <c r="E195" s="81">
        <v>0.0</v>
      </c>
      <c r="F195" s="81">
        <v>0.0</v>
      </c>
      <c r="G195" s="81">
        <v>0.0</v>
      </c>
      <c r="H195" s="81">
        <v>0.0</v>
      </c>
      <c r="I195" s="81">
        <v>0.0</v>
      </c>
      <c r="J195" s="81">
        <v>0.0</v>
      </c>
      <c r="K195" s="81">
        <v>0.0</v>
      </c>
      <c r="L195" s="81">
        <v>0.0</v>
      </c>
      <c r="M195" s="81">
        <v>0.0</v>
      </c>
      <c r="N195" s="81">
        <v>0.0</v>
      </c>
      <c r="O195" s="81">
        <v>25.75</v>
      </c>
      <c r="P195" s="81">
        <v>0.0</v>
      </c>
      <c r="Q195" s="83">
        <f t="shared" si="1"/>
        <v>25.75</v>
      </c>
      <c r="R195" s="46" t="s">
        <v>56</v>
      </c>
    </row>
    <row r="196">
      <c r="A196" s="78" t="s">
        <v>237</v>
      </c>
      <c r="B196" s="78" t="s">
        <v>132</v>
      </c>
      <c r="C196" s="81">
        <v>1.0</v>
      </c>
      <c r="D196" s="78" t="s">
        <v>115</v>
      </c>
      <c r="E196" s="81">
        <v>0.0</v>
      </c>
      <c r="F196" s="81">
        <v>0.0</v>
      </c>
      <c r="G196" s="81">
        <v>0.0</v>
      </c>
      <c r="H196" s="81">
        <v>0.0</v>
      </c>
      <c r="I196" s="81">
        <v>0.0</v>
      </c>
      <c r="J196" s="81">
        <v>0.0</v>
      </c>
      <c r="K196" s="81">
        <v>0.0</v>
      </c>
      <c r="L196" s="81">
        <v>0.0</v>
      </c>
      <c r="M196" s="81">
        <v>85.0</v>
      </c>
      <c r="N196" s="81">
        <v>0.0</v>
      </c>
      <c r="O196" s="81">
        <v>0.0</v>
      </c>
      <c r="P196" s="81">
        <v>0.0</v>
      </c>
      <c r="Q196" s="83">
        <f t="shared" si="1"/>
        <v>85</v>
      </c>
      <c r="R196" s="46" t="s">
        <v>56</v>
      </c>
    </row>
    <row r="197">
      <c r="A197" s="78" t="s">
        <v>238</v>
      </c>
      <c r="B197" s="78" t="s">
        <v>138</v>
      </c>
      <c r="C197" s="81">
        <v>1.0</v>
      </c>
      <c r="D197" s="78" t="s">
        <v>115</v>
      </c>
      <c r="E197" s="81">
        <v>0.0</v>
      </c>
      <c r="F197" s="81">
        <v>0.0</v>
      </c>
      <c r="G197" s="81">
        <v>0.0</v>
      </c>
      <c r="H197" s="81">
        <v>0.0</v>
      </c>
      <c r="I197" s="81">
        <v>0.0</v>
      </c>
      <c r="J197" s="81">
        <v>0.0</v>
      </c>
      <c r="K197" s="81">
        <v>0.0</v>
      </c>
      <c r="L197" s="81">
        <v>0.0</v>
      </c>
      <c r="M197" s="81">
        <v>0.0</v>
      </c>
      <c r="N197" s="81">
        <v>0.0</v>
      </c>
      <c r="O197" s="81">
        <v>20.0</v>
      </c>
      <c r="P197" s="81">
        <v>0.0</v>
      </c>
      <c r="Q197" s="83">
        <f t="shared" si="1"/>
        <v>20</v>
      </c>
      <c r="R197" s="46" t="s">
        <v>56</v>
      </c>
    </row>
    <row r="198" hidden="1">
      <c r="A198" s="78" t="s">
        <v>239</v>
      </c>
      <c r="B198" s="78" t="s">
        <v>221</v>
      </c>
      <c r="C198" s="81">
        <v>2.0</v>
      </c>
      <c r="D198" s="78" t="s">
        <v>119</v>
      </c>
      <c r="E198" s="81">
        <v>0.0</v>
      </c>
      <c r="F198" s="81">
        <v>0.0</v>
      </c>
      <c r="G198" s="81">
        <v>0.0</v>
      </c>
      <c r="H198" s="81">
        <v>7400.0</v>
      </c>
      <c r="I198" s="81">
        <v>0.0</v>
      </c>
      <c r="J198" s="81">
        <v>0.0</v>
      </c>
      <c r="K198" s="81">
        <v>35321.94</v>
      </c>
      <c r="L198" s="81">
        <v>0.0</v>
      </c>
      <c r="M198" s="81">
        <v>0.0</v>
      </c>
      <c r="N198" s="81">
        <v>0.0</v>
      </c>
      <c r="O198" s="81">
        <v>0.0</v>
      </c>
      <c r="P198" s="81">
        <v>0.0</v>
      </c>
      <c r="Q198" s="83">
        <f t="shared" si="1"/>
        <v>42721.94</v>
      </c>
    </row>
    <row r="199" hidden="1">
      <c r="A199" s="78" t="s">
        <v>240</v>
      </c>
      <c r="B199" s="78" t="s">
        <v>132</v>
      </c>
      <c r="C199" s="81">
        <v>5.0</v>
      </c>
      <c r="D199" s="78" t="s">
        <v>119</v>
      </c>
      <c r="E199" s="81">
        <v>0.0</v>
      </c>
      <c r="F199" s="81">
        <v>0.0</v>
      </c>
      <c r="G199" s="81">
        <v>0.0</v>
      </c>
      <c r="H199" s="81">
        <v>0.0</v>
      </c>
      <c r="I199" s="81">
        <v>0.0</v>
      </c>
      <c r="J199" s="81">
        <v>0.0</v>
      </c>
      <c r="K199" s="81">
        <v>0.0</v>
      </c>
      <c r="L199" s="81">
        <v>4.24</v>
      </c>
      <c r="M199" s="81">
        <v>4.24</v>
      </c>
      <c r="N199" s="81">
        <v>4.24</v>
      </c>
      <c r="O199" s="81">
        <v>4.24</v>
      </c>
      <c r="P199" s="81">
        <v>4.24</v>
      </c>
      <c r="Q199" s="83">
        <f t="shared" si="1"/>
        <v>21.2</v>
      </c>
    </row>
    <row r="200">
      <c r="A200" s="78" t="s">
        <v>241</v>
      </c>
      <c r="B200" s="78" t="s">
        <v>144</v>
      </c>
      <c r="C200" s="81">
        <v>1.0</v>
      </c>
      <c r="D200" s="78" t="s">
        <v>115</v>
      </c>
      <c r="E200" s="81">
        <v>0.0</v>
      </c>
      <c r="F200" s="81">
        <v>0.0</v>
      </c>
      <c r="G200" s="81">
        <v>0.0</v>
      </c>
      <c r="H200" s="81">
        <v>0.0</v>
      </c>
      <c r="I200" s="81">
        <v>0.0</v>
      </c>
      <c r="J200" s="81">
        <v>0.0</v>
      </c>
      <c r="K200" s="81">
        <v>1963.44</v>
      </c>
      <c r="L200" s="81">
        <v>0.0</v>
      </c>
      <c r="M200" s="81">
        <v>0.0</v>
      </c>
      <c r="N200" s="81">
        <v>0.0</v>
      </c>
      <c r="O200" s="81">
        <v>0.0</v>
      </c>
      <c r="P200" s="81">
        <v>0.0</v>
      </c>
      <c r="Q200" s="83">
        <f t="shared" si="1"/>
        <v>1963.44</v>
      </c>
      <c r="R200" s="46" t="s">
        <v>56</v>
      </c>
    </row>
    <row r="201">
      <c r="A201" s="78" t="s">
        <v>241</v>
      </c>
      <c r="B201" s="78" t="s">
        <v>111</v>
      </c>
      <c r="C201" s="81">
        <v>1.0</v>
      </c>
      <c r="D201" s="78" t="s">
        <v>115</v>
      </c>
      <c r="E201" s="81">
        <v>0.0</v>
      </c>
      <c r="F201" s="81">
        <v>0.0</v>
      </c>
      <c r="G201" s="81">
        <v>0.0</v>
      </c>
      <c r="H201" s="81">
        <v>0.0</v>
      </c>
      <c r="I201" s="81">
        <v>0.0</v>
      </c>
      <c r="J201" s="81">
        <v>0.0</v>
      </c>
      <c r="K201" s="81">
        <v>693.82</v>
      </c>
      <c r="L201" s="81">
        <v>0.0</v>
      </c>
      <c r="M201" s="81">
        <v>0.0</v>
      </c>
      <c r="N201" s="81">
        <v>0.0</v>
      </c>
      <c r="O201" s="81">
        <v>0.0</v>
      </c>
      <c r="P201" s="81">
        <v>0.0</v>
      </c>
      <c r="Q201" s="83">
        <f t="shared" si="1"/>
        <v>693.82</v>
      </c>
      <c r="R201" s="46" t="s">
        <v>56</v>
      </c>
    </row>
    <row r="202" hidden="1">
      <c r="A202" s="78" t="s">
        <v>242</v>
      </c>
      <c r="B202" s="78" t="s">
        <v>114</v>
      </c>
      <c r="C202" s="81">
        <v>4.0</v>
      </c>
      <c r="D202" s="78" t="s">
        <v>119</v>
      </c>
      <c r="E202" s="81">
        <v>0.0</v>
      </c>
      <c r="F202" s="81">
        <v>0.0</v>
      </c>
      <c r="G202" s="81">
        <v>0.0</v>
      </c>
      <c r="H202" s="81">
        <v>0.0</v>
      </c>
      <c r="I202" s="81">
        <v>0.0</v>
      </c>
      <c r="J202" s="81">
        <v>0.0</v>
      </c>
      <c r="K202" s="81">
        <v>142.68</v>
      </c>
      <c r="L202" s="81">
        <v>0.0</v>
      </c>
      <c r="M202" s="81">
        <v>0.0</v>
      </c>
      <c r="N202" s="81">
        <v>87.07</v>
      </c>
      <c r="O202" s="81">
        <v>198.14</v>
      </c>
      <c r="P202" s="81">
        <v>227.83</v>
      </c>
      <c r="Q202" s="83">
        <f t="shared" si="1"/>
        <v>655.72</v>
      </c>
    </row>
    <row r="203">
      <c r="A203" s="78" t="s">
        <v>243</v>
      </c>
      <c r="B203" s="78" t="s">
        <v>124</v>
      </c>
      <c r="C203" s="81">
        <v>1.0</v>
      </c>
      <c r="D203" s="78" t="s">
        <v>115</v>
      </c>
      <c r="E203" s="81">
        <v>0.0</v>
      </c>
      <c r="F203" s="81">
        <v>0.0</v>
      </c>
      <c r="G203" s="81">
        <v>0.0</v>
      </c>
      <c r="H203" s="81">
        <v>0.0</v>
      </c>
      <c r="I203" s="81">
        <v>0.0</v>
      </c>
      <c r="J203" s="81">
        <v>0.0</v>
      </c>
      <c r="K203" s="81">
        <v>386.96</v>
      </c>
      <c r="L203" s="81">
        <v>0.0</v>
      </c>
      <c r="M203" s="81">
        <v>0.0</v>
      </c>
      <c r="N203" s="81">
        <v>0.0</v>
      </c>
      <c r="O203" s="81">
        <v>0.0</v>
      </c>
      <c r="P203" s="81">
        <v>0.0</v>
      </c>
      <c r="Q203" s="83">
        <f t="shared" si="1"/>
        <v>386.96</v>
      </c>
      <c r="R203" s="46" t="s">
        <v>56</v>
      </c>
    </row>
    <row r="204" hidden="1">
      <c r="A204" s="78" t="s">
        <v>44</v>
      </c>
      <c r="B204" s="78" t="s">
        <v>127</v>
      </c>
      <c r="C204" s="81">
        <v>12.0</v>
      </c>
      <c r="D204" s="82" t="s">
        <v>112</v>
      </c>
      <c r="E204" s="81">
        <v>3500.0</v>
      </c>
      <c r="F204" s="81">
        <v>3700.0</v>
      </c>
      <c r="G204" s="81">
        <v>3600.0</v>
      </c>
      <c r="H204" s="81">
        <v>3500.0</v>
      </c>
      <c r="I204" s="81">
        <v>3500.0</v>
      </c>
      <c r="J204" s="81">
        <v>3500.0</v>
      </c>
      <c r="K204" s="81">
        <v>3500.0</v>
      </c>
      <c r="L204" s="81">
        <v>3600.0</v>
      </c>
      <c r="M204" s="81">
        <v>3500.0</v>
      </c>
      <c r="N204" s="81">
        <v>3500.0</v>
      </c>
      <c r="O204" s="81">
        <v>3500.0</v>
      </c>
      <c r="P204" s="81">
        <v>8500.0</v>
      </c>
      <c r="Q204" s="83">
        <f t="shared" si="1"/>
        <v>47400</v>
      </c>
      <c r="R204" s="46" t="s">
        <v>113</v>
      </c>
    </row>
    <row r="205">
      <c r="A205" s="78" t="s">
        <v>44</v>
      </c>
      <c r="B205" s="78" t="s">
        <v>137</v>
      </c>
      <c r="C205" s="81">
        <v>1.0</v>
      </c>
      <c r="D205" s="78" t="s">
        <v>115</v>
      </c>
      <c r="E205" s="81">
        <v>0.0</v>
      </c>
      <c r="F205" s="81">
        <v>0.0</v>
      </c>
      <c r="G205" s="81">
        <v>0.0</v>
      </c>
      <c r="H205" s="81">
        <v>689.27</v>
      </c>
      <c r="I205" s="81">
        <v>0.0</v>
      </c>
      <c r="J205" s="81">
        <v>0.0</v>
      </c>
      <c r="K205" s="81">
        <v>0.0</v>
      </c>
      <c r="L205" s="81">
        <v>0.0</v>
      </c>
      <c r="M205" s="81">
        <v>0.0</v>
      </c>
      <c r="N205" s="81">
        <v>0.0</v>
      </c>
      <c r="O205" s="81">
        <v>0.0</v>
      </c>
      <c r="P205" s="81">
        <v>0.0</v>
      </c>
      <c r="Q205" s="83">
        <f t="shared" si="1"/>
        <v>689.27</v>
      </c>
      <c r="R205" s="46" t="s">
        <v>56</v>
      </c>
    </row>
    <row r="206">
      <c r="A206" s="78" t="s">
        <v>244</v>
      </c>
      <c r="B206" s="78" t="s">
        <v>122</v>
      </c>
      <c r="C206" s="81">
        <v>1.0</v>
      </c>
      <c r="D206" s="78" t="s">
        <v>115</v>
      </c>
      <c r="E206" s="81">
        <v>0.0</v>
      </c>
      <c r="F206" s="81">
        <v>0.0</v>
      </c>
      <c r="G206" s="81">
        <v>0.0</v>
      </c>
      <c r="H206" s="81">
        <v>0.0</v>
      </c>
      <c r="I206" s="81">
        <v>0.0</v>
      </c>
      <c r="J206" s="81">
        <v>0.0</v>
      </c>
      <c r="K206" s="81">
        <v>0.0</v>
      </c>
      <c r="L206" s="81">
        <v>0.0</v>
      </c>
      <c r="M206" s="81">
        <v>0.0</v>
      </c>
      <c r="N206" s="81">
        <v>0.0</v>
      </c>
      <c r="O206" s="81">
        <v>40.12</v>
      </c>
      <c r="P206" s="81">
        <v>0.0</v>
      </c>
      <c r="Q206" s="83">
        <f t="shared" si="1"/>
        <v>40.12</v>
      </c>
      <c r="R206" s="46" t="s">
        <v>56</v>
      </c>
    </row>
    <row r="207" hidden="1">
      <c r="A207" s="78" t="s">
        <v>245</v>
      </c>
      <c r="B207" s="78" t="s">
        <v>132</v>
      </c>
      <c r="C207" s="81">
        <v>5.0</v>
      </c>
      <c r="D207" s="78" t="s">
        <v>119</v>
      </c>
      <c r="E207" s="81">
        <v>0.0</v>
      </c>
      <c r="F207" s="81">
        <v>0.0</v>
      </c>
      <c r="G207" s="81">
        <v>0.0</v>
      </c>
      <c r="H207" s="81">
        <v>0.0</v>
      </c>
      <c r="I207" s="81">
        <v>0.0</v>
      </c>
      <c r="J207" s="81">
        <v>0.0</v>
      </c>
      <c r="K207" s="81">
        <v>0.0</v>
      </c>
      <c r="L207" s="81">
        <v>8.48</v>
      </c>
      <c r="M207" s="81">
        <v>8.48</v>
      </c>
      <c r="N207" s="81">
        <v>8.48</v>
      </c>
      <c r="O207" s="81">
        <v>8.48</v>
      </c>
      <c r="P207" s="81">
        <v>8.48</v>
      </c>
      <c r="Q207" s="83">
        <f t="shared" si="1"/>
        <v>42.4</v>
      </c>
    </row>
    <row r="208">
      <c r="A208" s="78" t="s">
        <v>246</v>
      </c>
      <c r="B208" s="78" t="s">
        <v>132</v>
      </c>
      <c r="C208" s="81">
        <v>1.0</v>
      </c>
      <c r="D208" s="78" t="s">
        <v>115</v>
      </c>
      <c r="E208" s="81">
        <v>0.0</v>
      </c>
      <c r="F208" s="81">
        <v>0.0</v>
      </c>
      <c r="G208" s="81">
        <v>0.0</v>
      </c>
      <c r="H208" s="81">
        <v>0.0</v>
      </c>
      <c r="I208" s="81">
        <v>0.0</v>
      </c>
      <c r="J208" s="81">
        <v>0.0</v>
      </c>
      <c r="K208" s="81">
        <v>0.0</v>
      </c>
      <c r="L208" s="81">
        <v>42.4</v>
      </c>
      <c r="M208" s="81">
        <v>0.0</v>
      </c>
      <c r="N208" s="81">
        <v>0.0</v>
      </c>
      <c r="O208" s="81">
        <v>0.0</v>
      </c>
      <c r="P208" s="81">
        <v>0.0</v>
      </c>
      <c r="Q208" s="83">
        <f t="shared" si="1"/>
        <v>42.4</v>
      </c>
      <c r="R208" s="46" t="s">
        <v>56</v>
      </c>
    </row>
    <row r="209">
      <c r="A209" s="78" t="s">
        <v>247</v>
      </c>
      <c r="B209" s="78" t="s">
        <v>139</v>
      </c>
      <c r="C209" s="81">
        <v>1.0</v>
      </c>
      <c r="D209" s="78" t="s">
        <v>115</v>
      </c>
      <c r="E209" s="81">
        <v>0.0</v>
      </c>
      <c r="F209" s="81">
        <v>0.0</v>
      </c>
      <c r="G209" s="81">
        <v>0.0</v>
      </c>
      <c r="H209" s="81">
        <v>0.0</v>
      </c>
      <c r="I209" s="81">
        <v>0.0</v>
      </c>
      <c r="J209" s="81">
        <v>0.0</v>
      </c>
      <c r="K209" s="81">
        <v>0.0</v>
      </c>
      <c r="L209" s="81">
        <v>0.0</v>
      </c>
      <c r="M209" s="81">
        <v>0.0</v>
      </c>
      <c r="N209" s="81">
        <v>2000.0</v>
      </c>
      <c r="O209" s="81">
        <v>0.0</v>
      </c>
      <c r="P209" s="81">
        <v>0.0</v>
      </c>
      <c r="Q209" s="83">
        <f t="shared" si="1"/>
        <v>2000</v>
      </c>
      <c r="R209" s="46" t="s">
        <v>56</v>
      </c>
    </row>
    <row r="210">
      <c r="A210" s="78" t="s">
        <v>248</v>
      </c>
      <c r="B210" s="78" t="s">
        <v>135</v>
      </c>
      <c r="C210" s="81">
        <v>1.0</v>
      </c>
      <c r="D210" s="78" t="s">
        <v>115</v>
      </c>
      <c r="E210" s="81">
        <v>0.0</v>
      </c>
      <c r="F210" s="81">
        <v>0.0</v>
      </c>
      <c r="G210" s="81">
        <v>0.0</v>
      </c>
      <c r="H210" s="81">
        <v>0.0</v>
      </c>
      <c r="I210" s="81">
        <v>0.0</v>
      </c>
      <c r="J210" s="81">
        <v>0.0</v>
      </c>
      <c r="K210" s="81">
        <v>0.0</v>
      </c>
      <c r="L210" s="81">
        <v>126.25</v>
      </c>
      <c r="M210" s="81">
        <v>0.0</v>
      </c>
      <c r="N210" s="81">
        <v>0.0</v>
      </c>
      <c r="O210" s="81">
        <v>0.0</v>
      </c>
      <c r="P210" s="81">
        <v>0.0</v>
      </c>
      <c r="Q210" s="83">
        <f t="shared" si="1"/>
        <v>126.25</v>
      </c>
      <c r="R210" s="46" t="s">
        <v>56</v>
      </c>
    </row>
    <row r="211">
      <c r="A211" s="78" t="s">
        <v>249</v>
      </c>
      <c r="B211" s="78" t="s">
        <v>132</v>
      </c>
      <c r="C211" s="81">
        <v>1.0</v>
      </c>
      <c r="D211" s="78" t="s">
        <v>115</v>
      </c>
      <c r="E211" s="81">
        <v>0.0</v>
      </c>
      <c r="F211" s="81">
        <v>0.0</v>
      </c>
      <c r="G211" s="81">
        <v>0.0</v>
      </c>
      <c r="H211" s="81">
        <v>0.0</v>
      </c>
      <c r="I211" s="81">
        <v>0.0</v>
      </c>
      <c r="J211" s="81">
        <v>0.0</v>
      </c>
      <c r="K211" s="81">
        <v>0.0</v>
      </c>
      <c r="L211" s="81">
        <v>1022.73</v>
      </c>
      <c r="M211" s="81">
        <v>0.0</v>
      </c>
      <c r="N211" s="81">
        <v>0.0</v>
      </c>
      <c r="O211" s="81">
        <v>0.0</v>
      </c>
      <c r="P211" s="81">
        <v>0.0</v>
      </c>
      <c r="Q211" s="83">
        <f t="shared" si="1"/>
        <v>1022.73</v>
      </c>
      <c r="R211" s="46" t="s">
        <v>56</v>
      </c>
    </row>
    <row r="212" hidden="1">
      <c r="B212" s="87"/>
      <c r="C212" s="81"/>
      <c r="D212" s="78"/>
      <c r="E212" s="81"/>
      <c r="F212" s="81"/>
      <c r="G212" s="81"/>
      <c r="H212" s="81"/>
      <c r="I212" s="81"/>
      <c r="J212" s="81"/>
      <c r="K212" s="81"/>
      <c r="L212" s="81"/>
      <c r="M212" s="81"/>
      <c r="N212" s="81"/>
      <c r="O212" s="81"/>
      <c r="P212" s="81"/>
      <c r="Q212" s="83"/>
    </row>
    <row r="213" hidden="1">
      <c r="B213" s="87" t="s">
        <v>250</v>
      </c>
      <c r="C213" s="81">
        <v>12.0</v>
      </c>
      <c r="D213" s="82" t="s">
        <v>112</v>
      </c>
      <c r="E213" s="81">
        <v>48728.46</v>
      </c>
      <c r="F213" s="81">
        <v>48728.46</v>
      </c>
      <c r="G213" s="81">
        <v>45266.92</v>
      </c>
      <c r="H213" s="81">
        <v>44882.3</v>
      </c>
      <c r="I213" s="81">
        <v>67323.45</v>
      </c>
      <c r="J213" s="81">
        <v>75244.79</v>
      </c>
      <c r="K213" s="81">
        <v>49350.0</v>
      </c>
      <c r="L213" s="81">
        <v>49350.0</v>
      </c>
      <c r="M213" s="81">
        <v>54204.99</v>
      </c>
      <c r="N213" s="81">
        <v>49692.3</v>
      </c>
      <c r="O213" s="81">
        <v>74538.43</v>
      </c>
      <c r="P213" s="81">
        <v>49692.3</v>
      </c>
      <c r="Q213" s="83">
        <f t="shared" ref="Q213:Q219" si="4">sum(E213:P213)</f>
        <v>657002.4</v>
      </c>
      <c r="R213" s="46" t="s">
        <v>113</v>
      </c>
    </row>
    <row r="214" hidden="1">
      <c r="B214" s="87" t="s">
        <v>251</v>
      </c>
      <c r="C214" s="81">
        <v>12.0</v>
      </c>
      <c r="D214" s="82" t="s">
        <v>112</v>
      </c>
      <c r="E214" s="81">
        <v>2329.64</v>
      </c>
      <c r="F214" s="81">
        <v>2336.91</v>
      </c>
      <c r="G214" s="81">
        <v>2072.14</v>
      </c>
      <c r="H214" s="81">
        <v>2041.95</v>
      </c>
      <c r="I214" s="81">
        <v>5160.58</v>
      </c>
      <c r="J214" s="81">
        <v>7017.65</v>
      </c>
      <c r="K214" s="81">
        <v>4133.44</v>
      </c>
      <c r="L214" s="81">
        <v>3823.54</v>
      </c>
      <c r="M214" s="81">
        <v>4833.59</v>
      </c>
      <c r="N214" s="81">
        <v>3965.71</v>
      </c>
      <c r="O214" s="81">
        <v>5952.4</v>
      </c>
      <c r="P214" s="81">
        <v>3965.69</v>
      </c>
      <c r="Q214" s="83">
        <f t="shared" si="4"/>
        <v>47633.24</v>
      </c>
      <c r="R214" s="46" t="s">
        <v>113</v>
      </c>
    </row>
    <row r="215" hidden="1">
      <c r="B215" s="87" t="s">
        <v>252</v>
      </c>
      <c r="C215" s="81">
        <v>12.0</v>
      </c>
      <c r="D215" s="82" t="s">
        <v>112</v>
      </c>
      <c r="E215" s="81">
        <v>594.0</v>
      </c>
      <c r="F215" s="81">
        <v>495.0</v>
      </c>
      <c r="G215" s="81">
        <v>429.17</v>
      </c>
      <c r="H215" s="81">
        <v>495.0</v>
      </c>
      <c r="I215" s="81">
        <v>396.0</v>
      </c>
      <c r="J215" s="81">
        <v>594.0</v>
      </c>
      <c r="K215" s="81">
        <v>495.0</v>
      </c>
      <c r="L215" s="81">
        <v>495.0</v>
      </c>
      <c r="M215" s="81">
        <v>693.0</v>
      </c>
      <c r="N215" s="81">
        <v>594.0</v>
      </c>
      <c r="O215" s="81">
        <v>594.0</v>
      </c>
      <c r="P215" s="81">
        <v>594.0</v>
      </c>
      <c r="Q215" s="83">
        <f t="shared" si="4"/>
        <v>6468.17</v>
      </c>
      <c r="R215" s="46" t="s">
        <v>113</v>
      </c>
    </row>
    <row r="216" hidden="1">
      <c r="B216" s="87" t="s">
        <v>253</v>
      </c>
      <c r="C216" s="81">
        <v>12.0</v>
      </c>
      <c r="D216" s="82" t="s">
        <v>112</v>
      </c>
      <c r="E216" s="81">
        <v>243.28</v>
      </c>
      <c r="F216" s="81">
        <v>243.28</v>
      </c>
      <c r="G216" s="81">
        <v>226.18</v>
      </c>
      <c r="H216" s="81">
        <v>224.3</v>
      </c>
      <c r="I216" s="81">
        <v>336.42</v>
      </c>
      <c r="J216" s="81">
        <v>371.1</v>
      </c>
      <c r="K216" s="81">
        <v>243.04</v>
      </c>
      <c r="L216" s="81">
        <v>243.04</v>
      </c>
      <c r="M216" s="81">
        <v>217.78</v>
      </c>
      <c r="N216" s="81">
        <v>193.24</v>
      </c>
      <c r="O216" s="81">
        <v>288.21</v>
      </c>
      <c r="P216" s="81">
        <v>193.21</v>
      </c>
      <c r="Q216" s="83">
        <f t="shared" si="4"/>
        <v>3023.08</v>
      </c>
      <c r="R216" s="46" t="s">
        <v>113</v>
      </c>
    </row>
    <row r="217" hidden="1">
      <c r="B217" s="87" t="s">
        <v>254</v>
      </c>
      <c r="C217" s="81">
        <v>12.0</v>
      </c>
      <c r="D217" s="82" t="s">
        <v>112</v>
      </c>
      <c r="E217" s="81">
        <v>1421.66</v>
      </c>
      <c r="F217" s="81">
        <v>1421.66</v>
      </c>
      <c r="G217" s="81">
        <v>1344.74</v>
      </c>
      <c r="H217" s="81">
        <v>1344.74</v>
      </c>
      <c r="I217" s="81">
        <v>2017.11</v>
      </c>
      <c r="J217" s="81">
        <v>2274.44</v>
      </c>
      <c r="K217" s="81">
        <v>1587.28</v>
      </c>
      <c r="L217" s="81">
        <v>1506.51</v>
      </c>
      <c r="M217" s="81">
        <v>868.73</v>
      </c>
      <c r="N217" s="81">
        <v>630.02</v>
      </c>
      <c r="O217" s="81">
        <v>945.07</v>
      </c>
      <c r="P217" s="81">
        <v>630.06</v>
      </c>
      <c r="Q217" s="83">
        <f t="shared" si="4"/>
        <v>15992.02</v>
      </c>
      <c r="R217" s="46" t="s">
        <v>113</v>
      </c>
    </row>
    <row r="218" hidden="1">
      <c r="B218" s="87" t="s">
        <v>255</v>
      </c>
      <c r="C218" s="81">
        <v>12.0</v>
      </c>
      <c r="D218" s="82" t="s">
        <v>112</v>
      </c>
      <c r="E218" s="81">
        <v>1978.38</v>
      </c>
      <c r="F218" s="81">
        <v>2374.23</v>
      </c>
      <c r="G218" s="81">
        <v>2353.1</v>
      </c>
      <c r="H218" s="81">
        <v>2364.15</v>
      </c>
      <c r="I218" s="81">
        <v>299.98</v>
      </c>
      <c r="J218" s="81">
        <v>3042.14</v>
      </c>
      <c r="K218" s="81">
        <v>1671.06</v>
      </c>
      <c r="L218" s="81">
        <v>3562.13</v>
      </c>
      <c r="M218" s="81">
        <v>301.71</v>
      </c>
      <c r="N218" s="81">
        <v>2619.78</v>
      </c>
      <c r="O218" s="81">
        <v>6359.02</v>
      </c>
      <c r="P218" s="81">
        <v>379.99</v>
      </c>
      <c r="Q218" s="83">
        <f t="shared" si="4"/>
        <v>27305.67</v>
      </c>
      <c r="R218" s="46" t="s">
        <v>113</v>
      </c>
    </row>
    <row r="219" hidden="1">
      <c r="B219" s="87" t="s">
        <v>256</v>
      </c>
      <c r="C219" s="81">
        <v>12.0</v>
      </c>
      <c r="D219" s="82" t="s">
        <v>112</v>
      </c>
      <c r="E219" s="81">
        <v>6.8</v>
      </c>
      <c r="F219" s="81">
        <v>6.8</v>
      </c>
      <c r="G219" s="81">
        <v>6.8</v>
      </c>
      <c r="H219" s="81">
        <v>6.8</v>
      </c>
      <c r="I219" s="81">
        <v>6.8</v>
      </c>
      <c r="J219" s="81">
        <v>13154.8</v>
      </c>
      <c r="K219" s="81">
        <v>7.2</v>
      </c>
      <c r="L219" s="81">
        <v>7.2</v>
      </c>
      <c r="M219" s="81">
        <v>7.2</v>
      </c>
      <c r="N219" s="81">
        <v>7.2</v>
      </c>
      <c r="O219" s="81">
        <v>7.2</v>
      </c>
      <c r="P219" s="81">
        <v>7.2</v>
      </c>
      <c r="Q219" s="83">
        <f t="shared" si="4"/>
        <v>13232</v>
      </c>
      <c r="R219" s="46" t="s">
        <v>113</v>
      </c>
    </row>
    <row r="220" hidden="1"/>
    <row r="221" hidden="1">
      <c r="E221" s="88">
        <f t="shared" ref="E221:Q221" si="5">sum(E213:E219)</f>
        <v>55302.22</v>
      </c>
      <c r="F221" s="88">
        <f t="shared" si="5"/>
        <v>55606.34</v>
      </c>
      <c r="G221" s="88">
        <f t="shared" si="5"/>
        <v>51699.05</v>
      </c>
      <c r="H221" s="88">
        <f t="shared" si="5"/>
        <v>51359.24</v>
      </c>
      <c r="I221" s="88">
        <f t="shared" si="5"/>
        <v>75540.34</v>
      </c>
      <c r="J221" s="88">
        <f t="shared" si="5"/>
        <v>101698.92</v>
      </c>
      <c r="K221" s="88">
        <f t="shared" si="5"/>
        <v>57487.02</v>
      </c>
      <c r="L221" s="88">
        <f t="shared" si="5"/>
        <v>58987.42</v>
      </c>
      <c r="M221" s="88">
        <f t="shared" si="5"/>
        <v>61127</v>
      </c>
      <c r="N221" s="88">
        <f t="shared" si="5"/>
        <v>57702.25</v>
      </c>
      <c r="O221" s="88">
        <f t="shared" si="5"/>
        <v>88684.33</v>
      </c>
      <c r="P221" s="88">
        <f t="shared" si="5"/>
        <v>55462.45</v>
      </c>
      <c r="Q221" s="88">
        <f t="shared" si="5"/>
        <v>770656.58</v>
      </c>
    </row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</sheetData>
  <autoFilter ref="$A$1:$Z$998">
    <filterColumn colId="17">
      <filters>
        <filter val="Not Included"/>
        <filter val="Other"/>
      </filters>
    </filterColumn>
  </autoFilter>
  <hyperlinks>
    <hyperlink r:id="rId1" ref="A39"/>
    <hyperlink r:id="rId2" ref="A88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4CCCC"/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30.13"/>
    <col customWidth="1" min="2" max="26" width="22.88"/>
  </cols>
  <sheetData>
    <row r="1">
      <c r="A1" s="1" t="s">
        <v>0</v>
      </c>
      <c r="B1" s="2">
        <v>45870.0</v>
      </c>
      <c r="C1" s="2">
        <f t="shared" ref="C1:S1" si="1">eomonth(B1,1)</f>
        <v>45930</v>
      </c>
      <c r="D1" s="2">
        <f t="shared" si="1"/>
        <v>45961</v>
      </c>
      <c r="E1" s="2">
        <f t="shared" si="1"/>
        <v>45991</v>
      </c>
      <c r="F1" s="2">
        <f t="shared" si="1"/>
        <v>46022</v>
      </c>
      <c r="G1" s="2">
        <f t="shared" si="1"/>
        <v>46053</v>
      </c>
      <c r="H1" s="2">
        <f t="shared" si="1"/>
        <v>46081</v>
      </c>
      <c r="I1" s="2">
        <f t="shared" si="1"/>
        <v>46112</v>
      </c>
      <c r="J1" s="2">
        <f t="shared" si="1"/>
        <v>46142</v>
      </c>
      <c r="K1" s="2">
        <f t="shared" si="1"/>
        <v>46173</v>
      </c>
      <c r="L1" s="2">
        <f t="shared" si="1"/>
        <v>46203</v>
      </c>
      <c r="M1" s="2">
        <f t="shared" si="1"/>
        <v>46234</v>
      </c>
      <c r="N1" s="2">
        <f t="shared" si="1"/>
        <v>46265</v>
      </c>
      <c r="O1" s="2">
        <f t="shared" si="1"/>
        <v>46295</v>
      </c>
      <c r="P1" s="2">
        <f t="shared" si="1"/>
        <v>46326</v>
      </c>
      <c r="Q1" s="2">
        <f t="shared" si="1"/>
        <v>46356</v>
      </c>
      <c r="R1" s="2">
        <f t="shared" si="1"/>
        <v>46387</v>
      </c>
      <c r="S1" s="2">
        <f t="shared" si="1"/>
        <v>46418</v>
      </c>
      <c r="T1" s="2"/>
      <c r="U1" s="2"/>
      <c r="V1" s="2"/>
      <c r="W1" s="2"/>
      <c r="X1" s="2"/>
      <c r="Y1" s="2"/>
      <c r="Z1" s="2"/>
    </row>
    <row r="2">
      <c r="A2" s="3" t="s">
        <v>1</v>
      </c>
      <c r="B2" s="5">
        <v>380723.13</v>
      </c>
      <c r="C2" s="5">
        <f t="shared" ref="C2:S2" si="2">B53</f>
        <v>397176.31</v>
      </c>
      <c r="D2" s="5">
        <f t="shared" si="2"/>
        <v>270114</v>
      </c>
      <c r="E2" s="5">
        <f t="shared" si="2"/>
        <v>75824.79</v>
      </c>
      <c r="F2" s="5">
        <f t="shared" si="2"/>
        <v>-178652.21</v>
      </c>
      <c r="G2" s="5">
        <f t="shared" si="2"/>
        <v>-356379.21</v>
      </c>
      <c r="H2" s="5">
        <f t="shared" si="2"/>
        <v>-574490.21</v>
      </c>
      <c r="I2" s="5">
        <f t="shared" si="2"/>
        <v>-574490.21</v>
      </c>
      <c r="J2" s="5">
        <f t="shared" si="2"/>
        <v>-574490.21</v>
      </c>
      <c r="K2" s="5">
        <f t="shared" si="2"/>
        <v>-574490.21</v>
      </c>
      <c r="L2" s="5">
        <f t="shared" si="2"/>
        <v>-574490.21</v>
      </c>
      <c r="M2" s="5">
        <f t="shared" si="2"/>
        <v>-574490.21</v>
      </c>
      <c r="N2" s="5">
        <f t="shared" si="2"/>
        <v>-574490.21</v>
      </c>
      <c r="O2" s="5">
        <f t="shared" si="2"/>
        <v>-574490.21</v>
      </c>
      <c r="P2" s="5">
        <f t="shared" si="2"/>
        <v>-574490.21</v>
      </c>
      <c r="Q2" s="5">
        <f t="shared" si="2"/>
        <v>-574490.21</v>
      </c>
      <c r="R2" s="5">
        <f t="shared" si="2"/>
        <v>-574490.21</v>
      </c>
      <c r="S2" s="5">
        <f t="shared" si="2"/>
        <v>-574490.21</v>
      </c>
      <c r="T2" s="5"/>
      <c r="U2" s="5"/>
      <c r="V2" s="5"/>
      <c r="W2" s="5"/>
      <c r="X2" s="5"/>
      <c r="Y2" s="5"/>
      <c r="Z2" s="5"/>
    </row>
    <row r="3">
      <c r="A3" s="6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14" t="s">
        <v>9</v>
      </c>
      <c r="B4" s="12"/>
      <c r="C4" s="12"/>
      <c r="D4" s="12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14" t="s">
        <v>10</v>
      </c>
      <c r="B5" s="13"/>
      <c r="C5" s="12">
        <v>106515.0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14" t="s">
        <v>11</v>
      </c>
      <c r="B6" s="12">
        <v>250000.0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14" t="s">
        <v>12</v>
      </c>
      <c r="B7" s="13"/>
      <c r="C7" s="13"/>
      <c r="D7" s="12">
        <v>42000.0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14" t="s">
        <v>13</v>
      </c>
      <c r="B8" s="12">
        <v>20000.0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14" t="s">
        <v>14</v>
      </c>
      <c r="B9" s="13"/>
      <c r="C9" s="12">
        <v>50000.0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4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4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4" t="s">
        <v>17</v>
      </c>
      <c r="B12" s="12">
        <v>20000.0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14" t="s">
        <v>257</v>
      </c>
      <c r="B13" s="13"/>
      <c r="C13" s="12">
        <v>10000.0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4" t="s">
        <v>19</v>
      </c>
      <c r="B14" s="13"/>
      <c r="C14" s="13"/>
      <c r="D14" s="12">
        <v>20000.0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14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14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14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20" t="s">
        <v>22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6" t="s">
        <v>23</v>
      </c>
      <c r="B19" s="22">
        <f t="shared" ref="B19:S19" si="3">SUM(B4:B18)</f>
        <v>290000</v>
      </c>
      <c r="C19" s="22">
        <f t="shared" si="3"/>
        <v>166515</v>
      </c>
      <c r="D19" s="22">
        <f t="shared" si="3"/>
        <v>62000</v>
      </c>
      <c r="E19" s="22">
        <f t="shared" si="3"/>
        <v>0</v>
      </c>
      <c r="F19" s="22">
        <f t="shared" si="3"/>
        <v>0</v>
      </c>
      <c r="G19" s="22">
        <f t="shared" si="3"/>
        <v>0</v>
      </c>
      <c r="H19" s="22">
        <f t="shared" si="3"/>
        <v>0</v>
      </c>
      <c r="I19" s="22">
        <f t="shared" si="3"/>
        <v>0</v>
      </c>
      <c r="J19" s="22">
        <f t="shared" si="3"/>
        <v>0</v>
      </c>
      <c r="K19" s="22">
        <f t="shared" si="3"/>
        <v>0</v>
      </c>
      <c r="L19" s="22">
        <f t="shared" si="3"/>
        <v>0</v>
      </c>
      <c r="M19" s="22">
        <f t="shared" si="3"/>
        <v>0</v>
      </c>
      <c r="N19" s="22">
        <f t="shared" si="3"/>
        <v>0</v>
      </c>
      <c r="O19" s="22">
        <f t="shared" si="3"/>
        <v>0</v>
      </c>
      <c r="P19" s="22">
        <f t="shared" si="3"/>
        <v>0</v>
      </c>
      <c r="Q19" s="22">
        <f t="shared" si="3"/>
        <v>0</v>
      </c>
      <c r="R19" s="22">
        <f t="shared" si="3"/>
        <v>0</v>
      </c>
      <c r="S19" s="22">
        <f t="shared" si="3"/>
        <v>0</v>
      </c>
      <c r="T19" s="22"/>
      <c r="U19" s="22"/>
      <c r="V19" s="22"/>
      <c r="W19" s="22"/>
      <c r="X19" s="22"/>
      <c r="Y19" s="22"/>
      <c r="Z19" s="22"/>
    </row>
    <row r="20">
      <c r="A20" s="23" t="s">
        <v>24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14" t="s">
        <v>35</v>
      </c>
      <c r="B21" s="28">
        <f>80398-20938</f>
        <v>59460</v>
      </c>
      <c r="C21" s="28">
        <f>121150.31-C22</f>
        <v>73048.17</v>
      </c>
      <c r="D21" s="28">
        <v>50412.21</v>
      </c>
      <c r="E21" s="28">
        <v>56850.0</v>
      </c>
      <c r="F21" s="28">
        <v>56850.0</v>
      </c>
      <c r="G21" s="28">
        <v>65434.0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14" t="s">
        <v>36</v>
      </c>
      <c r="B22" s="12">
        <v>20937.82</v>
      </c>
      <c r="C22" s="12">
        <v>48102.14</v>
      </c>
      <c r="D22" s="12">
        <v>0.0</v>
      </c>
      <c r="E22" s="12">
        <v>0.0</v>
      </c>
      <c r="F22" s="12">
        <v>0.0</v>
      </c>
      <c r="G22" s="12">
        <v>0.0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14" t="s">
        <v>37</v>
      </c>
      <c r="B23" s="12">
        <v>6800.0</v>
      </c>
      <c r="C23" s="12">
        <v>0.0</v>
      </c>
      <c r="D23" s="12">
        <v>0.0</v>
      </c>
      <c r="E23" s="12">
        <v>0.0</v>
      </c>
      <c r="F23" s="12">
        <v>0.0</v>
      </c>
      <c r="G23" s="12">
        <v>6800.0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14" t="s">
        <v>38</v>
      </c>
      <c r="B24" s="12">
        <v>6000.0</v>
      </c>
      <c r="C24" s="12">
        <v>6000.0</v>
      </c>
      <c r="D24" s="12">
        <v>6000.0</v>
      </c>
      <c r="E24" s="12">
        <v>6000.0</v>
      </c>
      <c r="F24" s="12">
        <v>6000.0</v>
      </c>
      <c r="G24" s="12">
        <v>6000.0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4" t="s">
        <v>26</v>
      </c>
      <c r="B25" s="12">
        <v>57.0</v>
      </c>
      <c r="C25" s="12">
        <v>57.0</v>
      </c>
      <c r="D25" s="12">
        <v>57.0</v>
      </c>
      <c r="E25" s="12">
        <v>57.0</v>
      </c>
      <c r="F25" s="12">
        <v>57.0</v>
      </c>
      <c r="G25" s="12">
        <v>57.0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4" t="s">
        <v>39</v>
      </c>
      <c r="B26" s="12">
        <v>5000.0</v>
      </c>
      <c r="C26" s="12">
        <v>5000.0</v>
      </c>
      <c r="D26" s="12">
        <v>5000.0</v>
      </c>
      <c r="E26" s="12">
        <v>5000.0</v>
      </c>
      <c r="F26" s="12">
        <v>5000.0</v>
      </c>
      <c r="G26" s="12">
        <v>5000.0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14" t="s">
        <v>40</v>
      </c>
      <c r="B27" s="12">
        <v>4000.0</v>
      </c>
      <c r="C27" s="12">
        <v>4000.0</v>
      </c>
      <c r="D27" s="12">
        <v>4000.0</v>
      </c>
      <c r="E27" s="12">
        <v>4000.0</v>
      </c>
      <c r="F27" s="12">
        <v>4000.0</v>
      </c>
      <c r="G27" s="12">
        <v>4000.0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14" t="s">
        <v>41</v>
      </c>
      <c r="B28" s="38">
        <v>4250.0</v>
      </c>
      <c r="C28" s="38">
        <v>12250.0</v>
      </c>
      <c r="D28" s="38">
        <v>4250.0</v>
      </c>
      <c r="E28" s="38">
        <v>4250.0</v>
      </c>
      <c r="F28" s="38">
        <v>4250.0</v>
      </c>
      <c r="G28" s="38">
        <v>4250.0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14" t="s">
        <v>42</v>
      </c>
      <c r="B29" s="38">
        <v>2500.0</v>
      </c>
      <c r="C29" s="38">
        <v>2500.0</v>
      </c>
      <c r="D29" s="38"/>
      <c r="E29" s="38"/>
      <c r="F29" s="38"/>
      <c r="G29" s="38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4" t="s">
        <v>27</v>
      </c>
      <c r="B30" s="12">
        <v>2970.0</v>
      </c>
      <c r="C30" s="12">
        <v>2970.0</v>
      </c>
      <c r="D30" s="12">
        <v>2970.0</v>
      </c>
      <c r="E30" s="12">
        <v>2970.0</v>
      </c>
      <c r="F30" s="12">
        <v>2970.0</v>
      </c>
      <c r="G30" s="12">
        <v>2970.0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14" t="s">
        <v>28</v>
      </c>
      <c r="B31" s="12">
        <v>200.0</v>
      </c>
      <c r="C31" s="12">
        <v>200.0</v>
      </c>
      <c r="D31" s="12">
        <v>200.0</v>
      </c>
      <c r="E31" s="12">
        <v>200.0</v>
      </c>
      <c r="F31" s="12">
        <v>200.0</v>
      </c>
      <c r="G31" s="12">
        <v>200.0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4" t="s">
        <v>43</v>
      </c>
      <c r="B32" s="12">
        <v>6172.0</v>
      </c>
      <c r="C32" s="12">
        <v>8000.0</v>
      </c>
      <c r="D32" s="12">
        <v>8000.0</v>
      </c>
      <c r="E32" s="12">
        <v>8000.0</v>
      </c>
      <c r="F32" s="12">
        <v>8000.0</v>
      </c>
      <c r="G32" s="12">
        <v>8000.0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14" t="s">
        <v>44</v>
      </c>
      <c r="B33" s="38">
        <v>3500.0</v>
      </c>
      <c r="C33" s="38">
        <v>3500.0</v>
      </c>
      <c r="D33" s="38"/>
      <c r="E33" s="38"/>
      <c r="F33" s="38"/>
      <c r="G33" s="12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4" t="s">
        <v>45</v>
      </c>
      <c r="B34" s="12">
        <v>5000.0</v>
      </c>
      <c r="C34" s="12">
        <v>5000.0</v>
      </c>
      <c r="D34" s="12">
        <v>5000.0</v>
      </c>
      <c r="E34" s="12">
        <v>5000.0</v>
      </c>
      <c r="F34" s="12">
        <v>5000.0</v>
      </c>
      <c r="G34" s="12">
        <v>5000.0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14" t="s">
        <v>46</v>
      </c>
      <c r="B35" s="12">
        <v>13000.0</v>
      </c>
      <c r="C35" s="12">
        <v>13000.0</v>
      </c>
      <c r="D35" s="12">
        <v>13000.0</v>
      </c>
      <c r="E35" s="12">
        <v>13000.0</v>
      </c>
      <c r="F35" s="12">
        <v>13000.0</v>
      </c>
      <c r="G35" s="12">
        <v>13000.0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4" t="s">
        <v>47</v>
      </c>
      <c r="B36" s="89">
        <f>5419.35+5080.65</f>
        <v>10500</v>
      </c>
      <c r="C36" s="12">
        <v>3500.0</v>
      </c>
      <c r="D36" s="12">
        <v>3500.0</v>
      </c>
      <c r="E36" s="12">
        <v>3500.0</v>
      </c>
      <c r="F36" s="12">
        <v>3500.0</v>
      </c>
      <c r="G36" s="12">
        <v>3500.0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14" t="s">
        <v>48</v>
      </c>
      <c r="B37" s="38">
        <v>4500.0</v>
      </c>
      <c r="C37" s="38">
        <v>8000.0</v>
      </c>
      <c r="D37" s="38">
        <v>2200.0</v>
      </c>
      <c r="E37" s="38">
        <v>2200.0</v>
      </c>
      <c r="F37" s="38">
        <v>2200.0</v>
      </c>
      <c r="G37" s="12">
        <v>2200.0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14" t="s">
        <v>49</v>
      </c>
      <c r="B38" s="38">
        <v>2200.0</v>
      </c>
      <c r="C38" s="38">
        <v>2200.0</v>
      </c>
      <c r="D38" s="38">
        <v>2200.0</v>
      </c>
      <c r="E38" s="38">
        <v>2200.0</v>
      </c>
      <c r="F38" s="38">
        <v>2200.0</v>
      </c>
      <c r="G38" s="12">
        <v>2200.0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14" t="s">
        <v>50</v>
      </c>
      <c r="B39" s="12">
        <v>0.0</v>
      </c>
      <c r="C39" s="12">
        <v>0.0</v>
      </c>
      <c r="D39" s="12">
        <v>60000.0</v>
      </c>
      <c r="E39" s="12">
        <v>0.0</v>
      </c>
      <c r="F39" s="12">
        <v>0.0</v>
      </c>
      <c r="G39" s="12">
        <v>60000.0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4" t="s">
        <v>51</v>
      </c>
      <c r="B40" s="12">
        <v>0.0</v>
      </c>
      <c r="C40" s="12">
        <v>6750.0</v>
      </c>
      <c r="D40" s="12">
        <v>0.0</v>
      </c>
      <c r="E40" s="12">
        <v>6750.0</v>
      </c>
      <c r="F40" s="12"/>
      <c r="G40" s="12">
        <v>0.0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14" t="s">
        <v>52</v>
      </c>
      <c r="B41" s="12">
        <v>25000.0</v>
      </c>
      <c r="C41" s="12"/>
      <c r="D41" s="12">
        <v>25000.0</v>
      </c>
      <c r="E41" s="12">
        <v>70000.0</v>
      </c>
      <c r="F41" s="12"/>
      <c r="G41" s="12">
        <v>0.0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4" t="s">
        <v>53</v>
      </c>
      <c r="B42" s="12">
        <v>35000.0</v>
      </c>
      <c r="C42" s="12">
        <v>25000.0</v>
      </c>
      <c r="D42" s="12">
        <v>0.0</v>
      </c>
      <c r="E42" s="12">
        <v>0.0</v>
      </c>
      <c r="F42" s="12">
        <v>0.0</v>
      </c>
      <c r="G42" s="12">
        <v>0.0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14" t="s">
        <v>73</v>
      </c>
      <c r="B43" s="12">
        <v>35000.0</v>
      </c>
      <c r="C43" s="12">
        <v>35000.0</v>
      </c>
      <c r="D43" s="12">
        <v>35000.0</v>
      </c>
      <c r="E43" s="12">
        <v>35000.0</v>
      </c>
      <c r="F43" s="12">
        <v>35000.0</v>
      </c>
      <c r="G43" s="12">
        <v>0.0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4" t="s">
        <v>78</v>
      </c>
      <c r="B44" s="12">
        <v>0.0</v>
      </c>
      <c r="C44" s="12">
        <v>8000.0</v>
      </c>
      <c r="D44" s="12">
        <v>8000.0</v>
      </c>
      <c r="E44" s="12">
        <v>8000.0</v>
      </c>
      <c r="F44" s="12">
        <v>8000.0</v>
      </c>
      <c r="G44" s="12">
        <v>8000.0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14" t="s">
        <v>56</v>
      </c>
      <c r="B45" s="12">
        <f t="shared" ref="B45:G45" si="4">7500+14000</f>
        <v>21500</v>
      </c>
      <c r="C45" s="12">
        <f t="shared" si="4"/>
        <v>21500</v>
      </c>
      <c r="D45" s="12">
        <f t="shared" si="4"/>
        <v>21500</v>
      </c>
      <c r="E45" s="12">
        <f t="shared" si="4"/>
        <v>21500</v>
      </c>
      <c r="F45" s="12">
        <f t="shared" si="4"/>
        <v>21500</v>
      </c>
      <c r="G45" s="12">
        <f t="shared" si="4"/>
        <v>21500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4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14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4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39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20" t="s">
        <v>22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>
      <c r="A51" s="23" t="s">
        <v>258</v>
      </c>
      <c r="B51" s="40">
        <f t="shared" ref="B51:S51" si="5">SUM(B21:B50)</f>
        <v>273546.82</v>
      </c>
      <c r="C51" s="40">
        <f t="shared" si="5"/>
        <v>293577.31</v>
      </c>
      <c r="D51" s="40">
        <f t="shared" si="5"/>
        <v>256289.21</v>
      </c>
      <c r="E51" s="40">
        <f t="shared" si="5"/>
        <v>254477</v>
      </c>
      <c r="F51" s="40">
        <f t="shared" si="5"/>
        <v>177727</v>
      </c>
      <c r="G51" s="40">
        <f t="shared" si="5"/>
        <v>218111</v>
      </c>
      <c r="H51" s="40">
        <f t="shared" si="5"/>
        <v>0</v>
      </c>
      <c r="I51" s="40">
        <f t="shared" si="5"/>
        <v>0</v>
      </c>
      <c r="J51" s="40">
        <f t="shared" si="5"/>
        <v>0</v>
      </c>
      <c r="K51" s="40">
        <f t="shared" si="5"/>
        <v>0</v>
      </c>
      <c r="L51" s="40">
        <f t="shared" si="5"/>
        <v>0</v>
      </c>
      <c r="M51" s="40">
        <f t="shared" si="5"/>
        <v>0</v>
      </c>
      <c r="N51" s="40">
        <f t="shared" si="5"/>
        <v>0</v>
      </c>
      <c r="O51" s="40">
        <f t="shared" si="5"/>
        <v>0</v>
      </c>
      <c r="P51" s="40">
        <f t="shared" si="5"/>
        <v>0</v>
      </c>
      <c r="Q51" s="40">
        <f t="shared" si="5"/>
        <v>0</v>
      </c>
      <c r="R51" s="40">
        <f t="shared" si="5"/>
        <v>0</v>
      </c>
      <c r="S51" s="40">
        <f t="shared" si="5"/>
        <v>0</v>
      </c>
      <c r="T51" s="40"/>
      <c r="U51" s="40"/>
      <c r="V51" s="40"/>
      <c r="W51" s="40"/>
      <c r="X51" s="40"/>
      <c r="Y51" s="40"/>
      <c r="Z51" s="40"/>
    </row>
    <row r="52">
      <c r="A52" s="41" t="s">
        <v>60</v>
      </c>
      <c r="B52" s="42">
        <f t="shared" ref="B52:S52" si="6">B19-B51</f>
        <v>16453.18</v>
      </c>
      <c r="C52" s="42">
        <f t="shared" si="6"/>
        <v>-127062.31</v>
      </c>
      <c r="D52" s="42">
        <f t="shared" si="6"/>
        <v>-194289.21</v>
      </c>
      <c r="E52" s="42">
        <f t="shared" si="6"/>
        <v>-254477</v>
      </c>
      <c r="F52" s="42">
        <f t="shared" si="6"/>
        <v>-177727</v>
      </c>
      <c r="G52" s="42">
        <f t="shared" si="6"/>
        <v>-218111</v>
      </c>
      <c r="H52" s="42">
        <f t="shared" si="6"/>
        <v>0</v>
      </c>
      <c r="I52" s="42">
        <f t="shared" si="6"/>
        <v>0</v>
      </c>
      <c r="J52" s="42">
        <f t="shared" si="6"/>
        <v>0</v>
      </c>
      <c r="K52" s="42">
        <f t="shared" si="6"/>
        <v>0</v>
      </c>
      <c r="L52" s="42">
        <f t="shared" si="6"/>
        <v>0</v>
      </c>
      <c r="M52" s="42">
        <f t="shared" si="6"/>
        <v>0</v>
      </c>
      <c r="N52" s="42">
        <f t="shared" si="6"/>
        <v>0</v>
      </c>
      <c r="O52" s="42">
        <f t="shared" si="6"/>
        <v>0</v>
      </c>
      <c r="P52" s="42">
        <f t="shared" si="6"/>
        <v>0</v>
      </c>
      <c r="Q52" s="42">
        <f t="shared" si="6"/>
        <v>0</v>
      </c>
      <c r="R52" s="42">
        <f t="shared" si="6"/>
        <v>0</v>
      </c>
      <c r="S52" s="42">
        <f t="shared" si="6"/>
        <v>0</v>
      </c>
      <c r="T52" s="42"/>
      <c r="U52" s="42"/>
      <c r="V52" s="42"/>
      <c r="W52" s="42"/>
      <c r="X52" s="42"/>
      <c r="Y52" s="42"/>
      <c r="Z52" s="42"/>
    </row>
    <row r="53">
      <c r="A53" s="43" t="s">
        <v>61</v>
      </c>
      <c r="B53" s="39">
        <f t="shared" ref="B53:S53" si="7">B2+B52</f>
        <v>397176.31</v>
      </c>
      <c r="C53" s="39">
        <f t="shared" si="7"/>
        <v>270114</v>
      </c>
      <c r="D53" s="39">
        <f t="shared" si="7"/>
        <v>75824.79</v>
      </c>
      <c r="E53" s="39">
        <f t="shared" si="7"/>
        <v>-178652.21</v>
      </c>
      <c r="F53" s="39">
        <f t="shared" si="7"/>
        <v>-356379.21</v>
      </c>
      <c r="G53" s="39">
        <f t="shared" si="7"/>
        <v>-574490.21</v>
      </c>
      <c r="H53" s="39">
        <f t="shared" si="7"/>
        <v>-574490.21</v>
      </c>
      <c r="I53" s="39">
        <f t="shared" si="7"/>
        <v>-574490.21</v>
      </c>
      <c r="J53" s="39">
        <f t="shared" si="7"/>
        <v>-574490.21</v>
      </c>
      <c r="K53" s="39">
        <f t="shared" si="7"/>
        <v>-574490.21</v>
      </c>
      <c r="L53" s="39">
        <f t="shared" si="7"/>
        <v>-574490.21</v>
      </c>
      <c r="M53" s="39">
        <f t="shared" si="7"/>
        <v>-574490.21</v>
      </c>
      <c r="N53" s="39">
        <f t="shared" si="7"/>
        <v>-574490.21</v>
      </c>
      <c r="O53" s="39">
        <f t="shared" si="7"/>
        <v>-574490.21</v>
      </c>
      <c r="P53" s="39">
        <f t="shared" si="7"/>
        <v>-574490.21</v>
      </c>
      <c r="Q53" s="39">
        <f t="shared" si="7"/>
        <v>-574490.21</v>
      </c>
      <c r="R53" s="39">
        <f t="shared" si="7"/>
        <v>-574490.21</v>
      </c>
      <c r="S53" s="39">
        <f t="shared" si="7"/>
        <v>-574490.21</v>
      </c>
      <c r="T53" s="39"/>
      <c r="U53" s="39"/>
      <c r="V53" s="39"/>
      <c r="W53" s="39"/>
      <c r="X53" s="39"/>
      <c r="Y53" s="39"/>
      <c r="Z53" s="39"/>
    </row>
    <row r="54">
      <c r="A54" s="44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>
      <c r="A55" s="44" t="s">
        <v>62</v>
      </c>
      <c r="B55" s="45">
        <f t="shared" ref="B55:Q55" si="8">sum(C21:D50)</f>
        <v>549866.52</v>
      </c>
      <c r="C55" s="45">
        <f t="shared" si="8"/>
        <v>510766.21</v>
      </c>
      <c r="D55" s="45">
        <f t="shared" si="8"/>
        <v>432204</v>
      </c>
      <c r="E55" s="45">
        <f t="shared" si="8"/>
        <v>395838</v>
      </c>
      <c r="F55" s="45">
        <f t="shared" si="8"/>
        <v>218111</v>
      </c>
      <c r="G55" s="45">
        <f t="shared" si="8"/>
        <v>0</v>
      </c>
      <c r="H55" s="45">
        <f t="shared" si="8"/>
        <v>0</v>
      </c>
      <c r="I55" s="45">
        <f t="shared" si="8"/>
        <v>0</v>
      </c>
      <c r="J55" s="45">
        <f t="shared" si="8"/>
        <v>0</v>
      </c>
      <c r="K55" s="45">
        <f t="shared" si="8"/>
        <v>0</v>
      </c>
      <c r="L55" s="45">
        <f t="shared" si="8"/>
        <v>0</v>
      </c>
      <c r="M55" s="45">
        <f t="shared" si="8"/>
        <v>0</v>
      </c>
      <c r="N55" s="45">
        <f t="shared" si="8"/>
        <v>0</v>
      </c>
      <c r="O55" s="45">
        <f t="shared" si="8"/>
        <v>0</v>
      </c>
      <c r="P55" s="45">
        <f t="shared" si="8"/>
        <v>0</v>
      </c>
      <c r="Q55" s="45">
        <f t="shared" si="8"/>
        <v>0</v>
      </c>
      <c r="R55" s="45">
        <f>sum(S21:AA50)</f>
        <v>0</v>
      </c>
      <c r="S55" s="45">
        <f>sum(AA21:AB50)</f>
        <v>0</v>
      </c>
      <c r="T55" s="45"/>
      <c r="U55" s="45"/>
      <c r="V55" s="45"/>
      <c r="W55" s="45"/>
      <c r="X55" s="45"/>
      <c r="Y55" s="45"/>
      <c r="Z55" s="45"/>
    </row>
    <row r="56">
      <c r="A56" s="14" t="s">
        <v>63</v>
      </c>
      <c r="B56" s="39">
        <f t="shared" ref="B56:S56" si="9">B53-B55</f>
        <v>-152690.21</v>
      </c>
      <c r="C56" s="39">
        <f t="shared" si="9"/>
        <v>-240652.21</v>
      </c>
      <c r="D56" s="39">
        <f t="shared" si="9"/>
        <v>-356379.21</v>
      </c>
      <c r="E56" s="39">
        <f t="shared" si="9"/>
        <v>-574490.21</v>
      </c>
      <c r="F56" s="39">
        <f t="shared" si="9"/>
        <v>-574490.21</v>
      </c>
      <c r="G56" s="39">
        <f t="shared" si="9"/>
        <v>-574490.21</v>
      </c>
      <c r="H56" s="39">
        <f t="shared" si="9"/>
        <v>-574490.21</v>
      </c>
      <c r="I56" s="39">
        <f t="shared" si="9"/>
        <v>-574490.21</v>
      </c>
      <c r="J56" s="39">
        <f t="shared" si="9"/>
        <v>-574490.21</v>
      </c>
      <c r="K56" s="39">
        <f t="shared" si="9"/>
        <v>-574490.21</v>
      </c>
      <c r="L56" s="39">
        <f t="shared" si="9"/>
        <v>-574490.21</v>
      </c>
      <c r="M56" s="39">
        <f t="shared" si="9"/>
        <v>-574490.21</v>
      </c>
      <c r="N56" s="39">
        <f t="shared" si="9"/>
        <v>-574490.21</v>
      </c>
      <c r="O56" s="39">
        <f t="shared" si="9"/>
        <v>-574490.21</v>
      </c>
      <c r="P56" s="39">
        <f t="shared" si="9"/>
        <v>-574490.21</v>
      </c>
      <c r="Q56" s="39">
        <f t="shared" si="9"/>
        <v>-574490.21</v>
      </c>
      <c r="R56" s="39">
        <f t="shared" si="9"/>
        <v>-574490.21</v>
      </c>
      <c r="S56" s="39">
        <f t="shared" si="9"/>
        <v>-574490.21</v>
      </c>
      <c r="T56" s="39"/>
      <c r="U56" s="39"/>
      <c r="V56" s="39"/>
      <c r="W56" s="39"/>
      <c r="X56" s="39"/>
      <c r="Y56" s="39"/>
      <c r="Z56" s="39"/>
    </row>
    <row r="57">
      <c r="A57" s="39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39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39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39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39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39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39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39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39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39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</sheetData>
  <autoFilter ref="$A$1:$Z$66"/>
  <conditionalFormatting sqref="A56:Z56">
    <cfRule type="cellIs" dxfId="0" priority="1" operator="lessThan">
      <formula>0</formula>
    </cfRule>
  </conditionalFormatting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32.88"/>
    <col customWidth="1" min="2" max="2" width="13.0"/>
    <col customWidth="1" min="3" max="3" width="19.25"/>
    <col customWidth="1" min="4" max="4" width="18.63"/>
    <col customWidth="1" min="5" max="5" width="17.13"/>
    <col customWidth="1" min="6" max="6" width="15.0"/>
    <col customWidth="1" min="7" max="7" width="14.88"/>
  </cols>
  <sheetData>
    <row r="1">
      <c r="A1" s="90" t="s">
        <v>0</v>
      </c>
      <c r="B1" s="91">
        <v>45870.0</v>
      </c>
      <c r="C1" s="91">
        <f t="shared" ref="C1:S1" si="1">eomonth(B1,1)</f>
        <v>45930</v>
      </c>
      <c r="D1" s="91">
        <f t="shared" si="1"/>
        <v>45961</v>
      </c>
      <c r="E1" s="91">
        <f t="shared" si="1"/>
        <v>45991</v>
      </c>
      <c r="F1" s="91">
        <f t="shared" si="1"/>
        <v>46022</v>
      </c>
      <c r="G1" s="91">
        <f t="shared" si="1"/>
        <v>46053</v>
      </c>
      <c r="H1" s="91">
        <f t="shared" si="1"/>
        <v>46081</v>
      </c>
      <c r="I1" s="91">
        <f t="shared" si="1"/>
        <v>46112</v>
      </c>
      <c r="J1" s="91">
        <f t="shared" si="1"/>
        <v>46142</v>
      </c>
      <c r="K1" s="91">
        <f t="shared" si="1"/>
        <v>46173</v>
      </c>
      <c r="L1" s="91">
        <f t="shared" si="1"/>
        <v>46203</v>
      </c>
      <c r="M1" s="91">
        <f t="shared" si="1"/>
        <v>46234</v>
      </c>
      <c r="N1" s="91">
        <f t="shared" si="1"/>
        <v>46265</v>
      </c>
      <c r="O1" s="91">
        <f t="shared" si="1"/>
        <v>46295</v>
      </c>
      <c r="P1" s="91">
        <f t="shared" si="1"/>
        <v>46326</v>
      </c>
      <c r="Q1" s="91">
        <f t="shared" si="1"/>
        <v>46356</v>
      </c>
      <c r="R1" s="91">
        <f t="shared" si="1"/>
        <v>46387</v>
      </c>
      <c r="S1" s="91">
        <f t="shared" si="1"/>
        <v>46418</v>
      </c>
      <c r="T1" s="91"/>
      <c r="U1" s="91"/>
      <c r="V1" s="91"/>
      <c r="W1" s="91"/>
      <c r="X1" s="91"/>
      <c r="Y1" s="91"/>
      <c r="Z1" s="91"/>
    </row>
    <row r="2">
      <c r="A2" s="57" t="s">
        <v>1</v>
      </c>
      <c r="B2" s="4">
        <f>380723.13+379183.13</f>
        <v>759906.26</v>
      </c>
      <c r="C2" s="4">
        <f t="shared" ref="C2:S2" si="2">B45</f>
        <v>679648.2467</v>
      </c>
      <c r="D2" s="4">
        <f t="shared" si="2"/>
        <v>532640.2333</v>
      </c>
      <c r="E2" s="4">
        <f t="shared" si="2"/>
        <v>459582.22</v>
      </c>
      <c r="F2" s="4">
        <f t="shared" si="2"/>
        <v>327857.54</v>
      </c>
      <c r="G2" s="4">
        <f t="shared" si="2"/>
        <v>129382.86</v>
      </c>
      <c r="H2" s="4">
        <f t="shared" si="2"/>
        <v>-2341.82</v>
      </c>
      <c r="I2" s="4">
        <f t="shared" si="2"/>
        <v>-2341.82</v>
      </c>
      <c r="J2" s="4">
        <f t="shared" si="2"/>
        <v>-2341.82</v>
      </c>
      <c r="K2" s="4">
        <f t="shared" si="2"/>
        <v>-2341.82</v>
      </c>
      <c r="L2" s="4">
        <f t="shared" si="2"/>
        <v>-2341.82</v>
      </c>
      <c r="M2" s="4">
        <f t="shared" si="2"/>
        <v>-2341.82</v>
      </c>
      <c r="N2" s="4">
        <f t="shared" si="2"/>
        <v>-2341.82</v>
      </c>
      <c r="O2" s="4">
        <f t="shared" si="2"/>
        <v>-2341.82</v>
      </c>
      <c r="P2" s="4">
        <f t="shared" si="2"/>
        <v>-2341.82</v>
      </c>
      <c r="Q2" s="4">
        <f t="shared" si="2"/>
        <v>-2341.82</v>
      </c>
      <c r="R2" s="4">
        <f t="shared" si="2"/>
        <v>-2341.82</v>
      </c>
      <c r="S2" s="4">
        <f t="shared" si="2"/>
        <v>-2341.82</v>
      </c>
      <c r="T2" s="4"/>
      <c r="U2" s="4"/>
      <c r="V2" s="4"/>
      <c r="W2" s="4"/>
      <c r="X2" s="4"/>
      <c r="Y2" s="4"/>
      <c r="Z2" s="4"/>
    </row>
    <row r="3">
      <c r="A3" s="58" t="s">
        <v>2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>
      <c r="A4" s="60" t="s">
        <v>259</v>
      </c>
      <c r="B4" s="61">
        <f t="shared" ref="B4:D4" si="3">176000/3</f>
        <v>58666.66667</v>
      </c>
      <c r="C4" s="61">
        <f t="shared" si="3"/>
        <v>58666.66667</v>
      </c>
      <c r="D4" s="61">
        <f t="shared" si="3"/>
        <v>58666.66667</v>
      </c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>
      <c r="A5" s="60" t="s">
        <v>98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>
      <c r="A6" s="60" t="s">
        <v>99</v>
      </c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>
      <c r="A7" s="60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</row>
    <row r="8">
      <c r="A8" s="60" t="s">
        <v>100</v>
      </c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</row>
    <row r="9">
      <c r="A9" s="60" t="s">
        <v>101</v>
      </c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</row>
    <row r="10">
      <c r="A10" s="60" t="s">
        <v>102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</row>
    <row r="11">
      <c r="A11" s="60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</row>
    <row r="12">
      <c r="A12" s="60" t="s">
        <v>103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</row>
    <row r="13">
      <c r="A13" s="60" t="s">
        <v>104</v>
      </c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</row>
    <row r="14">
      <c r="A14" s="60" t="s">
        <v>105</v>
      </c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</row>
    <row r="15">
      <c r="A15" s="60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</row>
    <row r="16">
      <c r="A16" s="60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</row>
    <row r="17">
      <c r="A17" s="60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</row>
    <row r="18">
      <c r="A18" s="63" t="s">
        <v>22</v>
      </c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</row>
    <row r="19">
      <c r="A19" s="58" t="s">
        <v>23</v>
      </c>
      <c r="B19" s="65">
        <f t="shared" ref="B19:S19" si="4">SUM(B4:B18)</f>
        <v>58666.66667</v>
      </c>
      <c r="C19" s="65">
        <f t="shared" si="4"/>
        <v>58666.66667</v>
      </c>
      <c r="D19" s="65">
        <f t="shared" si="4"/>
        <v>58666.66667</v>
      </c>
      <c r="E19" s="65">
        <f t="shared" si="4"/>
        <v>0</v>
      </c>
      <c r="F19" s="65">
        <f t="shared" si="4"/>
        <v>0</v>
      </c>
      <c r="G19" s="65">
        <f t="shared" si="4"/>
        <v>0</v>
      </c>
      <c r="H19" s="65">
        <f t="shared" si="4"/>
        <v>0</v>
      </c>
      <c r="I19" s="65">
        <f t="shared" si="4"/>
        <v>0</v>
      </c>
      <c r="J19" s="65">
        <f t="shared" si="4"/>
        <v>0</v>
      </c>
      <c r="K19" s="65">
        <f t="shared" si="4"/>
        <v>0</v>
      </c>
      <c r="L19" s="65">
        <f t="shared" si="4"/>
        <v>0</v>
      </c>
      <c r="M19" s="65">
        <f t="shared" si="4"/>
        <v>0</v>
      </c>
      <c r="N19" s="65">
        <f t="shared" si="4"/>
        <v>0</v>
      </c>
      <c r="O19" s="65">
        <f t="shared" si="4"/>
        <v>0</v>
      </c>
      <c r="P19" s="65">
        <f t="shared" si="4"/>
        <v>0</v>
      </c>
      <c r="Q19" s="65">
        <f t="shared" si="4"/>
        <v>0</v>
      </c>
      <c r="R19" s="65">
        <f t="shared" si="4"/>
        <v>0</v>
      </c>
      <c r="S19" s="65">
        <f t="shared" si="4"/>
        <v>0</v>
      </c>
      <c r="T19" s="65"/>
      <c r="U19" s="65"/>
      <c r="V19" s="65"/>
      <c r="W19" s="65"/>
      <c r="X19" s="65"/>
      <c r="Y19" s="65"/>
      <c r="Z19" s="65"/>
    </row>
    <row r="20">
      <c r="A20" s="66" t="s">
        <v>24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</row>
    <row r="21">
      <c r="A21" s="60" t="s">
        <v>35</v>
      </c>
      <c r="B21" s="68">
        <f t="shared" ref="B21:C21" si="5">57101.05</f>
        <v>57101.05</v>
      </c>
      <c r="C21" s="68">
        <f t="shared" si="5"/>
        <v>57101.05</v>
      </c>
      <c r="D21" s="68">
        <v>49901.05</v>
      </c>
      <c r="E21" s="68">
        <v>49901.05</v>
      </c>
      <c r="F21" s="68">
        <v>49901.05</v>
      </c>
      <c r="G21" s="68">
        <v>49901.05</v>
      </c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</row>
    <row r="22">
      <c r="A22" s="69" t="s">
        <v>37</v>
      </c>
      <c r="B22" s="70">
        <v>6800.0</v>
      </c>
      <c r="C22" s="70">
        <v>6800.0</v>
      </c>
      <c r="D22" s="70">
        <v>6800.0</v>
      </c>
      <c r="E22" s="70">
        <v>6800.0</v>
      </c>
      <c r="F22" s="70">
        <v>6800.0</v>
      </c>
      <c r="G22" s="70">
        <v>6800.0</v>
      </c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</row>
    <row r="23">
      <c r="A23" s="69" t="s">
        <v>38</v>
      </c>
      <c r="B23" s="70">
        <v>6000.0</v>
      </c>
      <c r="C23" s="70">
        <v>6000.0</v>
      </c>
      <c r="D23" s="70">
        <v>6000.0</v>
      </c>
      <c r="E23" s="70">
        <v>6000.0</v>
      </c>
      <c r="F23" s="70">
        <v>6000.0</v>
      </c>
      <c r="G23" s="70">
        <v>6000.0</v>
      </c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</row>
    <row r="24">
      <c r="A24" s="69" t="s">
        <v>26</v>
      </c>
      <c r="B24" s="70">
        <v>57.0</v>
      </c>
      <c r="C24" s="70">
        <v>57.0</v>
      </c>
      <c r="D24" s="70">
        <v>57.0</v>
      </c>
      <c r="E24" s="70">
        <v>57.0</v>
      </c>
      <c r="F24" s="70">
        <v>57.0</v>
      </c>
      <c r="G24" s="70">
        <v>57.0</v>
      </c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</row>
    <row r="25">
      <c r="A25" s="69" t="s">
        <v>39</v>
      </c>
      <c r="B25" s="70">
        <v>5000.0</v>
      </c>
      <c r="C25" s="70">
        <v>5000.0</v>
      </c>
      <c r="D25" s="70">
        <v>5000.0</v>
      </c>
      <c r="E25" s="70">
        <v>5000.0</v>
      </c>
      <c r="F25" s="70">
        <v>5000.0</v>
      </c>
      <c r="G25" s="70">
        <v>5000.0</v>
      </c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</row>
    <row r="26">
      <c r="A26" s="69" t="s">
        <v>40</v>
      </c>
      <c r="B26" s="70">
        <v>4000.0</v>
      </c>
      <c r="C26" s="70">
        <v>4000.0</v>
      </c>
      <c r="D26" s="70">
        <v>4000.0</v>
      </c>
      <c r="E26" s="70">
        <v>4000.0</v>
      </c>
      <c r="F26" s="70">
        <v>4000.0</v>
      </c>
      <c r="G26" s="70">
        <v>4000.0</v>
      </c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>
      <c r="A27" s="69" t="s">
        <v>41</v>
      </c>
      <c r="B27" s="70">
        <v>4250.0</v>
      </c>
      <c r="C27" s="70">
        <v>4250.0</v>
      </c>
      <c r="D27" s="70">
        <v>4250.0</v>
      </c>
      <c r="E27" s="70">
        <v>4250.0</v>
      </c>
      <c r="F27" s="70">
        <v>4250.0</v>
      </c>
      <c r="G27" s="70">
        <v>4250.0</v>
      </c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</row>
    <row r="28">
      <c r="A28" s="69" t="s">
        <v>27</v>
      </c>
      <c r="B28" s="70">
        <v>2970.0</v>
      </c>
      <c r="C28" s="70">
        <v>2970.0</v>
      </c>
      <c r="D28" s="70">
        <v>2970.0</v>
      </c>
      <c r="E28" s="70">
        <v>2970.0</v>
      </c>
      <c r="F28" s="70">
        <v>2970.0</v>
      </c>
      <c r="G28" s="70">
        <v>2970.0</v>
      </c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</row>
    <row r="29">
      <c r="A29" s="69" t="s">
        <v>28</v>
      </c>
      <c r="B29" s="70">
        <v>200.0</v>
      </c>
      <c r="C29" s="70">
        <v>200.0</v>
      </c>
      <c r="D29" s="70">
        <v>200.0</v>
      </c>
      <c r="E29" s="70">
        <v>200.0</v>
      </c>
      <c r="F29" s="70">
        <v>200.0</v>
      </c>
      <c r="G29" s="70">
        <v>200.0</v>
      </c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</row>
    <row r="30">
      <c r="A30" s="69" t="s">
        <v>43</v>
      </c>
      <c r="B30" s="70">
        <v>6172.0</v>
      </c>
      <c r="C30" s="70">
        <v>6172.0</v>
      </c>
      <c r="D30" s="70">
        <v>6172.0</v>
      </c>
      <c r="E30" s="70">
        <v>6172.0</v>
      </c>
      <c r="F30" s="70">
        <v>6172.0</v>
      </c>
      <c r="G30" s="70">
        <v>6172.0</v>
      </c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</row>
    <row r="31">
      <c r="A31" s="69" t="s">
        <v>44</v>
      </c>
      <c r="B31" s="70">
        <v>3500.0</v>
      </c>
      <c r="C31" s="70">
        <v>3500.0</v>
      </c>
      <c r="D31" s="70">
        <v>3500.0</v>
      </c>
      <c r="E31" s="70">
        <v>3500.0</v>
      </c>
      <c r="F31" s="70">
        <v>3500.0</v>
      </c>
      <c r="G31" s="70">
        <v>3500.0</v>
      </c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</row>
    <row r="32">
      <c r="A32" s="69" t="s">
        <v>45</v>
      </c>
      <c r="B32" s="70">
        <v>5000.0</v>
      </c>
      <c r="C32" s="70">
        <v>5000.0</v>
      </c>
      <c r="D32" s="70">
        <v>5000.0</v>
      </c>
      <c r="E32" s="70">
        <v>5000.0</v>
      </c>
      <c r="F32" s="70">
        <v>5000.0</v>
      </c>
      <c r="G32" s="70">
        <v>5000.0</v>
      </c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</row>
    <row r="33">
      <c r="A33" s="69" t="s">
        <v>46</v>
      </c>
      <c r="B33" s="70">
        <v>8474.63</v>
      </c>
      <c r="C33" s="70">
        <v>8474.63</v>
      </c>
      <c r="D33" s="70">
        <v>8474.63</v>
      </c>
      <c r="E33" s="70">
        <v>8474.63</v>
      </c>
      <c r="F33" s="70">
        <v>8474.63</v>
      </c>
      <c r="G33" s="70">
        <v>8474.63</v>
      </c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</row>
    <row r="34">
      <c r="A34" s="69" t="s">
        <v>47</v>
      </c>
      <c r="B34" s="61">
        <v>3500.0</v>
      </c>
      <c r="C34" s="61">
        <v>3500.0</v>
      </c>
      <c r="D34" s="61">
        <v>3500.0</v>
      </c>
      <c r="E34" s="61">
        <v>3500.0</v>
      </c>
      <c r="F34" s="61">
        <v>3500.0</v>
      </c>
      <c r="G34" s="61">
        <v>3500.0</v>
      </c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</row>
    <row r="35">
      <c r="A35" s="69" t="s">
        <v>48</v>
      </c>
      <c r="B35" s="61">
        <v>2200.0</v>
      </c>
      <c r="C35" s="61">
        <v>2200.0</v>
      </c>
      <c r="D35" s="61">
        <v>2200.0</v>
      </c>
      <c r="E35" s="61">
        <v>2200.0</v>
      </c>
      <c r="F35" s="61">
        <v>2200.0</v>
      </c>
      <c r="G35" s="61">
        <v>2200.0</v>
      </c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</row>
    <row r="36">
      <c r="A36" s="69" t="s">
        <v>49</v>
      </c>
      <c r="B36" s="61">
        <v>2200.0</v>
      </c>
      <c r="C36" s="61">
        <v>2200.0</v>
      </c>
      <c r="D36" s="61">
        <v>2200.0</v>
      </c>
      <c r="E36" s="61">
        <v>2200.0</v>
      </c>
      <c r="F36" s="61">
        <v>2200.0</v>
      </c>
      <c r="G36" s="61">
        <v>2200.0</v>
      </c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</row>
    <row r="37">
      <c r="A37" s="69" t="s">
        <v>50</v>
      </c>
      <c r="B37" s="62"/>
      <c r="C37" s="61">
        <v>60000.0</v>
      </c>
      <c r="D37" s="62"/>
      <c r="E37" s="62"/>
      <c r="F37" s="61">
        <v>60000.0</v>
      </c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</row>
    <row r="38">
      <c r="A38" s="60" t="s">
        <v>51</v>
      </c>
      <c r="B38" s="61"/>
      <c r="C38" s="61">
        <v>6750.0</v>
      </c>
      <c r="D38" s="61"/>
      <c r="E38" s="61"/>
      <c r="F38" s="61">
        <v>6750.0</v>
      </c>
      <c r="G38" s="61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</row>
    <row r="39">
      <c r="A39" s="60" t="s">
        <v>56</v>
      </c>
      <c r="B39" s="61">
        <f t="shared" ref="B39:G39" si="6">7500+14000</f>
        <v>21500</v>
      </c>
      <c r="C39" s="61">
        <f t="shared" si="6"/>
        <v>21500</v>
      </c>
      <c r="D39" s="61">
        <f t="shared" si="6"/>
        <v>21500</v>
      </c>
      <c r="E39" s="61">
        <f t="shared" si="6"/>
        <v>21500</v>
      </c>
      <c r="F39" s="61">
        <f t="shared" si="6"/>
        <v>21500</v>
      </c>
      <c r="G39" s="61">
        <f t="shared" si="6"/>
        <v>21500</v>
      </c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</row>
    <row r="40">
      <c r="A40" s="60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</row>
    <row r="41">
      <c r="A41" s="71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</row>
    <row r="42">
      <c r="A42" s="63" t="s">
        <v>22</v>
      </c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</row>
    <row r="43">
      <c r="A43" s="66" t="s">
        <v>59</v>
      </c>
      <c r="B43" s="72">
        <f t="shared" ref="B43:S43" si="7">SUM(B21:B42)</f>
        <v>138924.68</v>
      </c>
      <c r="C43" s="72">
        <f t="shared" si="7"/>
        <v>205674.68</v>
      </c>
      <c r="D43" s="72">
        <f t="shared" si="7"/>
        <v>131724.68</v>
      </c>
      <c r="E43" s="72">
        <f t="shared" si="7"/>
        <v>131724.68</v>
      </c>
      <c r="F43" s="72">
        <f t="shared" si="7"/>
        <v>198474.68</v>
      </c>
      <c r="G43" s="72">
        <f t="shared" si="7"/>
        <v>131724.68</v>
      </c>
      <c r="H43" s="72">
        <f t="shared" si="7"/>
        <v>0</v>
      </c>
      <c r="I43" s="72">
        <f t="shared" si="7"/>
        <v>0</v>
      </c>
      <c r="J43" s="72">
        <f t="shared" si="7"/>
        <v>0</v>
      </c>
      <c r="K43" s="72">
        <f t="shared" si="7"/>
        <v>0</v>
      </c>
      <c r="L43" s="72">
        <f t="shared" si="7"/>
        <v>0</v>
      </c>
      <c r="M43" s="72">
        <f t="shared" si="7"/>
        <v>0</v>
      </c>
      <c r="N43" s="72">
        <f t="shared" si="7"/>
        <v>0</v>
      </c>
      <c r="O43" s="72">
        <f t="shared" si="7"/>
        <v>0</v>
      </c>
      <c r="P43" s="72">
        <f t="shared" si="7"/>
        <v>0</v>
      </c>
      <c r="Q43" s="72">
        <f t="shared" si="7"/>
        <v>0</v>
      </c>
      <c r="R43" s="72">
        <f t="shared" si="7"/>
        <v>0</v>
      </c>
      <c r="S43" s="72">
        <f t="shared" si="7"/>
        <v>0</v>
      </c>
      <c r="T43" s="72"/>
      <c r="U43" s="72"/>
      <c r="V43" s="72"/>
      <c r="W43" s="72"/>
      <c r="X43" s="72"/>
      <c r="Y43" s="72"/>
      <c r="Z43" s="72"/>
    </row>
    <row r="44">
      <c r="A44" s="73" t="s">
        <v>60</v>
      </c>
      <c r="B44" s="74">
        <f t="shared" ref="B44:S44" si="8">B19-B43</f>
        <v>-80258.01333</v>
      </c>
      <c r="C44" s="74">
        <f t="shared" si="8"/>
        <v>-147008.0133</v>
      </c>
      <c r="D44" s="74">
        <f t="shared" si="8"/>
        <v>-73058.01333</v>
      </c>
      <c r="E44" s="74">
        <f t="shared" si="8"/>
        <v>-131724.68</v>
      </c>
      <c r="F44" s="74">
        <f t="shared" si="8"/>
        <v>-198474.68</v>
      </c>
      <c r="G44" s="74">
        <f t="shared" si="8"/>
        <v>-131724.68</v>
      </c>
      <c r="H44" s="74">
        <f t="shared" si="8"/>
        <v>0</v>
      </c>
      <c r="I44" s="74">
        <f t="shared" si="8"/>
        <v>0</v>
      </c>
      <c r="J44" s="74">
        <f t="shared" si="8"/>
        <v>0</v>
      </c>
      <c r="K44" s="74">
        <f t="shared" si="8"/>
        <v>0</v>
      </c>
      <c r="L44" s="74">
        <f t="shared" si="8"/>
        <v>0</v>
      </c>
      <c r="M44" s="74">
        <f t="shared" si="8"/>
        <v>0</v>
      </c>
      <c r="N44" s="74">
        <f t="shared" si="8"/>
        <v>0</v>
      </c>
      <c r="O44" s="74">
        <f t="shared" si="8"/>
        <v>0</v>
      </c>
      <c r="P44" s="74">
        <f t="shared" si="8"/>
        <v>0</v>
      </c>
      <c r="Q44" s="74">
        <f t="shared" si="8"/>
        <v>0</v>
      </c>
      <c r="R44" s="74">
        <f t="shared" si="8"/>
        <v>0</v>
      </c>
      <c r="S44" s="74">
        <f t="shared" si="8"/>
        <v>0</v>
      </c>
      <c r="T44" s="74"/>
      <c r="U44" s="74"/>
      <c r="V44" s="74"/>
      <c r="W44" s="74"/>
      <c r="X44" s="74"/>
      <c r="Y44" s="74"/>
      <c r="Z44" s="74"/>
    </row>
    <row r="45">
      <c r="A45" s="75" t="s">
        <v>61</v>
      </c>
      <c r="B45" s="71">
        <f t="shared" ref="B45:S45" si="9">B2+B44</f>
        <v>679648.2467</v>
      </c>
      <c r="C45" s="71">
        <f t="shared" si="9"/>
        <v>532640.2333</v>
      </c>
      <c r="D45" s="71">
        <f t="shared" si="9"/>
        <v>459582.22</v>
      </c>
      <c r="E45" s="71">
        <f t="shared" si="9"/>
        <v>327857.54</v>
      </c>
      <c r="F45" s="71">
        <f t="shared" si="9"/>
        <v>129382.86</v>
      </c>
      <c r="G45" s="71">
        <f t="shared" si="9"/>
        <v>-2341.82</v>
      </c>
      <c r="H45" s="71">
        <f t="shared" si="9"/>
        <v>-2341.82</v>
      </c>
      <c r="I45" s="71">
        <f t="shared" si="9"/>
        <v>-2341.82</v>
      </c>
      <c r="J45" s="71">
        <f t="shared" si="9"/>
        <v>-2341.82</v>
      </c>
      <c r="K45" s="71">
        <f t="shared" si="9"/>
        <v>-2341.82</v>
      </c>
      <c r="L45" s="71">
        <f t="shared" si="9"/>
        <v>-2341.82</v>
      </c>
      <c r="M45" s="71">
        <f t="shared" si="9"/>
        <v>-2341.82</v>
      </c>
      <c r="N45" s="71">
        <f t="shared" si="9"/>
        <v>-2341.82</v>
      </c>
      <c r="O45" s="71">
        <f t="shared" si="9"/>
        <v>-2341.82</v>
      </c>
      <c r="P45" s="71">
        <f t="shared" si="9"/>
        <v>-2341.82</v>
      </c>
      <c r="Q45" s="71">
        <f t="shared" si="9"/>
        <v>-2341.82</v>
      </c>
      <c r="R45" s="71">
        <f t="shared" si="9"/>
        <v>-2341.82</v>
      </c>
      <c r="S45" s="71">
        <f t="shared" si="9"/>
        <v>-2341.82</v>
      </c>
      <c r="T45" s="71"/>
      <c r="U45" s="71"/>
      <c r="V45" s="71"/>
      <c r="W45" s="71"/>
      <c r="X45" s="71"/>
      <c r="Y45" s="71"/>
      <c r="Z45" s="71"/>
    </row>
    <row r="46">
      <c r="A46" s="76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>
      <c r="A47" s="76" t="s">
        <v>62</v>
      </c>
      <c r="B47" s="77">
        <f t="shared" ref="B47:Q47" si="10">sum(C21:D42)</f>
        <v>337399.36</v>
      </c>
      <c r="C47" s="77">
        <f t="shared" si="10"/>
        <v>263449.36</v>
      </c>
      <c r="D47" s="77">
        <f t="shared" si="10"/>
        <v>330199.36</v>
      </c>
      <c r="E47" s="77">
        <f t="shared" si="10"/>
        <v>330199.36</v>
      </c>
      <c r="F47" s="77">
        <f t="shared" si="10"/>
        <v>131724.68</v>
      </c>
      <c r="G47" s="77">
        <f t="shared" si="10"/>
        <v>0</v>
      </c>
      <c r="H47" s="77">
        <f t="shared" si="10"/>
        <v>0</v>
      </c>
      <c r="I47" s="77">
        <f t="shared" si="10"/>
        <v>0</v>
      </c>
      <c r="J47" s="77">
        <f t="shared" si="10"/>
        <v>0</v>
      </c>
      <c r="K47" s="77">
        <f t="shared" si="10"/>
        <v>0</v>
      </c>
      <c r="L47" s="77">
        <f t="shared" si="10"/>
        <v>0</v>
      </c>
      <c r="M47" s="77">
        <f t="shared" si="10"/>
        <v>0</v>
      </c>
      <c r="N47" s="77">
        <f t="shared" si="10"/>
        <v>0</v>
      </c>
      <c r="O47" s="77">
        <f t="shared" si="10"/>
        <v>0</v>
      </c>
      <c r="P47" s="77">
        <f t="shared" si="10"/>
        <v>0</v>
      </c>
      <c r="Q47" s="77">
        <f t="shared" si="10"/>
        <v>0</v>
      </c>
      <c r="R47" s="77">
        <f>sum(S21:AA42)</f>
        <v>0</v>
      </c>
      <c r="S47" s="77">
        <f>sum(AA21:AB42)</f>
        <v>0</v>
      </c>
      <c r="T47" s="77"/>
      <c r="U47" s="77"/>
      <c r="V47" s="77"/>
      <c r="W47" s="77"/>
      <c r="X47" s="77"/>
      <c r="Y47" s="77"/>
      <c r="Z47" s="77"/>
    </row>
    <row r="48">
      <c r="A48" s="60" t="s">
        <v>63</v>
      </c>
      <c r="B48" s="71">
        <f t="shared" ref="B48:S48" si="11">B45-B47</f>
        <v>342248.8867</v>
      </c>
      <c r="C48" s="71">
        <f t="shared" si="11"/>
        <v>269190.8733</v>
      </c>
      <c r="D48" s="71">
        <f t="shared" si="11"/>
        <v>129382.86</v>
      </c>
      <c r="E48" s="71">
        <f t="shared" si="11"/>
        <v>-2341.82</v>
      </c>
      <c r="F48" s="71">
        <f t="shared" si="11"/>
        <v>-2341.82</v>
      </c>
      <c r="G48" s="71">
        <f t="shared" si="11"/>
        <v>-2341.82</v>
      </c>
      <c r="H48" s="71">
        <f t="shared" si="11"/>
        <v>-2341.82</v>
      </c>
      <c r="I48" s="71">
        <f t="shared" si="11"/>
        <v>-2341.82</v>
      </c>
      <c r="J48" s="71">
        <f t="shared" si="11"/>
        <v>-2341.82</v>
      </c>
      <c r="K48" s="71">
        <f t="shared" si="11"/>
        <v>-2341.82</v>
      </c>
      <c r="L48" s="71">
        <f t="shared" si="11"/>
        <v>-2341.82</v>
      </c>
      <c r="M48" s="71">
        <f t="shared" si="11"/>
        <v>-2341.82</v>
      </c>
      <c r="N48" s="71">
        <f t="shared" si="11"/>
        <v>-2341.82</v>
      </c>
      <c r="O48" s="71">
        <f t="shared" si="11"/>
        <v>-2341.82</v>
      </c>
      <c r="P48" s="71">
        <f t="shared" si="11"/>
        <v>-2341.82</v>
      </c>
      <c r="Q48" s="71">
        <f t="shared" si="11"/>
        <v>-2341.82</v>
      </c>
      <c r="R48" s="71">
        <f t="shared" si="11"/>
        <v>-2341.82</v>
      </c>
      <c r="S48" s="71">
        <f t="shared" si="11"/>
        <v>-2341.82</v>
      </c>
      <c r="T48" s="71"/>
      <c r="U48" s="71"/>
      <c r="V48" s="71"/>
      <c r="W48" s="71"/>
      <c r="X48" s="71"/>
      <c r="Y48" s="71"/>
      <c r="Z48" s="71"/>
    </row>
    <row r="49">
      <c r="A49" s="71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</row>
    <row r="50">
      <c r="A50" s="71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</row>
    <row r="51">
      <c r="A51" s="71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</row>
    <row r="52">
      <c r="A52" s="7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</row>
    <row r="53">
      <c r="A53" s="71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</row>
    <row r="54">
      <c r="A54" s="71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</row>
    <row r="55">
      <c r="A55" s="71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</row>
    <row r="56">
      <c r="A56" s="71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</row>
    <row r="57">
      <c r="A57" s="71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</row>
    <row r="58">
      <c r="A58" s="71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</row>
  </sheetData>
  <autoFilter ref="$A$1:$Z$58"/>
  <conditionalFormatting sqref="A48:Z48">
    <cfRule type="cellIs" dxfId="0" priority="1" operator="lessThan">
      <formula>0</formula>
    </cfRule>
  </conditionalFormatting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</cols>
  <sheetData>
    <row r="1">
      <c r="A1" s="92"/>
      <c r="B1" s="92"/>
      <c r="E1" s="93" t="s">
        <v>68</v>
      </c>
      <c r="F1" s="93" t="s">
        <v>77</v>
      </c>
      <c r="G1" s="50" t="s">
        <v>260</v>
      </c>
      <c r="H1" s="49" t="s">
        <v>75</v>
      </c>
      <c r="I1" s="49" t="s">
        <v>76</v>
      </c>
      <c r="J1" s="50" t="s">
        <v>80</v>
      </c>
      <c r="K1" s="50" t="s">
        <v>261</v>
      </c>
      <c r="L1" s="50" t="s">
        <v>262</v>
      </c>
      <c r="M1" s="49" t="s">
        <v>81</v>
      </c>
      <c r="N1" s="49" t="s">
        <v>82</v>
      </c>
      <c r="O1" s="50" t="s">
        <v>83</v>
      </c>
      <c r="P1" s="49" t="s">
        <v>87</v>
      </c>
      <c r="Q1" s="49" t="s">
        <v>86</v>
      </c>
      <c r="R1" s="50" t="s">
        <v>85</v>
      </c>
      <c r="S1" s="50" t="s">
        <v>88</v>
      </c>
      <c r="T1" s="50" t="s">
        <v>90</v>
      </c>
    </row>
    <row r="2">
      <c r="A2" s="92"/>
      <c r="B2" s="92"/>
      <c r="E2" s="46">
        <v>18425.06</v>
      </c>
      <c r="F2" s="46">
        <v>17603.0</v>
      </c>
      <c r="G2" s="46">
        <v>34500.92</v>
      </c>
      <c r="H2" s="46">
        <v>14289.83</v>
      </c>
      <c r="I2" s="46">
        <v>14232.84</v>
      </c>
      <c r="J2" s="46">
        <v>0.0</v>
      </c>
      <c r="K2" s="46">
        <v>6352.86</v>
      </c>
      <c r="L2" s="46">
        <v>7217.36</v>
      </c>
      <c r="M2" s="46">
        <v>4234.64</v>
      </c>
      <c r="N2" s="46">
        <v>9433.2</v>
      </c>
      <c r="O2" s="46">
        <v>7217.36</v>
      </c>
      <c r="P2" s="46">
        <v>12168.47</v>
      </c>
      <c r="Q2" s="46">
        <v>22311.74</v>
      </c>
      <c r="R2" s="46">
        <v>22311.74</v>
      </c>
      <c r="S2" s="46">
        <v>9205.26</v>
      </c>
      <c r="T2" s="46">
        <v>14232.84</v>
      </c>
      <c r="U2" s="46">
        <v>213737.07</v>
      </c>
    </row>
    <row r="3">
      <c r="A3" s="94" t="s">
        <v>263</v>
      </c>
      <c r="B3" s="94" t="s">
        <v>264</v>
      </c>
    </row>
    <row r="4">
      <c r="A4" s="95" t="s">
        <v>250</v>
      </c>
      <c r="B4" s="96">
        <v>143846.14</v>
      </c>
    </row>
    <row r="5">
      <c r="A5" s="97" t="s">
        <v>265</v>
      </c>
      <c r="B5" s="98">
        <v>9692.3</v>
      </c>
    </row>
    <row r="6">
      <c r="A6" s="97" t="s">
        <v>266</v>
      </c>
      <c r="B6" s="99">
        <v>92307.68</v>
      </c>
    </row>
    <row r="7">
      <c r="A7" s="97" t="s">
        <v>267</v>
      </c>
      <c r="B7" s="99">
        <v>25846.16</v>
      </c>
    </row>
    <row r="8">
      <c r="A8" s="97" t="s">
        <v>268</v>
      </c>
      <c r="B8" s="99">
        <v>16000.0</v>
      </c>
    </row>
    <row r="9">
      <c r="A9" s="95" t="s">
        <v>251</v>
      </c>
      <c r="B9" s="96">
        <v>16421.07</v>
      </c>
    </row>
    <row r="10">
      <c r="A10" s="97" t="s">
        <v>265</v>
      </c>
      <c r="B10" s="99">
        <v>5469.8</v>
      </c>
    </row>
    <row r="11">
      <c r="A11" s="97" t="s">
        <v>266</v>
      </c>
      <c r="B11" s="99">
        <v>7752.79</v>
      </c>
    </row>
    <row r="12">
      <c r="A12" s="97" t="s">
        <v>267</v>
      </c>
      <c r="B12" s="99">
        <v>1974.48</v>
      </c>
    </row>
    <row r="13">
      <c r="A13" s="97" t="s">
        <v>268</v>
      </c>
      <c r="B13" s="99">
        <v>1224.0</v>
      </c>
    </row>
    <row r="14">
      <c r="A14" s="95" t="s">
        <v>253</v>
      </c>
      <c r="B14" s="96">
        <v>666.55</v>
      </c>
    </row>
    <row r="15">
      <c r="A15" s="97" t="s">
        <v>265</v>
      </c>
      <c r="B15" s="99">
        <v>223.11</v>
      </c>
    </row>
    <row r="16">
      <c r="A16" s="97" t="s">
        <v>266</v>
      </c>
      <c r="B16" s="99">
        <v>237.04</v>
      </c>
    </row>
    <row r="17">
      <c r="A17" s="97" t="s">
        <v>267</v>
      </c>
      <c r="B17" s="99">
        <v>127.68</v>
      </c>
    </row>
    <row r="18">
      <c r="A18" s="97" t="s">
        <v>268</v>
      </c>
      <c r="B18" s="99">
        <v>65.84</v>
      </c>
    </row>
    <row r="19">
      <c r="A19" s="97" t="s">
        <v>269</v>
      </c>
      <c r="B19" s="99">
        <v>12.88</v>
      </c>
    </row>
    <row r="20">
      <c r="A20" s="95" t="s">
        <v>254</v>
      </c>
      <c r="B20" s="96">
        <v>3013.72</v>
      </c>
    </row>
    <row r="21">
      <c r="A21" s="97" t="s">
        <v>265</v>
      </c>
      <c r="B21" s="99">
        <v>2755.24</v>
      </c>
    </row>
    <row r="22">
      <c r="A22" s="97" t="s">
        <v>267</v>
      </c>
      <c r="B22" s="99">
        <v>258.48</v>
      </c>
    </row>
    <row r="23">
      <c r="A23" s="95" t="s">
        <v>255</v>
      </c>
      <c r="B23" s="96">
        <v>-51.24</v>
      </c>
    </row>
    <row r="24">
      <c r="A24" s="97" t="s">
        <v>265</v>
      </c>
      <c r="B24" s="99">
        <v>-0.63</v>
      </c>
      <c r="C24" s="51">
        <f>B24+B28+B33</f>
        <v>20.84</v>
      </c>
    </row>
    <row r="25">
      <c r="A25" s="97" t="s">
        <v>266</v>
      </c>
      <c r="B25" s="99">
        <v>-14.28</v>
      </c>
    </row>
    <row r="26">
      <c r="A26" s="97" t="s">
        <v>267</v>
      </c>
      <c r="B26" s="99">
        <v>-36.33</v>
      </c>
      <c r="C26" s="51">
        <f>B26+B30+B35</f>
        <v>245.23</v>
      </c>
    </row>
    <row r="27">
      <c r="A27" s="95" t="s">
        <v>270</v>
      </c>
      <c r="B27" s="96">
        <v>1280.12</v>
      </c>
    </row>
    <row r="28">
      <c r="A28" s="97" t="s">
        <v>265</v>
      </c>
      <c r="B28" s="99">
        <v>17.28</v>
      </c>
    </row>
    <row r="29">
      <c r="A29" s="97" t="s">
        <v>266</v>
      </c>
      <c r="B29" s="99">
        <v>224.56</v>
      </c>
      <c r="C29" s="51">
        <f>B29+B25+B34</f>
        <v>298.8</v>
      </c>
    </row>
    <row r="30">
      <c r="A30" s="97" t="s">
        <v>267</v>
      </c>
      <c r="B30" s="99">
        <v>224.56</v>
      </c>
    </row>
    <row r="31">
      <c r="A31" s="97" t="s">
        <v>269</v>
      </c>
      <c r="B31" s="99">
        <v>813.72</v>
      </c>
      <c r="C31" s="51">
        <f>B30+B31+B36</f>
        <v>1126.8</v>
      </c>
    </row>
    <row r="32">
      <c r="A32" s="95" t="s">
        <v>271</v>
      </c>
      <c r="B32" s="96">
        <v>238.23</v>
      </c>
    </row>
    <row r="33">
      <c r="A33" s="97" t="s">
        <v>265</v>
      </c>
      <c r="B33" s="99">
        <v>4.19</v>
      </c>
    </row>
    <row r="34">
      <c r="A34" s="97" t="s">
        <v>266</v>
      </c>
      <c r="B34" s="99">
        <v>88.52</v>
      </c>
    </row>
    <row r="35">
      <c r="A35" s="97" t="s">
        <v>267</v>
      </c>
      <c r="B35" s="99">
        <v>57.0</v>
      </c>
    </row>
    <row r="36">
      <c r="A36" s="97" t="s">
        <v>269</v>
      </c>
      <c r="B36" s="99">
        <v>88.52</v>
      </c>
    </row>
    <row r="37">
      <c r="A37" s="95" t="s">
        <v>272</v>
      </c>
      <c r="B37" s="96">
        <v>1683.0</v>
      </c>
    </row>
    <row r="38">
      <c r="A38" s="97" t="s">
        <v>265</v>
      </c>
      <c r="B38" s="99">
        <v>99.0</v>
      </c>
    </row>
    <row r="39">
      <c r="A39" s="97" t="s">
        <v>266</v>
      </c>
      <c r="B39" s="99">
        <v>396.0</v>
      </c>
    </row>
    <row r="40">
      <c r="A40" s="97" t="s">
        <v>267</v>
      </c>
      <c r="B40" s="99">
        <v>396.0</v>
      </c>
    </row>
    <row r="41">
      <c r="A41" s="97" t="s">
        <v>268</v>
      </c>
      <c r="B41" s="99">
        <v>396.0</v>
      </c>
    </row>
    <row r="42">
      <c r="A42" s="97" t="s">
        <v>269</v>
      </c>
      <c r="B42" s="99">
        <v>396.0</v>
      </c>
    </row>
    <row r="43">
      <c r="A43" s="95" t="s">
        <v>273</v>
      </c>
      <c r="B43" s="100"/>
    </row>
    <row r="44">
      <c r="A44" s="97" t="s">
        <v>273</v>
      </c>
      <c r="B44" s="92"/>
    </row>
    <row r="45">
      <c r="A45" s="95" t="s">
        <v>36</v>
      </c>
      <c r="B45" s="96">
        <v>48102.0</v>
      </c>
    </row>
    <row r="46">
      <c r="A46" s="97" t="s">
        <v>265</v>
      </c>
      <c r="B46" s="98">
        <v>48102.0</v>
      </c>
    </row>
    <row r="47">
      <c r="A47" s="101" t="s">
        <v>92</v>
      </c>
      <c r="B47" s="102">
        <v>215199.59</v>
      </c>
    </row>
  </sheetData>
  <drawing r:id="rId1"/>
</worksheet>
</file>