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<sst xmlns="http://schemas.openxmlformats.org/spreadsheetml/2006/main" count="2275" uniqueCount="1109">
  <si>
    <t>80426</t>
  </si>
  <si>
    <t>barnsley</t>
  </si>
  <si>
    <t>https://files.ofsted.gov.uk/v1/file/50038886</t>
  </si>
  <si>
    <t>Good</t>
  </si>
  <si>
    <t>standard</t>
  </si>
  <si>
    <t>Jan Edwards</t>
  </si>
  <si>
    <t>08/10/2018</t>
  </si>
  <si>
    <t>19/10/2018</t>
  </si>
  <si>
    <t>19/11/18</t>
  </si>
  <si>
    <t>0.1762748496568293</t>
  </si>
  <si>
    <t>Sentiment positive</t>
  </si>
  <si>
    <t>['0.020*"children" + 0.012*"’" + 0.012*"care" + 0.007*"well" + 0.007*"child" + 0.006*"needs" + 0.006*"support" + 0.006*"services" + 0.006*"social" + 0.005*"workers"', '0.027*"children" + 0.010*"’" + 0.007*"well" + 0.007*"care" + 0.006*"support" + 0.006*"Children" + 0.005*"needs" + 0.005*"service" + 0.005*"work" + 0.005*"benefit"', '0.037*"children" + 0.009*"’" + 0.009*"care" + 0.009*"child" + 0.008*"well" + 0.007*"social" + 0.005*"help" + 0.005*"support" + 0.005*"young" + 0.005*"people"']</t>
  </si>
  <si>
    <t>80427</t>
  </si>
  <si>
    <t>bath and north east somerset</t>
  </si>
  <si>
    <t>https://files.ofsted.gov.uk/v1/file/50181505</t>
  </si>
  <si>
    <t>short</t>
  </si>
  <si>
    <t>Steve Lowe</t>
  </si>
  <si>
    <t>28/02/2022</t>
  </si>
  <si>
    <t>04/03/2022</t>
  </si>
  <si>
    <t>19/04/22</t>
  </si>
  <si>
    <t>0.18318321148368655</t>
  </si>
  <si>
    <t>['0.033*"children" + 0.017*"’" + 0.009*"care" + 0.008*"well" + 0.007*"social" + 0.007*"support" + 0.007*"services" + 0.007*"families" + 0.006*"local" + 0.006*"authority"', '0.024*"children" + 0.013*"’" + 0.010*"care" + 0.009*"services" + 0.008*"families" + 0.008*"support" + 0.006*"local" + 0.006*"well" + 0.005*"social" + 0.005*"leavers"', '0.034*"children" + 0.016*"’" + 0.009*"care" + 0.009*"well" + 0.008*"services" + 0.006*"local" + 0.006*"needs" + 0.006*"families" + 0.006*"authority" + 0.006*"support"']</t>
  </si>
  <si>
    <t>80428</t>
  </si>
  <si>
    <t>bedford</t>
  </si>
  <si>
    <t>https://files.ofsted.gov.uk/v1/file/50175284</t>
  </si>
  <si>
    <t>Margaret Burke</t>
  </si>
  <si>
    <t>15/11/2021</t>
  </si>
  <si>
    <t>26/11/2021</t>
  </si>
  <si>
    <t>14/01/22</t>
  </si>
  <si>
    <t>0.2171837244626719</t>
  </si>
  <si>
    <t>['0.028*"children" + 0.016*"’" + 0.011*"support" + 0.009*"services" + 0.009*"Children" + 0.008*"families" + 0.006*"work" + 0.006*"needs" + 0.006*"care" + 0.005*"well"', '0.030*"children" + 0.020*"’" + 0.008*"care" + 0.008*"work" + 0.008*"families" + 0.007*"support" + 0.007*"services" + 0.006*"help" + 0.006*"Children" + 0.005*"needs"', '0.034*"children" + 0.012*"’" + 0.010*"support" + 0.007*"families" + 0.007*"work" + 0.006*"care" + 0.006*"services" + 0.005*"needs" + 0.005*"ensure" + 0.005*"authority"']</t>
  </si>
  <si>
    <t>80429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</si>
  <si>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</si>
  <si>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</si>
  <si>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</si>
  <si>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</si>
  <si>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</si>
  <si>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</si>
  <si>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0.2050763061822969</t>
  </si>
  <si>
    <t>['0.026*"children" + 0.012*"’" + 0.009*"needs" + 0.009*"people" + 0.008*"care" + 0.006*"Children" + 0.006*"services" + 0.006*"young" + 0.005*"appropriate" + 0.005*"trust"', '0.027*"children" + 0.010*"’" + 0.009*"young" + 0.009*"care" + 0.008*"people" + 0.008*"Children" + 0.008*"services" + 0.008*"needs" + 0.006*"well" + 0.006*"effective"', '0.035*"children" + 0.017*"’" + 0.010*"care" + 0.008*"services" + 0.008*"young" + 0.008*"needs" + 0.008*"people" + 0.008*"Children" + 0.006*"well" + 0.006*"plans"']</t>
  </si>
  <si>
    <t>80430</t>
  </si>
  <si>
    <t>blackburn with darwen</t>
  </si>
  <si>
    <t>https://files.ofsted.gov.uk/v1/file/50179542</t>
  </si>
  <si>
    <t>Requires improvement</t>
  </si>
  <si>
    <t>Kathryn Grindrod</t>
  </si>
  <si>
    <t>24/01/2022</t>
  </si>
  <si>
    <t>04/02/2022</t>
  </si>
  <si>
    <t>18/03/22</t>
  </si>
  <si>
    <t>0.16222788411284997</t>
  </si>
  <si>
    <t>['0.032*"children" + 0.019*"care" + 0.013*"’" + 0.009*"leavers" + 0.008*"local" + 0.008*"authority" + 0.008*"support" + 0.007*"help" + 0.007*"Children" + 0.007*"practice"', '0.036*"children" + 0.015*"care" + 0.014*"’" + 0.010*"support" + 0.009*"local" + 0.008*"authority" + 0.008*"leavers" + 0.006*"needs" + 0.006*"quality" + 0.006*"social"', '0.039*"children" + 0.019*"care" + 0.009*"local" + 0.008*"’" + 0.008*"support" + 0.008*"authority" + 0.007*"needs" + 0.006*"Blackburn" + 0.006*"leavers" + 0.006*"social"']</t>
  </si>
  <si>
    <t>80431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</si>
  <si>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</si>
  <si>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</si>
  <si>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</si>
  <si>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</si>
  <si>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</si>
  <si>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</si>
  <si>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0.17558251563251553</t>
  </si>
  <si>
    <t>['0.030*"children" + 0.011*"’" + 0.007*"needs" + 0.007*"support" + 0.006*"care" + 0.006*"Children" + 0.006*"well" + 0.006*"social" + 0.005*"services" + 0.005*"work"', '0.034*"children" + 0.012*"’" + 0.007*"care" + 0.006*"needs" + 0.006*"services" + 0.006*"well" + 0.005*"support" + 0.005*"Blackpool" + 0.005*"social" + 0.005*"quality"', '0.047*"children" + 0.017*"’" + 0.011*"needs" + 0.010*"well" + 0.008*"services" + 0.008*"care" + 0.008*"Blackpool" + 0.006*"Children" + 0.006*"social" + 0.006*"effective"']</t>
  </si>
  <si>
    <t>350</t>
  </si>
  <si>
    <t>bolton</t>
  </si>
  <si>
    <t>https://files.ofsted.gov.uk/v1/file/50004465</t>
  </si>
  <si>
    <t>23/04/2018</t>
  </si>
  <si>
    <t>04/05/2018</t>
  </si>
  <si>
    <t>12/06/18</t>
  </si>
  <si>
    <t>0.23791586706535164</t>
  </si>
  <si>
    <t>['0.034*"children" + 0.012*"care" + 0.009*"work" + 0.009*"good" + 0.008*"’" + 0.007*"social" + 0.006*"needs" + 0.006*"well" + 0.006*"support" + 0.006*"services"', '0.029*"children" + 0.012*"’" + 0.009*"care" + 0.008*"work" + 0.007*"good" + 0.006*"needs" + 0.006*"support" + 0.005*"well" + 0.005*"effective" + 0.005*"social"', '0.034*"children" + 0.012*"care" + 0.011*"’" + 0.009*"work" + 0.007*"good" + 0.007*"social" + 0.006*"needs" + 0.006*"support" + 0.006*"well" + 0.006*"services"']</t>
  </si>
  <si>
    <t>2532287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</si>
  <si>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</si>
  <si>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</si>
  <si>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</si>
  <si>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</si>
  <si>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</si>
  <si>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</si>
  <si>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nan</t>
  </si>
  <si>
    <t>0.15295222417769153</t>
  </si>
  <si>
    <t>['0.038*"children" + 0.019*"’" + 0.009*"care" + 0.008*"support" + 0.008*"social" + 0.007*"work" + 0.007*"services" + 0.006*"authority" + 0.006*"families" + 0.006*"local"', '0.026*"children" + 0.013*"’" + 0.008*"local" + 0.008*"families" + 0.007*"social" + 0.006*"care" + 0.006*"services" + 0.005*"authority" + 0.005*"quality" + 0.004*"progress"', '0.026*"children" + 0.012*"’" + 0.007*"care" + 0.007*"services" + 0.006*"families" + 0.006*"social" + 0.006*"authority" + 0.005*"work" + 0.005*"support" + 0.005*"local"']</t>
  </si>
  <si>
    <t>80436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</si>
  <si>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</si>
  <si>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</si>
  <si>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</si>
  <si>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</si>
  <si>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</si>
  <si>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</si>
  <si>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</si>
  <si>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0.20682410709612795</t>
  </si>
  <si>
    <t>['0.024*"children" + 0.016*"support" + 0.014*"’" + 0.011*"care" + 0.008*"workers" + 0.007*"Children" + 0.007*"work" + 0.007*"people" + 0.006*"services" + 0.006*"social"', '0.033*"children" + 0.017*"support" + 0.015*"’" + 0.014*"care" + 0.010*"Children" + 0.010*"people" + 0.009*"young" + 0.008*"services" + 0.007*"work" + 0.007*"social"', '0.024*"children" + 0.011*"’" + 0.010*"support" + 0.008*"care" + 0.006*"needs" + 0.006*"people" + 0.006*"services" + 0.006*"social" + 0.005*"work" + 0.005*"Children"']</t>
  </si>
  <si>
    <t>846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</si>
  <si>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</si>
  <si>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</si>
  <si>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</si>
  <si>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</si>
  <si>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</si>
  <si>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</si>
  <si>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0.16054366697506545</t>
  </si>
  <si>
    <t>['0.035*"children" + 0.012*"’" + 0.011*"workers" + 0.009*"social" + 0.009*"support" + 0.009*"work" + 0.008*"care" + 0.008*"needs" + 0.008*"good" + 0.007*"services"', '0.029*"children" + 0.014*"’" + 0.011*"care" + 0.009*"workers" + 0.009*"work" + 0.009*"needs" + 0.007*"social" + 0.007*"good" + 0.007*"inspection" + 0.005*"local"', '0.025*"children" + 0.013*"care" + 0.011*"work" + 0.009*"workers" + 0.008*"’" + 0.008*"social" + 0.007*"support" + 0.006*"good" + 0.006*"needs" + 0.005*"people"']</t>
  </si>
  <si>
    <t>80441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</si>
  <si>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</si>
  <si>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</si>
  <si>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</si>
  <si>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</si>
  <si>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</si>
  <si>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</si>
  <si>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0.17561735094255018</t>
  </si>
  <si>
    <t>['0.039*"children" + 0.015*"’" + 0.012*"care" + 0.009*"services" + 0.008*"local" + 0.008*"authority" + 0.007*"support" + 0.007*"leavers" + 0.007*"well" + 0.007*"help"', '0.029*"children" + 0.014*"’" + 0.010*"care" + 0.010*"services" + 0.010*"support" + 0.008*"help" + 0.007*"local" + 0.007*"workers" + 0.006*"well" + 0.006*"authority"', '0.042*"children" + 0.018*"’" + 0.010*"care" + 0.009*"support" + 0.009*"well" + 0.008*"help" + 0.008*"Bristol" + 0.008*"services" + 0.007*"good" + 0.007*"local"']</t>
  </si>
  <si>
    <t>80442</t>
  </si>
  <si>
    <t>buckinghamshire</t>
  </si>
  <si>
    <t>https://files.ofsted.gov.uk/v1/file/50177454</t>
  </si>
  <si>
    <t>Nick Stacey</t>
  </si>
  <si>
    <t>0.14138470746425272</t>
  </si>
  <si>
    <t>['0.023*"children" + 0.016*"care" + 0.011*"social" + 0.010*"work" + 0.009*"’" + 0.007*"workers" + 0.006*"services" + 0.005*"local" + 0.005*"support" + 0.005*"plans"', '0.037*"children" + 0.015*"care" + 0.015*"’" + 0.014*"social" + 0.013*"work" + 0.010*"workers" + 0.008*"services" + 0.006*"local" + 0.005*"managers" + 0.005*"support"', '0.026*"children" + 0.013*"care" + 0.011*"work" + 0.010*"social" + 0.009*"workers" + 0.008*"’" + 0.006*"support" + 0.006*"services" + 0.005*"local" + 0.004*"leavers"']</t>
  </si>
  <si>
    <t>80443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</si>
  <si>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</si>
  <si>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</si>
  <si>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</si>
  <si>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</si>
  <si>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</si>
  <si>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</si>
  <si>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None</t>
  </si>
  <si>
    <t>0.13590283473836104</t>
  </si>
  <si>
    <t>['0.036*"children" + 0.012*"’" + 0.010*"care" + 0.009*"work" + 0.009*"social" + 0.007*"2021" + 0.006*"needs" + 0.006*"protection" + 0.006*"team" + 0.006*"practice"', '0.028*"children" + 0.008*"care" + 0.008*"social" + 0.007*"’" + 0.006*"services" + 0.006*"protection" + 0.005*"2021" + 0.005*"need" + 0.005*"needs" + 0.005*"team"', '0.023*"children" + 0.007*"’" + 0.007*"care" + 0.005*"needs" + 0.005*"social" + 0.005*"protection" + 0.004*"services" + 0.004*"need" + 0.004*"risk" + 0.004*"Children"']</t>
  </si>
  <si>
    <t>80444</t>
  </si>
  <si>
    <t>calderdale</t>
  </si>
  <si>
    <t>https://files.ofsted.gov.uk/v1/file/50045446</t>
  </si>
  <si>
    <t>12/11/2018</t>
  </si>
  <si>
    <t>23/11/2018</t>
  </si>
  <si>
    <t>19/12/18</t>
  </si>
  <si>
    <t>0.1953929877710363</t>
  </si>
  <si>
    <t>['0.033*"children" + 0.015*"care" + 0.014*"’" + 0.011*"work" + 0.009*"social" + 0.009*"young" + 0.007*"support" + 0.007*"people" + 0.007*"Children" + 0.007*"managers"', '0.026*"children" + 0.011*"’" + 0.010*"care" + 0.009*"social" + 0.008*"work" + 0.007*"Children" + 0.007*"well" + 0.007*"support" + 0.005*"workers" + 0.005*"young"', '0.020*"children" + 0.014*"care" + 0.010*"’" + 0.008*"Children" + 0.007*"social" + 0.007*"work" + 0.006*"support" + 0.005*"people" + 0.005*"managers" + 0.005*"workers"']</t>
  </si>
  <si>
    <t>80445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</si>
  <si>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</si>
  <si>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</si>
  <si>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</si>
  <si>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</si>
  <si>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</si>
  <si>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</si>
  <si>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0.18820341531624715</t>
  </si>
  <si>
    <t>['0.033*"children" + 0.013*"’" + 0.013*"work" + 0.009*"care" + 0.007*"good" + 0.007*"teams" + 0.007*"social" + 0.006*"authority" + 0.006*"need" + 0.006*"well"', '0.039*"children" + 0.017*"work" + 0.014*"’" + 0.010*"care" + 0.010*"well" + 0.008*"good" + 0.008*"needs" + 0.008*"local" + 0.008*"social" + 0.007*"plans"', '0.026*"children" + 0.015*"work" + 0.011*"care" + 0.008*"’" + 0.008*"social" + 0.007*"people" + 0.007*"well" + 0.007*"young" + 0.007*"workers" + 0.006*"needs"']</t>
  </si>
  <si>
    <t>80446</t>
  </si>
  <si>
    <t>central bedfordshire</t>
  </si>
  <si>
    <t>https://files.ofsted.gov.uk/v1/file/50178619</t>
  </si>
  <si>
    <t>17/01/2022</t>
  </si>
  <si>
    <t>21/01/2022</t>
  </si>
  <si>
    <t>04/03/22</t>
  </si>
  <si>
    <t>0.196023841478387</t>
  </si>
  <si>
    <t>['0.032*"children" + 0.014*"’" + 0.014*"support" + 0.010*"care" + 0.007*"help" + 0.007*"need" + 0.007*"workers" + 0.007*"child" + 0.007*"services" + 0.006*"needs"', '0.039*"children" + 0.014*"support" + 0.013*"’" + 0.013*"care" + 0.009*"well" + 0.008*"services" + 0.007*"help" + 0.007*"workers" + 0.007*"child" + 0.006*"needs"', '0.029*"children" + 0.013*"’" + 0.013*"support" + 0.007*"well" + 0.007*"care" + 0.006*"help" + 0.006*"work" + 0.005*"services" + 0.005*"workers" + 0.005*"needs"']</t>
  </si>
  <si>
    <t>80447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</si>
  <si>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</si>
  <si>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</si>
  <si>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</si>
  <si>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</si>
  <si>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</si>
  <si>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</si>
  <si>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0.16129967543172297</t>
  </si>
  <si>
    <t>['0.038*"children" + 0.013*"care" + 0.012*"’" + 0.009*"social" + 0.008*"needs" + 0.008*"well" + 0.007*"support" + 0.007*"good" + 0.007*"authority" + 0.007*"plans"', '0.017*"children" + 0.008*"care" + 0.007*"’" + 0.006*"social" + 0.006*"workers" + 0.005*"good" + 0.005*"work" + 0.005*"support" + 0.005*"needs" + 0.005*"practice"', '0.021*"children" + 0.016*"care" + 0.013*"’" + 0.008*"work" + 0.007*"support" + 0.006*"social" + 0.006*"well" + 0.006*"local" + 0.006*"services" + 0.006*"families"']</t>
  </si>
  <si>
    <t>80448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</si>
  <si>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</si>
  <si>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</si>
  <si>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</si>
  <si>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</si>
  <si>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</si>
  <si>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</si>
  <si>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0.18010624054022578</t>
  </si>
  <si>
    <t>['0.042*"children" + 0.017*"’" + 0.009*"care" + 0.008*"workers" + 0.008*"social" + 0.007*"services" + 0.006*"local" + 0.006*"needs" + 0.006*"well" + 0.006*"child"', '0.039*"children" + 0.018*"’" + 0.018*"care" + 0.009*"social" + 0.008*"workers" + 0.008*"services" + 0.007*"authority" + 0.006*"local" + 0.006*"Children" + 0.006*"child"', '0.024*"children" + 0.019*"’" + 0.011*"care" + 0.009*"social" + 0.008*"workers" + 0.008*"services" + 0.007*"child" + 0.007*"Children" + 0.006*"well" + 0.006*"service"']</t>
  </si>
  <si>
    <t>80449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</si>
  <si>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</si>
  <si>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</si>
  <si>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</si>
  <si>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</si>
  <si>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</si>
  <si>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</si>
  <si>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0.10332680367649046</t>
  </si>
  <si>
    <t>['0.034*"children" + 0.020*"’" + 0.015*"social" + 0.013*"care" + 0.008*"services" + 0.007*"workers" + 0.007*"authority" + 0.006*"local" + 0.006*"plans" + 0.005*"work"', '0.025*"children" + 0.012*"’" + 0.010*"care" + 0.008*"social" + 0.006*"workers" + 0.005*"local" + 0.005*"work" + 0.005*"authority" + 0.005*"Bradford" + 0.005*"support"', '0.047*"children" + 0.018*"’" + 0.015*"care" + 0.012*"social" + 0.007*"services" + 0.006*"work" + 0.006*"plans" + 0.006*"workers" + 0.005*"support" + 0.005*"needs"']</t>
  </si>
  <si>
    <t>80450</t>
  </si>
  <si>
    <t>london corporation</t>
  </si>
  <si>
    <t>https://files.ofsted.gov.uk/v1/file/50149902</t>
  </si>
  <si>
    <t>02/03/2020</t>
  </si>
  <si>
    <t>06/03/2020</t>
  </si>
  <si>
    <t>06/04/20</t>
  </si>
  <si>
    <t>0.2065441989467962</t>
  </si>
  <si>
    <t>['0.032*"children" + 0.013*"care" + 0.009*"well" + 0.008*"’" + 0.007*"work" + 0.007*"service" + 0.007*"services" + 0.007*"leavers" + 0.006*"ensure" + 0.006*"Children"', '0.032*"children" + 0.014*"care" + 0.012*"needs" + 0.012*"’" + 0.009*"well" + 0.007*"Children" + 0.006*"work" + 0.006*"families" + 0.006*"local" + 0.006*"service"', '0.028*"children" + 0.018*"care" + 0.010*"needs" + 0.010*"’" + 0.009*"ensure" + 0.008*"services" + 0.008*"well" + 0.008*"work" + 0.007*"local" + 0.007*"service"']</t>
  </si>
  <si>
    <t>80451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</si>
  <si>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</si>
  <si>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</si>
  <si>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</si>
  <si>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</si>
  <si>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</si>
  <si>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</si>
  <si>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0.2174368164042077</t>
  </si>
  <si>
    <t>['0.034*"children" + 0.015*"care" + 0.013*"’" + 0.010*"services" + 0.007*"support" + 0.007*"leaders" + 0.007*"well" + 0.007*"Wakefield" + 0.007*"Children" + 0.007*"effective"', '0.024*"children" + 0.013*"’" + 0.011*"care" + 0.008*"support" + 0.008*"services" + 0.007*"leavers" + 0.007*"workers" + 0.006*"leaders" + 0.006*"November" + 0.006*"service"', '0.033*"children" + 0.017*"’" + 0.012*"care" + 0.008*"workers" + 0.007*"service" + 0.007*"Wakefield" + 0.007*"leavers" + 0.007*"services" + 0.006*"well" + 0.006*"quality"']</t>
  </si>
  <si>
    <t>80453</t>
  </si>
  <si>
    <t>york</t>
  </si>
  <si>
    <t>https://files.ofsted.gov.uk/v1/file/50182483</t>
  </si>
  <si>
    <t>07/03/2022</t>
  </si>
  <si>
    <t>18/03/2022</t>
  </si>
  <si>
    <t>04/05/22</t>
  </si>
  <si>
    <t>0.1621209151620737</t>
  </si>
  <si>
    <t>['0.028*"children" + 0.012*"’" + 0.011*"care" + 0.007*"support" + 0.007*"services" + 0.007*"local" + 0.007*"social" + 0.006*"March" + 0.006*"work" + 0.006*"leavers"', '0.047*"children" + 0.014*"’" + 0.011*"care" + 0.010*"services" + 0.009*"support" + 0.008*"social" + 0.007*"local" + 0.007*"authority" + 0.007*"needs" + 0.007*"workers"', '0.022*"children" + 0.010*"’" + 0.009*"care" + 0.008*"support" + 0.007*"services" + 0.007*"work" + 0.006*"local" + 0.005*"authority" + 0.005*"social" + 0.005*"needs"']</t>
  </si>
  <si>
    <t>80454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</si>
  <si>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</si>
  <si>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</si>
  <si>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</si>
  <si>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</si>
  <si>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</si>
  <si>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</si>
  <si>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0.24732514217808294</t>
  </si>
  <si>
    <t>['0.016*"children" + 0.008*"’" + 0.008*"well" + 0.008*"Children" + 0.007*"care" + 0.007*"quality" + 0.007*"young" + 0.007*"social" + 0.007*"leaders" + 0.007*"work"', '0.018*"children" + 0.014*"well" + 0.009*"care" + 0.008*"’" + 0.008*"social" + 0.008*"support" + 0.008*"work" + 0.007*"quality" + 0.007*"young" + 0.006*"people"', '0.029*"children" + 0.017*"care" + 0.013*"well" + 0.012*"’" + 0.010*"work" + 0.009*"quality" + 0.008*"effective" + 0.008*"young" + 0.008*"workers" + 0.008*"support"']</t>
  </si>
  <si>
    <t>80455</t>
  </si>
  <si>
    <t>isles of scilly</t>
  </si>
  <si>
    <t>https://files.ofsted.gov.uk/v1/file/50135438</t>
  </si>
  <si>
    <t>Joy Howick</t>
  </si>
  <si>
    <t>19/12/19</t>
  </si>
  <si>
    <t>0.16472657244716069</t>
  </si>
  <si>
    <t>['0.023*"children" + 0.013*"’" + 0.008*"services" + 0.008*"local" + 0.007*"support" + 0.007*"families" + 0.006*"workers" + 0.006*"well" + 0.006*"care" + 0.005*"help"', '0.018*"children" + 0.011*"’" + 0.007*"well" + 0.007*"local" + 0.006*"care" + 0.006*"services" + 0.006*"families" + 0.005*"support" + 0.005*"work" + 0.004*"Social"', '0.038*"children" + 0.023*"’" + 0.011*"services" + 0.009*"work" + 0.008*"well" + 0.008*"local" + 0.008*"support" + 0.008*"families" + 0.007*"social" + 0.006*"practice"']</t>
  </si>
  <si>
    <t>80456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</si>
  <si>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</si>
  <si>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</si>
  <si>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</si>
  <si>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</si>
  <si>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</si>
  <si>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</si>
  <si>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0.1733325299154993</t>
  </si>
  <si>
    <t>['0.037*"children" + 0.018*"’" + 0.017*"local" + 0.014*"services" + 0.013*"work" + 0.013*"authority" + 0.012*"social" + 0.009*"Children" + 0.008*"care" + 0.008*"Coventry"', '0.024*"children" + 0.011*"’" + 0.009*"social" + 0.009*"local" + 0.008*"work" + 0.008*"care" + 0.007*"services" + 0.007*"people" + 0.006*"authority" + 0.006*"service"', '0.032*"children" + 0.014*"’" + 0.014*"authority" + 0.010*"work" + 0.009*"social" + 0.009*"local" + 0.008*"services" + 0.008*"care" + 0.007*"young" + 0.007*"workers"']</t>
  </si>
  <si>
    <t>80458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</si>
  <si>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</si>
  <si>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</si>
  <si>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</si>
  <si>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</si>
  <si>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</si>
  <si>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</si>
  <si>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0.1982786019310407</t>
  </si>
  <si>
    <t>['0.034*"children" + 0.017*"’" + 0.014*"care" + 0.011*"support" + 0.010*"social" + 0.008*"work" + 0.008*"workers" + 0.007*"leavers" + 0.007*"services" + 0.006*"families"', '0.020*"children" + 0.012*"care" + 0.010*"’" + 0.006*"support" + 0.006*"local" + 0.006*"social" + 0.005*"leavers" + 0.005*"services" + 0.005*"well" + 0.005*"workers"', '0.032*"children" + 0.016*"’" + 0.015*"care" + 0.012*"support" + 0.010*"workers" + 0.009*"social" + 0.007*"well" + 0.007*"leavers" + 0.007*"local" + 0.007*"families"']</t>
  </si>
  <si>
    <t>80459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</si>
  <si>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</si>
  <si>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</si>
  <si>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</si>
  <si>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</si>
  <si>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</si>
  <si>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</si>
  <si>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0.2161497500221872</t>
  </si>
  <si>
    <t>['0.039*"children" + 0.019*"’" + 0.011*"Children" + 0.010*"support" + 0.009*"care" + 0.009*"needs" + 0.009*"help" + 0.008*"services" + 0.008*"workers" + 0.007*"quality"', '0.051*"children" + 0.020*"’" + 0.011*"support" + 0.009*"help" + 0.008*"care" + 0.008*"services" + 0.008*"work" + 0.008*"Children" + 0.007*"needs" + 0.007*"workers"', '0.021*"children" + 0.009*"’" + 0.007*"support" + 0.007*"care" + 0.006*"Children" + 0.006*"needs" + 0.006*"work" + 0.006*"help" + 0.006*"social" + 0.005*"services"']</t>
  </si>
  <si>
    <t>830</t>
  </si>
  <si>
    <t>derbyshire</t>
  </si>
  <si>
    <t>https://files.ofsted.gov.uk/v1/file/50110094</t>
  </si>
  <si>
    <t>08/07/2019</t>
  </si>
  <si>
    <t>12/07/2019</t>
  </si>
  <si>
    <t>19/09/19</t>
  </si>
  <si>
    <t>0.16477437134814177</t>
  </si>
  <si>
    <t>['0.021*"children" + 0.014*"care" + 0.009*"’" + 0.009*"workers" + 0.009*"support" + 0.008*"social" + 0.007*"service" + 0.007*"services" + 0.006*"quality" + 0.006*"leavers"', '0.033*"children" + 0.016*"care" + 0.012*"service" + 0.011*"’" + 0.009*"support" + 0.008*"quality" + 0.007*"leavers" + 0.006*"workers" + 0.006*"oversight" + 0.006*"services"', '0.027*"children" + 0.012*"care" + 0.011*"social" + 0.011*"’" + 0.008*"service" + 0.008*"workers" + 0.008*"quality" + 0.007*"support" + 0.006*"leavers" + 0.006*"services"']</t>
  </si>
  <si>
    <t>80461</t>
  </si>
  <si>
    <t>devon</t>
  </si>
  <si>
    <t>https://files.ofsted.gov.uk/v1/file/50149435</t>
  </si>
  <si>
    <t>20/01/2020</t>
  </si>
  <si>
    <t>31/01/2020</t>
  </si>
  <si>
    <t>17/03/20</t>
  </si>
  <si>
    <t>0.12337952145483538</t>
  </si>
  <si>
    <t>['0.023*"children" + 0.010*"care" + 0.008*"young" + 0.007*"’" + 0.007*"work" + 0.007*"people" + 0.006*"families" + 0.006*"social" + 0.005*"workers" + 0.004*"well"', '0.032*"children" + 0.010*"care" + 0.009*"’" + 0.008*"people" + 0.007*"social" + 0.007*"young" + 0.007*"child" + 0.007*"workers" + 0.006*"local" + 0.006*"leavers"', '0.022*"children" + 0.010*"care" + 0.007*"’" + 0.006*"people" + 0.006*"workers" + 0.005*"Children" + 0.005*"work" + 0.005*"social" + 0.004*"local" + 0.004*"leaders"']</t>
  </si>
  <si>
    <t>80462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</si>
  <si>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</si>
  <si>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</si>
  <si>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</si>
  <si>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</si>
  <si>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</si>
  <si>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</si>
  <si>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0.1511958159685433</t>
  </si>
  <si>
    <t>['0.035*"children" + 0.018*"’" + 0.013*"care" + 0.008*"support" + 0.007*"services" + 0.006*"well" + 0.006*"Doncaster" + 0.005*"Children" + 0.005*"social" + 0.005*"child"', '0.026*"children" + 0.013*"’" + 0.009*"support" + 0.008*"care" + 0.007*"services" + 0.005*"young" + 0.005*"Children" + 0.005*"social" + 0.004*"work" + 0.004*"Doncaster"', '0.044*"children" + 0.019*"’" + 0.010*"care" + 0.009*"support" + 0.007*"social" + 0.007*"help" + 0.006*"well" + 0.006*"work" + 0.006*"child" + 0.006*"families"']</t>
  </si>
  <si>
    <t>838</t>
  </si>
  <si>
    <t>dorset</t>
  </si>
  <si>
    <t>https://files.ofsted.gov.uk/v1/file/50172438</t>
  </si>
  <si>
    <t>27/09/2021</t>
  </si>
  <si>
    <t>08/10/2021</t>
  </si>
  <si>
    <t>19/11/21</t>
  </si>
  <si>
    <t>0.19221970879757752</t>
  </si>
  <si>
    <t>['0.028*"children" + 0.017*"’" + 0.017*"care" + 0.008*"leavers" + 0.007*"families" + 0.007*"services" + 0.007*"local" + 0.006*"good" + 0.006*"Dorset" + 0.005*"support"', '0.020*"children" + 0.009*"care" + 0.007*"’" + 0.006*"local" + 0.006*"Dorset" + 0.006*"work" + 0.005*"families" + 0.005*"leavers" + 0.005*"well" + 0.005*"good"', '0.024*"children" + 0.012*"care" + 0.009*"’" + 0.008*"Dorset" + 0.007*"leavers" + 0.006*"families" + 0.005*"work" + 0.005*"well" + 0.005*"local" + 0.005*"services"']</t>
  </si>
  <si>
    <t>80464</t>
  </si>
  <si>
    <t>dudley</t>
  </si>
  <si>
    <t>https://files.ofsted.gov.uk/v1/file/50204402</t>
  </si>
  <si>
    <t>31/10/2022</t>
  </si>
  <si>
    <t>11/11/2022</t>
  </si>
  <si>
    <t>13/01/23</t>
  </si>
  <si>
    <t>0.1605305788394432</t>
  </si>
  <si>
    <t>['0.040*"children" + 0.016*"care" + 0.013*"’" + 0.009*"needs" + 0.007*"Dudley" + 0.006*"service" + 0.006*"services" + 0.005*"work" + 0.005*"always" + 0.005*"Children"', '0.019*"children" + 0.012*"’" + 0.009*"needs" + 0.009*"care" + 0.006*"Dudley" + 0.005*"service" + 0.005*"Children" + 0.005*"services" + 0.005*"improvement" + 0.005*"well"', '0.031*"children" + 0.014*"’" + 0.011*"care" + 0.010*"needs" + 0.007*"Dudley" + 0.006*"services" + 0.005*"assessments" + 0.005*"arrangements" + 0.005*"local" + 0.005*"leavers"']</t>
  </si>
  <si>
    <t>80465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</si>
  <si>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</si>
  <si>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</si>
  <si>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</si>
  <si>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</si>
  <si>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</si>
  <si>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</si>
  <si>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0.17885642682233602</t>
  </si>
  <si>
    <t>['0.033*"children" + 0.015*"care" + 0.012*"needs" + 0.011*"’" + 0.010*"services" + 0.010*"support" + 0.008*"social" + 0.007*"leavers" + 0.007*"well" + 0.006*"families"', '0.028*"children" + 0.012*"’" + 0.008*"care" + 0.007*"needs" + 0.007*"May" + 0.006*"services" + 0.006*"leavers" + 0.005*"Durham" + 0.005*"support" + 0.005*"young"', '0.038*"children" + 0.014*"care" + 0.014*"’" + 0.010*"services" + 0.007*"families" + 0.007*"needs" + 0.006*"Durham" + 0.006*"workers" + 0.005*"young" + 0.005*"ensure"']</t>
  </si>
  <si>
    <t>80466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</si>
  <si>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</si>
  <si>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</si>
  <si>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</si>
  <si>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</si>
  <si>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</si>
  <si>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</si>
  <si>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0.1741892790635809</t>
  </si>
  <si>
    <t>['0.022*"children" + 0.014*"’" + 0.009*"care" + 0.009*"services" + 0.009*"plans" + 0.007*"needs" + 0.007*"workers" + 0.007*"people" + 0.006*"local" + 0.006*"authority"', '0.042*"children" + 0.011*"’" + 0.011*"care" + 0.009*"services" + 0.007*"people" + 0.007*"needs" + 0.007*"support" + 0.007*"well" + 0.006*"authority" + 0.006*"local"', '0.038*"children" + 0.015*"’" + 0.012*"care" + 0.008*"services" + 0.008*"needs" + 0.008*"local" + 0.008*"workers" + 0.008*"well" + 0.007*"young" + 0.007*"plans"']</t>
  </si>
  <si>
    <t>80467</t>
  </si>
  <si>
    <t>east sussex</t>
  </si>
  <si>
    <t>https://files.ofsted.gov.uk/v1/file/50018662</t>
  </si>
  <si>
    <t>16/07/2018</t>
  </si>
  <si>
    <t>04/09/18</t>
  </si>
  <si>
    <t>0.1794769498708573</t>
  </si>
  <si>
    <t>['0.030*"children" + 0.013*"care" + 0.010*"’" + 0.010*"social" + 0.008*"work" + 0.008*"well" + 0.007*"support" + 0.006*"local" + 0.006*"needs" + 0.006*"workers"', '0.023*"children" + 0.012*"care" + 0.009*"’" + 0.009*"social" + 0.008*"support" + 0.007*"service" + 0.007*"workers" + 0.006*"well" + 0.006*"work" + 0.005*"local"', '0.015*"children" + 0.011*"care" + 0.009*"’" + 0.008*"social" + 0.008*"support" + 0.006*"workers" + 0.006*"service" + 0.006*"well" + 0.006*"needs" + 0.005*"practice"']</t>
  </si>
  <si>
    <t>80468</t>
  </si>
  <si>
    <t>essex</t>
  </si>
  <si>
    <t>https://files.ofsted.gov.uk/v1/file/50048231</t>
  </si>
  <si>
    <t>19/11/2018</t>
  </si>
  <si>
    <t>07/01/19</t>
  </si>
  <si>
    <t>0.2065976731601731</t>
  </si>
  <si>
    <t>['0.037*"children" + 0.014*"’" + 0.009*"care" + 0.009*"needs" + 0.008*"families" + 0.008*"work" + 0.006*"support" + 0.006*"effective" + 0.006*"people" + 0.005*"well"', '0.029*"children" + 0.010*"’" + 0.008*"care" + 0.007*"families" + 0.007*"work" + 0.007*"support" + 0.007*"people" + 0.005*"quality" + 0.005*"well" + 0.005*"practice"', '0.030*"children" + 0.013*"’" + 0.008*"care" + 0.008*"families" + 0.006*"effective" + 0.006*"needs" + 0.006*"work" + 0.006*"local" + 0.005*"help" + 0.005*"services"']</t>
  </si>
  <si>
    <t>80469</t>
  </si>
  <si>
    <t>gateshead</t>
  </si>
  <si>
    <t>https://files.ofsted.gov.uk/v1/file/50083971</t>
  </si>
  <si>
    <t>29/04/2019</t>
  </si>
  <si>
    <t>03/05/2019</t>
  </si>
  <si>
    <t>11/06/19</t>
  </si>
  <si>
    <t>0.18619777544936758</t>
  </si>
  <si>
    <t>['0.028*"children" + 0.014*"care" + 0.010*"’" + 0.009*"service" + 0.009*"effective" + 0.008*"work" + 0.007*"social" + 0.007*"good" + 0.006*"support" + 0.006*"practice"', '0.031*"children" + 0.014*"care" + 0.010*"’" + 0.010*"service" + 0.008*"social" + 0.008*"effective" + 0.007*"work" + 0.007*"support" + 0.005*"services" + 0.005*"practice"', '0.033*"children" + 0.014*"’" + 0.012*"care" + 0.009*"social" + 0.008*"support" + 0.007*"work" + 0.007*"help" + 0.007*"service" + 0.006*"services" + 0.006*"families"']</t>
  </si>
  <si>
    <t>916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</si>
  <si>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</si>
  <si>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</si>
  <si>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</si>
  <si>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</si>
  <si>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</si>
  <si>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</si>
  <si>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0.1977417929292925</t>
  </si>
  <si>
    <t>['0.044*"children" + 0.018*"’" + 0.011*"people" + 0.009*"young" + 0.009*"social" + 0.009*"care" + 0.008*"needs" + 0.008*"support" + 0.008*"local" + 0.008*"workers"', '0.029*"children" + 0.013*"’" + 0.009*"care" + 0.008*"young" + 0.008*"people" + 0.007*"authority" + 0.007*"services" + 0.007*"2022" + 0.006*"local" + 0.006*"social"', '0.029*"children" + 0.011*"’" + 0.010*"people" + 0.010*"services" + 0.009*"authority" + 0.008*"care" + 0.008*"young" + 0.008*"workers" + 0.008*"local" + 0.007*"support"']</t>
  </si>
  <si>
    <t>80471</t>
  </si>
  <si>
    <t>halton</t>
  </si>
  <si>
    <t>https://files.ofsted.gov.uk/v1/file/50150003</t>
  </si>
  <si>
    <t>13/03/2020</t>
  </si>
  <si>
    <t>15/04/20</t>
  </si>
  <si>
    <t>0.18221745984122228</t>
  </si>
  <si>
    <t>['0.037*"children" + 0.011*"’" + 0.010*"well" + 0.009*"social" + 0.009*"care" + 0.008*"services" + 0.007*"needs" + 0.007*"support" + 0.007*"practice" + 0.007*"work"', '0.034*"children" + 0.009*"social" + 0.009*"care" + 0.008*"well" + 0.008*"work" + 0.008*"services" + 0.008*"needs" + 0.007*"’" + 0.007*"support" + 0.007*"practice"', '0.024*"children" + 0.012*"’" + 0.007*"support" + 0.007*"care" + 0.007*"work" + 0.006*"practice" + 0.006*"plans" + 0.006*"well" + 0.005*"services" + 0.005*"need"']</t>
  </si>
  <si>
    <t>80472</t>
  </si>
  <si>
    <t>hampshire</t>
  </si>
  <si>
    <t>https://files.ofsted.gov.uk/v1/file/50083968</t>
  </si>
  <si>
    <t>Donna Marriott</t>
  </si>
  <si>
    <t>0.18932944606413982</t>
  </si>
  <si>
    <t>['0.018*"children" + 0.014*"’" + 0.010*"care" + 0.008*"support" + 0.008*"workers" + 0.006*"work" + 0.006*"needs" + 0.005*"local" + 0.005*"social" + 0.005*"plans"', '0.030*"children" + 0.020*"’" + 0.010*"care" + 0.009*"support" + 0.007*"work" + 0.007*"workers" + 0.006*"needs" + 0.006*"young" + 0.006*"well" + 0.005*"social"', '0.032*"children" + 0.013*"’" + 0.010*"work" + 0.009*"care" + 0.008*"workers" + 0.008*"support" + 0.007*"needs" + 0.005*"plans" + 0.005*"families" + 0.005*"local"']</t>
  </si>
  <si>
    <t>80473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</si>
  <si>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</si>
  <si>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</si>
  <si>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</si>
  <si>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</si>
  <si>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</si>
  <si>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</si>
  <si>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0.20813432582169172</t>
  </si>
  <si>
    <t>['0.026*"children" + 0.015*"care" + 0.012*"’" + 0.012*"young" + 0.010*"people" + 0.010*"social" + 0.008*"well" + 0.007*"child" + 0.007*"managers" + 0.006*"support"', '0.027*"children" + 0.015*"care" + 0.014*"’" + 0.009*"people" + 0.009*"young" + 0.008*"well" + 0.008*"social" + 0.006*"workers" + 0.006*"support" + 0.006*"managers"', '0.025*"children" + 0.014*"’" + 0.013*"care" + 0.012*"social" + 0.010*"young" + 0.009*"people" + 0.006*"well" + 0.006*"work" + 0.006*"managers" + 0.006*"support"']</t>
  </si>
  <si>
    <t>884</t>
  </si>
  <si>
    <t>herefordshire</t>
  </si>
  <si>
    <t>https://files.ofsted.gov.uk/v1/file/50192875</t>
  </si>
  <si>
    <t>18/07/2022</t>
  </si>
  <si>
    <t>29/07/2022</t>
  </si>
  <si>
    <t>21/09/22</t>
  </si>
  <si>
    <t>0.10182513258150201</t>
  </si>
  <si>
    <t>['0.035*"children" + 0.016*"’" + 0.009*"care" + 0.008*"work" + 0.007*"services" + 0.007*"support" + 0.006*"social" + 0.006*"people" + 0.005*"local" + 0.005*"needs"', '0.037*"children" + 0.013*"’" + 0.007*"services" + 0.007*"social" + 0.007*"workers" + 0.007*"work" + 0.007*"support" + 0.006*"care" + 0.006*"authority" + 0.005*"service"', '0.035*"children" + 0.015*"’" + 0.008*"support" + 0.007*"social" + 0.007*"care" + 0.006*"work" + 0.006*"services" + 0.005*"lack" + 0.005*"workers" + 0.005*"authority"']</t>
  </si>
  <si>
    <t>919</t>
  </si>
  <si>
    <t>hertfordshire</t>
  </si>
  <si>
    <t>https://files.ofsted.gov.uk/v1/file/50210577</t>
  </si>
  <si>
    <t>Sarah Canto</t>
  </si>
  <si>
    <t>23/01/2023</t>
  </si>
  <si>
    <t>0.18165689388025444</t>
  </si>
  <si>
    <t>['0.028*"children" + 0.019*"’" + 0.011*"services" + 0.010*"care" + 0.010*"people" + 0.007*"support" + 0.007*"local" + 0.006*"authority" + 0.006*"Hertfordshire" + 0.006*"work"', '0.036*"children" + 0.020*"’" + 0.010*"services" + 0.009*"care" + 0.009*"support" + 0.008*"people" + 0.007*"young" + 0.007*"local" + 0.006*"workers" + 0.006*"authority"', '0.031*"children" + 0.019*"’" + 0.014*"care" + 0.012*"support" + 0.011*"people" + 0.008*"services" + 0.008*"young" + 0.007*"Children" + 0.007*"work" + 0.006*"workers"']</t>
  </si>
  <si>
    <t>80419</t>
  </si>
  <si>
    <t>isle of wight</t>
  </si>
  <si>
    <t>https://files.ofsted.gov.uk/v1/file/50048228</t>
  </si>
  <si>
    <t>Tracey Scott</t>
  </si>
  <si>
    <t>30/11/2018</t>
  </si>
  <si>
    <t>0.18161666933889137</t>
  </si>
  <si>
    <t>['0.022*"children" + 0.011*"care" + 0.009*"’" + 0.007*"support" + 0.006*"service" + 0.005*"families" + 0.005*"well" + 0.005*"leavers" + 0.005*"plans" + 0.005*"young"', '0.029*"children" + 0.018*"’" + 0.013*"care" + 0.009*"social" + 0.007*"support" + 0.006*"work" + 0.006*"needs" + 0.006*"workers" + 0.005*"families" + 0.005*"Children"', '0.016*"children" + 0.011*"care" + 0.008*"’" + 0.005*"leavers" + 0.004*"support" + 0.004*"social" + 0.004*"needs" + 0.004*"well" + 0.004*"families" + 0.004*"workers"']</t>
  </si>
  <si>
    <t>80476</t>
  </si>
  <si>
    <t>kent</t>
  </si>
  <si>
    <t>https://files.ofsted.gov.uk/v1/file/50187561</t>
  </si>
  <si>
    <t>0.2201705986321368</t>
  </si>
  <si>
    <t>['0.030*"children" + 0.016*"’" + 0.009*"support" + 0.008*"work" + 0.007*"services" + 0.007*"Kent" + 0.007*"care" + 0.007*"needs" + 0.006*"young" + 0.006*"well"', '0.030*"children" + 0.015*"’" + 0.013*"work" + 0.012*"support" + 0.012*"care" + 0.009*"services" + 0.009*"Kent" + 0.008*"young" + 0.008*"people" + 0.007*"workers"', '0.026*"children" + 0.016*"’" + 0.010*"support" + 0.009*"work" + 0.008*"Kent" + 0.007*"services" + 0.006*"care" + 0.006*"needs" + 0.005*"social" + 0.005*"Children"']</t>
  </si>
  <si>
    <t>80477</t>
  </si>
  <si>
    <t>kingston upon hull</t>
  </si>
  <si>
    <t>https://files.ofsted.gov.uk/v1/file/50204403</t>
  </si>
  <si>
    <t>14/11/2022</t>
  </si>
  <si>
    <t>25/11/2022</t>
  </si>
  <si>
    <t>0.15341715247715249</t>
  </si>
  <si>
    <t>['0.048*"children" + 0.017*"care" + 0.015*"’" + 0.009*"social" + 0.008*"services" + 0.007*"Children" + 0.006*"service" + 0.006*"Hull" + 0.006*"number" + 0.006*"local"', '0.014*"children" + 0.010*"’" + 0.008*"care" + 0.005*"social" + 0.005*"number" + 0.004*"planning" + 0.004*"practice" + 0.004*"support" + 0.004*"protection" + 0.004*"service"', '0.029*"children" + 0.012*"’" + 0.010*"care" + 0.006*"planning" + 0.006*"number" + 0.006*"services" + 0.006*"support" + 0.006*"work" + 0.006*"social" + 0.005*"service"']</t>
  </si>
  <si>
    <t>80478</t>
  </si>
  <si>
    <t>kirklees</t>
  </si>
  <si>
    <t>https://files.ofsted.gov.uk/v1/file/50098215</t>
  </si>
  <si>
    <t>10/06/2019</t>
  </si>
  <si>
    <t>21/06/2019</t>
  </si>
  <si>
    <t>05/08/19</t>
  </si>
  <si>
    <t>0.15586510772100295</t>
  </si>
  <si>
    <t>['0.036*"children" + 0.014*"care" + 0.011*"’" + 0.010*"managers" + 0.010*"social" + 0.008*"work" + 0.007*"support" + 0.007*"service" + 0.007*"workers" + 0.006*"quality"', '0.018*"children" + 0.015*"care" + 0.009*"’" + 0.006*"social" + 0.005*"good" + 0.005*"support" + 0.005*"work" + 0.005*"service" + 0.005*"families" + 0.005*"managers"', '0.037*"children" + 0.012*"care" + 0.009*"managers" + 0.009*"’" + 0.009*"service" + 0.008*"social" + 0.006*"work" + 0.005*"workers" + 0.005*"services" + 0.005*"young"']</t>
  </si>
  <si>
    <t>80479</t>
  </si>
  <si>
    <t>knowsley</t>
  </si>
  <si>
    <t>https://files.ofsted.gov.uk/v1/file/50173304</t>
  </si>
  <si>
    <t>11/10/2021</t>
  </si>
  <si>
    <t>22/10/2021</t>
  </si>
  <si>
    <t>03/12/21</t>
  </si>
  <si>
    <t>0.15607016493748338</t>
  </si>
  <si>
    <t>['0.054*"children" + 0.014*"’" + 0.013*"care" + 0.011*"work" + 0.011*"services" + 0.007*"progress" + 0.007*"needs" + 0.007*"support" + 0.007*"local" + 0.007*"quality"', '0.026*"children" + 0.012*"services" + 0.011*"’" + 0.010*"care" + 0.009*"improvement" + 0.008*"work" + 0.008*"progress" + 0.007*"plans" + 0.007*"social" + 0.006*"2021"', '0.013*"children" + 0.006*"’" + 0.006*"services" + 0.005*"care" + 0.004*"plans" + 0.004*"work" + 0.004*"support" + 0.004*"quality" + 0.004*"social" + 0.003*"improvement"']</t>
  </si>
  <si>
    <t>80480</t>
  </si>
  <si>
    <t>lancashire</t>
  </si>
  <si>
    <t>https://files.ofsted.gov.uk/v1/file/50205966</t>
  </si>
  <si>
    <t>28/11/2022</t>
  </si>
  <si>
    <t>09/12/2022</t>
  </si>
  <si>
    <t>26/01/23</t>
  </si>
  <si>
    <t>0.16708748104687185</t>
  </si>
  <si>
    <t>['0.031*"children" + 0.013*"care" + 0.012*"’" + 0.008*"local" + 0.008*"leavers" + 0.008*"services" + 0.007*"well" + 0.007*"support" + 0.006*"authority" + 0.006*"Children"', '0.035*"children" + 0.016*"care" + 0.014*"’" + 0.010*"local" + 0.009*"authority" + 0.008*"leavers" + 0.008*"well" + 0.007*"Children" + 0.007*"services" + 0.007*"help"', '0.026*"children" + 0.015*"’" + 0.010*"care" + 0.008*"leavers" + 0.008*"services" + 0.007*"Children" + 0.007*"support" + 0.007*"authority" + 0.007*"needs" + 0.007*"well"']</t>
  </si>
  <si>
    <t>383</t>
  </si>
  <si>
    <t>leeds</t>
  </si>
  <si>
    <t>https://files.ofsted.gov.uk/v1/file/50182665</t>
  </si>
  <si>
    <t>21/02/2022</t>
  </si>
  <si>
    <t>09/05/22</t>
  </si>
  <si>
    <t>0.17921000610364904</t>
  </si>
  <si>
    <t>['0.020*"children" + 0.011*"’" + 0.008*"social" + 0.006*"workers" + 0.006*"Leeds" + 0.006*"families" + 0.006*"support" + 0.005*"care" + 0.005*"needs" + 0.005*"risk"', '0.032*"children" + 0.013*"’" + 0.010*"support" + 0.010*"care" + 0.010*"workers" + 0.007*"social" + 0.007*"Children" + 0.007*"Leeds" + 0.006*"work" + 0.006*"families"', '0.038*"children" + 0.016*"’" + 0.009*"support" + 0.008*"workers" + 0.008*"social" + 0.007*"needs" + 0.007*"care" + 0.007*"services" + 0.006*"families" + 0.005*"Leeds"']</t>
  </si>
  <si>
    <t>80482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</si>
  <si>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</si>
  <si>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</si>
  <si>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</si>
  <si>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</si>
  <si>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</si>
  <si>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</si>
  <si>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0.2013033696033695</t>
  </si>
  <si>
    <t>['0.033*"children" + 0.017*"’" + 0.011*"care" + 0.010*"services" + 0.008*"support" + 0.008*"well" + 0.007*"2021" + 0.007*"work" + 0.006*"local" + 0.006*"Leicester"', '0.040*"children" + 0.016*"’" + 0.014*"services" + 0.012*"care" + 0.011*"support" + 0.009*"work" + 0.009*"2021" + 0.007*"well" + 0.007*"social" + 0.007*"families"', '0.029*"children" + 0.017*"’" + 0.010*"care" + 0.008*"services" + 0.008*"support" + 0.006*"well" + 0.006*"Leicester" + 0.006*"work" + 0.005*"social" + 0.005*"local"']</t>
  </si>
  <si>
    <t>80483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</si>
  <si>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</si>
  <si>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</si>
  <si>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</si>
  <si>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</si>
  <si>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</si>
  <si>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</si>
  <si>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0.17953302463219437</t>
  </si>
  <si>
    <t>['0.031*"children" + 0.012*"care" + 0.010*"’" + 0.009*"social" + 0.008*"well" + 0.007*"good" + 0.007*"work" + 0.006*"workers" + 0.005*"effective" + 0.005*"authority"', '0.033*"children" + 0.013*"care" + 0.009*"’" + 0.008*"social" + 0.008*"work" + 0.007*"local" + 0.007*"needs" + 0.007*"good" + 0.006*"well" + 0.006*"support"', '0.022*"children" + 0.012*"care" + 0.009*"’" + 0.007*"social" + 0.007*"work" + 0.006*"well" + 0.006*"help" + 0.006*"local" + 0.005*"quality" + 0.005*"workers"']</t>
  </si>
  <si>
    <t>80484</t>
  </si>
  <si>
    <t>lincolnshire</t>
  </si>
  <si>
    <t>https://files.ofsted.gov.uk/v1/file/50083970</t>
  </si>
  <si>
    <t>Rachel Griffiths</t>
  </si>
  <si>
    <t>0.20690884982652516</t>
  </si>
  <si>
    <t>['0.027*"children" + 0.014*"’" + 0.013*"care" + 0.007*"help" + 0.006*"needs" + 0.006*"families" + 0.005*"work" + 0.005*"young" + 0.005*"Lincolnshire" + 0.005*"effective"', '0.032*"children" + 0.014*"care" + 0.012*"’" + 0.007*"families" + 0.006*"support" + 0.006*"help" + 0.005*"work" + 0.005*"experiences" + 0.005*"early" + 0.005*"needs"', '0.046*"children" + 0.019*"’" + 0.014*"care" + 0.008*"help" + 0.008*"families" + 0.008*"needs" + 0.007*"support" + 0.007*"well" + 0.006*"work" + 0.006*"Children"']</t>
  </si>
  <si>
    <t>80485</t>
  </si>
  <si>
    <t>liverpool</t>
  </si>
  <si>
    <t>https://files.ofsted.gov.uk/v1/file/50004481</t>
  </si>
  <si>
    <t>14/05/2018</t>
  </si>
  <si>
    <t>25/05/2018</t>
  </si>
  <si>
    <t>02/07/18</t>
  </si>
  <si>
    <t>0.16950189746628289</t>
  </si>
  <si>
    <t>['0.026*"children" + 0.014*"care" + 0.009*"’" + 0.007*"quality" + 0.007*"local" + 0.007*"support" + 0.006*"social" + 0.006*"work" + 0.006*"needs" + 0.005*"Children"', '0.031*"children" + 0.014*"care" + 0.009*"’" + 0.007*"work" + 0.007*"authority" + 0.007*"quality" + 0.007*"social" + 0.007*"good" + 0.006*"support" + 0.006*"local"', '0.021*"children" + 0.013*"care" + 0.008*"’" + 0.006*"good" + 0.006*"support" + 0.006*"needs" + 0.005*"quality" + 0.005*"authority" + 0.005*"services" + 0.004*"social"']</t>
  </si>
  <si>
    <t>80486</t>
  </si>
  <si>
    <t>barking and dagenham</t>
  </si>
  <si>
    <t>https://files.ofsted.gov.uk/v1/file/50066870</t>
  </si>
  <si>
    <t>Brenda McLaughlin</t>
  </si>
  <si>
    <t>18/02/2019</t>
  </si>
  <si>
    <t>01/03/2019</t>
  </si>
  <si>
    <t>01/04/19</t>
  </si>
  <si>
    <t>0.1634152453971732</t>
  </si>
  <si>
    <t>['0.036*"children" + 0.013*"care" + 0.010*"’" + 0.010*"work" + 0.008*"services" + 0.006*"well" + 0.005*"health" + 0.005*"help" + 0.005*"needs" + 0.004*"social"', '0.029*"children" + 0.009*"care" + 0.007*"services" + 0.006*"’" + 0.006*"work" + 0.005*"well" + 0.004*"social" + 0.004*"quality" + 0.004*"effective" + 0.004*"health"', '0.023*"children" + 0.011*"’" + 0.008*"care" + 0.008*"well" + 0.007*"services" + 0.006*"work" + 0.005*"needs" + 0.005*"help" + 0.004*"improvement" + 0.004*"quality"']</t>
  </si>
  <si>
    <t>80487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</si>
  <si>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</si>
  <si>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</si>
  <si>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</si>
  <si>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</si>
  <si>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</si>
  <si>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</si>
  <si>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0.23471404390341705</t>
  </si>
  <si>
    <t>['0.030*"children" + 0.013*"’" + 0.010*"care" + 0.009*"needs" + 0.008*"young" + 0.008*"good" + 0.007*"people" + 0.007*"well" + 0.006*"progress" + 0.006*"Children"', '0.032*"children" + 0.012*"’" + 0.011*"care" + 0.008*"need" + 0.008*"young" + 0.008*"people" + 0.007*"needs" + 0.007*"help" + 0.007*"support" + 0.006*"good"', '0.031*"children" + 0.014*"care" + 0.011*"’" + 0.010*"good" + 0.009*"well" + 0.008*"needs" + 0.008*"support" + 0.007*"people" + 0.007*"need" + 0.006*"young"']</t>
  </si>
  <si>
    <t>303</t>
  </si>
  <si>
    <t>bexley</t>
  </si>
  <si>
    <t>https://files.ofsted.gov.uk/v1/file/50212243</t>
  </si>
  <si>
    <t>06/02/2023</t>
  </si>
  <si>
    <t>0.1906089848146874</t>
  </si>
  <si>
    <t>['0.035*"children" + 0.015*"’" + 0.012*"support" + 0.012*"care" + 0.009*"services" + 0.008*"workers" + 0.006*"local" + 0.006*"families" + 0.005*"work" + 0.005*"plans"', '0.030*"children" + 0.018*"’" + 0.012*"support" + 0.011*"care" + 0.007*"leavers" + 0.006*"workers" + 0.006*"services" + 0.005*"well" + 0.005*"social" + 0.005*"Bexley"', '0.033*"children" + 0.017*"’" + 0.013*"care" + 0.009*"support" + 0.008*"leavers" + 0.007*"services" + 0.006*"needs" + 0.006*"well" + 0.006*"workers" + 0.006*"authority"']</t>
  </si>
  <si>
    <t>80489</t>
  </si>
  <si>
    <t>brent</t>
  </si>
  <si>
    <t>https://files.ofsted.gov.uk/v1/file/50213625</t>
  </si>
  <si>
    <t>Kendra Bell</t>
  </si>
  <si>
    <t>24/02/2023</t>
  </si>
  <si>
    <t>11/04/23</t>
  </si>
  <si>
    <t>0.19592278138528132</t>
  </si>
  <si>
    <t>['0.035*"children" + 0.014*"’" + 0.014*"care" + 0.011*"services" + 0.009*"support" + 0.009*"leavers" + 0.008*"help" + 0.007*"well" + 0.006*"quality" + 0.006*"progress"', '0.027*"children" + 0.017*"care" + 0.015*"’" + 0.010*"services" + 0.010*"support" + 0.009*"help" + 0.007*"leavers" + 0.007*"work" + 0.006*"well" + 0.005*"leaders"', '0.044*"children" + 0.020*"care" + 0.015*"’" + 0.012*"services" + 0.010*"support" + 0.010*"help" + 0.009*"leavers" + 0.008*"well" + 0.007*"workers" + 0.007*"leaders"']</t>
  </si>
  <si>
    <t>80490</t>
  </si>
  <si>
    <t>bromley</t>
  </si>
  <si>
    <t>https://files.ofsted.gov.uk/v1/file/50048227</t>
  </si>
  <si>
    <t>Dawn Godfrey</t>
  </si>
  <si>
    <t>0.21434861504410355</t>
  </si>
  <si>
    <t>['0.027*"children" + 0.014*"care" + 0.013*"’" + 0.010*"services" + 0.008*"work" + 0.007*"needs" + 0.007*"leavers" + 0.007*"support" + 0.006*"well" + 0.006*"social"', '0.022*"children" + 0.014*"’" + 0.013*"care" + 0.006*"Children" + 0.006*"needs" + 0.006*"well" + 0.006*"work" + 0.005*"service" + 0.005*"social" + 0.005*"support"', '0.018*"children" + 0.011*"’" + 0.011*"care" + 0.007*"well" + 0.006*"needs" + 0.005*"families" + 0.005*"leavers" + 0.005*"work" + 0.005*"young" + 0.005*"service"']</t>
  </si>
  <si>
    <t>80491</t>
  </si>
  <si>
    <t>camden</t>
  </si>
  <si>
    <t>https://files.ofsted.gov.uk/v1/file/50186251</t>
  </si>
  <si>
    <t>25/04/2022</t>
  </si>
  <si>
    <t>29/04/2022</t>
  </si>
  <si>
    <t>21/06/22</t>
  </si>
  <si>
    <t>0.1894057485724153</t>
  </si>
  <si>
    <t>['0.031*"children" + 0.012*"’" + 0.010*"services" + 0.010*"care" + 0.008*"workers" + 0.007*"Children" + 0.007*"Camden" + 0.007*"families" + 0.006*"practice" + 0.006*"local"', '0.023*"children" + 0.010*"care" + 0.009*"services" + 0.009*"’" + 0.007*"families" + 0.007*"Camden" + 0.006*"practice" + 0.006*"leaders" + 0.006*"Children" + 0.006*"social"', '0.014*"children" + 0.010*"care" + 0.006*"services" + 0.006*"Children" + 0.006*"’" + 0.005*"families" + 0.005*"leaders" + 0.005*"workers" + 0.004*"support" + 0.004*"work"']</t>
  </si>
  <si>
    <t>80492</t>
  </si>
  <si>
    <t>croydon</t>
  </si>
  <si>
    <t>https://files.ofsted.gov.uk/v1/file/50149056</t>
  </si>
  <si>
    <t>03/02/2020</t>
  </si>
  <si>
    <t>14/02/2020</t>
  </si>
  <si>
    <t>16/03/20</t>
  </si>
  <si>
    <t>0.1788603432671443</t>
  </si>
  <si>
    <t>['0.025*"children" + 0.012*"care" + 0.011*"’" + 0.006*"work" + 0.006*"managers" + 0.006*"needs" + 0.006*"people" + 0.005*"well" + 0.005*"services" + 0.005*"families"', '0.029*"children" + 0.018*"care" + 0.009*"’" + 0.009*"managers" + 0.008*"work" + 0.007*"services" + 0.007*"leavers" + 0.006*"well" + 0.005*"needs" + 0.005*"social"', '0.030*"children" + 0.021*"care" + 0.010*"’" + 0.008*"work" + 0.007*"managers" + 0.007*"leavers" + 0.007*"needs" + 0.006*"well" + 0.006*"services" + 0.006*"Croydon"']</t>
  </si>
  <si>
    <t>80493</t>
  </si>
  <si>
    <t>ealing</t>
  </si>
  <si>
    <t>https://files.ofsted.gov.uk/v1/file/50135437</t>
  </si>
  <si>
    <t>Caroline Walsh</t>
  </si>
  <si>
    <t>04/11/2019</t>
  </si>
  <si>
    <t>08/11/2019</t>
  </si>
  <si>
    <t>0.17111833193688028</t>
  </si>
  <si>
    <t>['0.027*"children" + 0.015*"care" + 0.008*"leavers" + 0.007*"quality" + 0.007*"’" + 0.007*"support" + 0.006*"young" + 0.005*"needs" + 0.005*"services" + 0.005*"families"', '0.023*"children" + 0.011*"care" + 0.008*"support" + 0.008*"’" + 0.008*"quality" + 0.007*"leavers" + 0.004*"managers" + 0.004*"families" + 0.004*"young" + 0.004*"help"', '0.044*"children" + 0.020*"care" + 0.011*"’" + 0.009*"quality" + 0.008*"leavers" + 0.007*"families" + 0.007*"needs" + 0.006*"support" + 0.006*"good" + 0.006*"managers"']</t>
  </si>
  <si>
    <t>308</t>
  </si>
  <si>
    <t>enfield</t>
  </si>
  <si>
    <t>https://files.ofsted.gov.uk/v1/file/50070309</t>
  </si>
  <si>
    <t>04/03/2019</t>
  </si>
  <si>
    <t>15/03/2019</t>
  </si>
  <si>
    <t>15/04/19</t>
  </si>
  <si>
    <t>0.20216815313200862</t>
  </si>
  <si>
    <t>['0.035*"children" + 0.012*"’" + 0.010*"care" + 0.008*"work" + 0.007*"ensure" + 0.007*"needs" + 0.007*"practice" + 0.007*"people" + 0.007*"services" + 0.007*"support"', '0.027*"children" + 0.009*"’" + 0.008*"care" + 0.007*"needs" + 0.006*"services" + 0.006*"young" + 0.006*"effective" + 0.005*"clear" + 0.005*"people" + 0.005*"ensure"', '0.037*"children" + 0.012*"’" + 0.009*"work" + 0.009*"care" + 0.007*"support" + 0.007*"services" + 0.007*"needs" + 0.007*"good" + 0.007*"practice" + 0.006*"people"']</t>
  </si>
  <si>
    <t>80495</t>
  </si>
  <si>
    <t>greenwich</t>
  </si>
  <si>
    <t>https://files.ofsted.gov.uk/v1/file/50143727</t>
  </si>
  <si>
    <t>09/12/2019</t>
  </si>
  <si>
    <t>13/12/2019</t>
  </si>
  <si>
    <t>27/01/20</t>
  </si>
  <si>
    <t>0.2109459781608905</t>
  </si>
  <si>
    <t>['0.029*"children" + 0.015*"care" + 0.012*"’" + 0.008*"good" + 0.008*"well" + 0.007*"leavers" + 0.006*"families" + 0.006*"plans" + 0.005*"needs" + 0.005*"need"', '0.033*"children" + 0.016*"care" + 0.011*"well" + 0.010*"’" + 0.008*"needs" + 0.008*"plans" + 0.007*"good" + 0.007*"leavers" + 0.006*"managers" + 0.005*"ensure"', '0.027*"children" + 0.010*"care" + 0.009*"’" + 0.006*"range" + 0.005*"need" + 0.005*"well" + 0.005*"needs" + 0.005*"plans" + 0.005*"good" + 0.005*"leavers"']</t>
  </si>
  <si>
    <t>80496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</si>
  <si>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</si>
  <si>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</si>
  <si>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</si>
  <si>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</si>
  <si>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</si>
  <si>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</si>
  <si>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0.13495922338135455</t>
  </si>
  <si>
    <t>['0.034*"children" + 0.013*"care" + 0.011*"’" + 0.008*"support" + 0.007*"work" + 0.006*"within" + 0.006*"practice" + 0.006*"services" + 0.005*"people" + 0.005*"Children"', '0.033*"children" + 0.013*"care" + 0.011*"’" + 0.009*"social" + 0.009*"practice" + 0.007*"support" + 0.007*"work" + 0.006*"number" + 0.005*"young" + 0.005*"people"', '0.039*"children" + 0.016*"care" + 0.012*"’" + 0.009*"practice" + 0.007*"social" + 0.006*"work" + 0.006*"support" + 0.006*"number" + 0.005*"planning" + 0.005*"needs"']</t>
  </si>
  <si>
    <t>80497</t>
  </si>
  <si>
    <t>hammersmith and fulham</t>
  </si>
  <si>
    <t>https://files.ofsted.gov.uk/v1/file/50116344</t>
  </si>
  <si>
    <t>09/09/2019</t>
  </si>
  <si>
    <t>13/09/2019</t>
  </si>
  <si>
    <t>15/10/19</t>
  </si>
  <si>
    <t>0.2054290613875142</t>
  </si>
  <si>
    <t>['0.027*"children" + 0.012*"’" + 0.010*"care" + 0.009*"work" + 0.009*"support" + 0.008*"well" + 0.008*"people" + 0.008*"needs" + 0.008*"services" + 0.006*"service"', '0.031*"children" + 0.012*"care" + 0.010*"support" + 0.009*"’" + 0.008*"work" + 0.008*"effective" + 0.008*"service" + 0.008*"services" + 0.007*"needs" + 0.006*"appropriate"', '0.022*"children" + 0.010*"support" + 0.010*"’" + 0.009*"care" + 0.007*"people" + 0.007*"effective" + 0.006*"well" + 0.006*"services" + 0.006*"work" + 0.006*"needs"']</t>
  </si>
  <si>
    <t>80498</t>
  </si>
  <si>
    <t>haringey</t>
  </si>
  <si>
    <t>https://files.ofsted.gov.uk/v1/file/50213624</t>
  </si>
  <si>
    <t>Claire Beckingham</t>
  </si>
  <si>
    <t>13/02/2023</t>
  </si>
  <si>
    <t>0.17965260097438307</t>
  </si>
  <si>
    <t>['0.033*"children" + 0.017*"’" + 0.011*"people" + 0.010*"young" + 0.008*"help" + 0.008*"needs" + 0.008*"support" + 0.008*"services" + 0.008*"care" + 0.007*"work"', '0.017*"children" + 0.008*"people" + 0.008*"’" + 0.007*"Haringey" + 0.007*"young" + 0.006*"care" + 0.005*"support" + 0.005*"workers" + 0.005*"work" + 0.005*"plans"', '0.022*"children" + 0.011*"people" + 0.011*"’" + 0.010*"young" + 0.008*"support" + 0.008*"Haringey" + 0.007*"plans" + 0.006*"work" + 0.006*"workers" + 0.006*"services"']</t>
  </si>
  <si>
    <t>80499</t>
  </si>
  <si>
    <t>harrow</t>
  </si>
  <si>
    <t>https://files.ofsted.gov.uk/v1/file/50149055</t>
  </si>
  <si>
    <t>10/02/2020</t>
  </si>
  <si>
    <t>0.2166095000889522</t>
  </si>
  <si>
    <t>['0.022*"children" + 0.011*"’" + 0.010*"care" + 0.009*"good" + 0.009*"work" + 0.008*"well" + 0.008*"help" + 0.006*"services" + 0.006*"needs" + 0.006*"support"', '0.026*"children" + 0.011*"’" + 0.011*"care" + 0.010*"good" + 0.010*"help" + 0.009*"work" + 0.008*"needs" + 0.007*"people" + 0.007*"well" + 0.007*"services"', '0.016*"children" + 0.008*"work" + 0.007*"’" + 0.007*"care" + 0.006*"help" + 0.006*"good" + 0.006*"well" + 0.005*"workers" + 0.005*"support" + 0.005*"needs"']</t>
  </si>
  <si>
    <t>80500</t>
  </si>
  <si>
    <t>havering</t>
  </si>
  <si>
    <t>https://files.ofsted.gov.uk/v1/file/50006280</t>
  </si>
  <si>
    <t>11/06/2018</t>
  </si>
  <si>
    <t>22/06/2018</t>
  </si>
  <si>
    <t>23/07/18</t>
  </si>
  <si>
    <t>0.21131827468461137</t>
  </si>
  <si>
    <t>['0.018*"children" + 0.008*"’" + 0.008*"care" + 0.006*"work" + 0.005*"good" + 0.005*"needs" + 0.005*"well" + 0.005*"young" + 0.005*"quality" + 0.005*"people"', '0.030*"children" + 0.011*"care" + 0.010*"’" + 0.008*"need" + 0.008*"support" + 0.007*"needs" + 0.007*"social" + 0.007*"young" + 0.007*"plans" + 0.007*"good"', '0.033*"children" + 0.013*"care" + 0.008*"’" + 0.007*"good" + 0.006*"quality" + 0.006*"support" + 0.006*"needs" + 0.005*"work" + 0.005*"services" + 0.005*"leavers"']</t>
  </si>
  <si>
    <t>312</t>
  </si>
  <si>
    <t>hillingdon</t>
  </si>
  <si>
    <t>https://files.ofsted.gov.uk/v1/file/50004456</t>
  </si>
  <si>
    <t>16/04/2018</t>
  </si>
  <si>
    <t>27/04/2018</t>
  </si>
  <si>
    <t>30/05/18</t>
  </si>
  <si>
    <t>0.2242636353426447</t>
  </si>
  <si>
    <t>['0.029*"children" + 0.010*"care" + 0.007*"’" + 0.007*"Children" + 0.007*"good" + 0.006*"workers" + 0.006*"social" + 0.006*"people" + 0.005*"needs" + 0.005*"work"', '0.022*"children" + 0.008*"care" + 0.008*"’" + 0.007*"good" + 0.005*"Children" + 0.005*"workers" + 0.005*"people" + 0.005*"plans" + 0.005*"need" + 0.005*"help"', '0.047*"children" + 0.016*"care" + 0.012*"’" + 0.010*"good" + 0.008*"Children" + 0.007*"young" + 0.007*"help" + 0.007*"workers" + 0.006*"well" + 0.006*"people"']</t>
  </si>
  <si>
    <t>80503</t>
  </si>
  <si>
    <t>hounslow</t>
  </si>
  <si>
    <t>https://files.ofsted.gov.uk/v1/file/50037490</t>
  </si>
  <si>
    <t>01/10/2018</t>
  </si>
  <si>
    <t>12/10/2018</t>
  </si>
  <si>
    <t>12/11/18</t>
  </si>
  <si>
    <t>0.1753616401471631</t>
  </si>
  <si>
    <t>['0.030*"children" + 0.012*"care" + 0.010*"’" + 0.008*"services" + 0.008*"good" + 0.007*"leaders" + 0.007*"needs" + 0.007*"support" + 0.007*"quality" + 0.006*"plans"', '0.021*"children" + 0.010*"’" + 0.008*"care" + 0.008*"need" + 0.008*"support" + 0.008*"services" + 0.008*"good" + 0.007*"leaders" + 0.007*"needs" + 0.007*"young"', '0.037*"children" + 0.011*"’" + 0.010*"support" + 0.008*"needs" + 0.008*"care" + 0.008*"services" + 0.008*"leaders" + 0.008*"people" + 0.007*"need" + 0.007*"good"']</t>
  </si>
  <si>
    <t>80505</t>
  </si>
  <si>
    <t>islington</t>
  </si>
  <si>
    <t>https://files.ofsted.gov.uk/v1/file/50150002</t>
  </si>
  <si>
    <t>Nicola Bennett</t>
  </si>
  <si>
    <t>09/03/2020</t>
  </si>
  <si>
    <t>0.20902986975796237</t>
  </si>
  <si>
    <t>['0.017*"children" + 0.012*"care" + 0.009*"’" + 0.008*"well" + 0.008*"services" + 0.008*"social" + 0.006*"needs" + 0.006*"highly" + 0.006*"plans" + 0.005*"workers"', '0.040*"children" + 0.013*"care" + 0.012*"’" + 0.011*"needs" + 0.009*"services" + 0.009*"well" + 0.009*"social" + 0.008*"people" + 0.008*"workers" + 0.007*"young"', '0.020*"children" + 0.010*"care" + 0.009*"needs" + 0.008*"’" + 0.008*"services" + 0.008*"well" + 0.007*"people" + 0.006*"social" + 0.005*"plans" + 0.005*"help"']</t>
  </si>
  <si>
    <t>80506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</si>
  <si>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</si>
  <si>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</si>
  <si>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</si>
  <si>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</si>
  <si>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</si>
  <si>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</si>
  <si>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0.17176877259538545</t>
  </si>
  <si>
    <t>['0.045*"children" + 0.014*"’" + 0.012*"care" + 0.009*"services" + 0.008*"needs" + 0.008*"support" + 0.007*"plans" + 0.007*"well" + 0.006*"Lambeth" + 0.006*"good"', '0.037*"children" + 0.014*"care" + 0.012*"’" + 0.009*"support" + 0.008*"needs" + 0.007*"well" + 0.007*"services" + 0.006*"plans" + 0.006*"need" + 0.005*"impact"', '0.035*"children" + 0.015*"care" + 0.012*"’" + 0.008*"services" + 0.007*"support" + 0.007*"needs" + 0.007*"well" + 0.006*"leavers" + 0.005*"good" + 0.005*"need"']</t>
  </si>
  <si>
    <t>80508</t>
  </si>
  <si>
    <t>lewisham</t>
  </si>
  <si>
    <t>https://files.ofsted.gov.uk/v1/file/50101634</t>
  </si>
  <si>
    <t>19/07/2019</t>
  </si>
  <si>
    <t>19/08/19</t>
  </si>
  <si>
    <t>0.15384495108942628</t>
  </si>
  <si>
    <t>['0.020*"children" + 0.009*"care" + 0.009*"work" + 0.006*"’" + 0.005*"quality" + 0.005*"improvement" + 0.005*"social" + 0.005*"timely" + 0.004*"well" + 0.004*"However"', '0.020*"children" + 0.006*"’" + 0.006*"care" + 0.005*"quality" + 0.005*"social" + 0.005*"help" + 0.004*"work" + 0.004*"However" + 0.004*"workers" + 0.004*"well"', '0.032*"children" + 0.010*"care" + 0.010*"work" + 0.010*"’" + 0.009*"social" + 0.008*"services" + 0.007*"improvement" + 0.007*"well" + 0.006*"However" + 0.005*"help"']</t>
  </si>
  <si>
    <t>80510</t>
  </si>
  <si>
    <t>merton</t>
  </si>
  <si>
    <t>https://files.ofsted.gov.uk/v1/file/50182669</t>
  </si>
  <si>
    <t>0.19820199709978015</t>
  </si>
  <si>
    <t>['0.025*"children" + 0.013*"’" + 0.011*"care" + 0.011*"work" + 0.008*"services" + 0.008*"support" + 0.006*"well" + 0.006*"social" + 0.006*"Merton" + 0.005*"help"', '0.037*"children" + 0.012*"work" + 0.012*"’" + 0.011*"care" + 0.009*"support" + 0.009*"services" + 0.008*"well" + 0.007*"help" + 0.006*"people" + 0.006*"Merton"', '0.024*"children" + 0.014*"’" + 0.012*"care" + 0.011*"work" + 0.009*"services" + 0.007*"support" + 0.006*"social" + 0.006*"young" + 0.006*"well" + 0.006*"needs"']</t>
  </si>
  <si>
    <t>80511</t>
  </si>
  <si>
    <t>newham</t>
  </si>
  <si>
    <t>https://files.ofsted.gov.uk/v1/file/50192878</t>
  </si>
  <si>
    <t>Christine Kennet</t>
  </si>
  <si>
    <t>0.1860644951625965</t>
  </si>
  <si>
    <t>['0.038*"children" + 0.018*"’" + 0.013*"care" + 0.008*"support" + 0.008*"work" + 0.008*"workers" + 0.008*"social" + 0.007*"services" + 0.007*"Children" + 0.007*"needs"', '0.022*"children" + 0.012*"’" + 0.009*"care" + 0.008*"work" + 0.007*"services" + 0.006*"workers" + 0.006*"social" + 0.006*"Children" + 0.006*"needs" + 0.005*"practice"', '0.026*"children" + 0.016*"’" + 0.011*"care" + 0.008*"social" + 0.007*"needs" + 0.007*"work" + 0.007*"workers" + 0.006*"Children" + 0.006*"support" + 0.006*"services"']</t>
  </si>
  <si>
    <t>80512</t>
  </si>
  <si>
    <t>redbridge</t>
  </si>
  <si>
    <t>https://files.ofsted.gov.uk/v1/file/50083969</t>
  </si>
  <si>
    <t>Louise Hocking</t>
  </si>
  <si>
    <t>0.24823714589504045</t>
  </si>
  <si>
    <t>['0.024*"children" + 0.019*"service" + 0.014*"care" + 0.008*"work" + 0.008*"services" + 0.007*"’" + 0.007*"managers" + 0.006*"leavers" + 0.006*"needs" + 0.005*"well"', '0.032*"children" + 0.012*"service" + 0.011*"care" + 0.007*"services" + 0.007*"work" + 0.007*"’" + 0.006*"need" + 0.006*"well" + 0.006*"practice" + 0.005*"Children"', '0.018*"children" + 0.012*"service" + 0.011*"care" + 0.007*"work" + 0.006*"practice" + 0.005*"managers" + 0.005*"’" + 0.004*"needs" + 0.004*"leavers" + 0.004*"services"']</t>
  </si>
  <si>
    <t>80513</t>
  </si>
  <si>
    <t>richmond upon thames</t>
  </si>
  <si>
    <t>https://files.ofsted.gov.uk/v1/file/50179543</t>
  </si>
  <si>
    <t>31/01/2022</t>
  </si>
  <si>
    <t>0.20561471861471847</t>
  </si>
  <si>
    <t>['0.027*"children" + 0.013*"’" + 0.011*"work" + 0.010*"well" + 0.010*"services" + 0.008*"service" + 0.008*"authority" + 0.008*"needs" + 0.007*"local" + 0.007*"support"', '0.035*"children" + 0.014*"’" + 0.010*"well" + 0.009*"support" + 0.009*"Richmond" + 0.008*"local" + 0.007*"services" + 0.007*"work" + 0.007*"service" + 0.006*"authority"', '0.026*"children" + 0.013*"’" + 0.010*"services" + 0.008*"work" + 0.007*"support" + 0.007*"well" + 0.006*"needs" + 0.006*"Richmond" + 0.006*"care" + 0.005*"authority"']</t>
  </si>
  <si>
    <t>80514</t>
  </si>
  <si>
    <t>southwark</t>
  </si>
  <si>
    <t>https://files.ofsted.gov.uk/v1/file/50198438</t>
  </si>
  <si>
    <t>26/09/2022</t>
  </si>
  <si>
    <t>30/09/2022</t>
  </si>
  <si>
    <t>11/11/22</t>
  </si>
  <si>
    <t>0.2172217763509898</t>
  </si>
  <si>
    <t>['0.018*"children" + 0.013*"’" + 0.008*"care" + 0.007*"Southwark" + 0.006*"Children" + 0.006*"work" + 0.006*"needs" + 0.006*"support" + 0.005*"workers" + 0.005*"leavers"', '0.019*"children" + 0.010*"’" + 0.009*"care" + 0.006*"Southwark" + 0.006*"Children" + 0.006*"support" + 0.006*"work" + 0.006*"well" + 0.005*"services" + 0.005*"families"', '0.041*"children" + 0.018*"’" + 0.011*"care" + 0.010*"support" + 0.010*"workers" + 0.009*"work" + 0.009*"Southwark" + 0.008*"Children" + 0.008*"services" + 0.008*"good"']</t>
  </si>
  <si>
    <t>80515</t>
  </si>
  <si>
    <t>sutton</t>
  </si>
  <si>
    <t>https://files.ofsted.gov.uk/v1/file/50176759</t>
  </si>
  <si>
    <t>10/12/2021</t>
  </si>
  <si>
    <t>01/02/22</t>
  </si>
  <si>
    <t>0.20643101970865443</t>
  </si>
  <si>
    <t>['0.026*"children" + 0.017*"care" + 0.009*"’" + 0.008*"services" + 0.007*"leavers" + 0.006*"social" + 0.006*"staff" + 0.005*"work" + 0.005*"well" + 0.005*"support"', '0.032*"children" + 0.016*"’" + 0.014*"care" + 0.011*"services" + 0.010*"support" + 0.009*"social" + 0.009*"work" + 0.007*"well" + 0.007*"leavers" + 0.006*"Children"', '0.029*"children" + 0.019*"care" + 0.015*"’" + 0.009*"services" + 0.008*"leavers" + 0.007*"support" + 0.007*"social" + 0.007*"help" + 0.005*"workers" + 0.005*"work"']</t>
  </si>
  <si>
    <t>80516</t>
  </si>
  <si>
    <t>tower hamlets</t>
  </si>
  <si>
    <t>https://files.ofsted.gov.uk/v1/file/50094564</t>
  </si>
  <si>
    <t>Marcie Taylor</t>
  </si>
  <si>
    <t>22/07/19</t>
  </si>
  <si>
    <t>0.22023020960520934</t>
  </si>
  <si>
    <t>['0.032*"children" + 0.014*"’" + 0.012*"care" + 0.010*"support" + 0.009*"work" + 0.007*"help" + 0.006*"good" + 0.006*"people" + 0.006*"plans" + 0.006*"effective"', '0.015*"children" + 0.011*"’" + 0.007*"care" + 0.005*"effective" + 0.005*"work" + 0.004*"help" + 0.004*"child" + 0.004*"support" + 0.004*"good" + 0.004*"practice"', '0.019*"children" + 0.012*"’" + 0.009*"care" + 0.008*"work" + 0.006*"good" + 0.006*"help" + 0.006*"support" + 0.005*"well" + 0.005*"Children" + 0.005*"plans"']</t>
  </si>
  <si>
    <t>80517</t>
  </si>
  <si>
    <t>waltham forest</t>
  </si>
  <si>
    <t>https://files.ofsted.gov.uk/v1/file/50061232</t>
  </si>
  <si>
    <t>28/01/2019</t>
  </si>
  <si>
    <t>08/02/2019</t>
  </si>
  <si>
    <t>11/03/19</t>
  </si>
  <si>
    <t>0.21788452678819645</t>
  </si>
  <si>
    <t>['0.030*"children" + 0.013*"’" + 0.012*"well" + 0.012*"care" + 0.008*"young" + 0.007*"needs" + 0.007*"people" + 0.007*"local" + 0.006*"good" + 0.005*"services"', '0.031*"children" + 0.012*"’" + 0.010*"care" + 0.010*"well" + 0.009*"needs" + 0.008*"people" + 0.007*"good" + 0.007*"local" + 0.007*"effective" + 0.006*"young"', '0.033*"children" + 0.011*"care" + 0.011*"’" + 0.008*"well" + 0.007*"good" + 0.006*"effective" + 0.006*"local" + 0.006*"needs" + 0.006*"authority" + 0.005*"Children"']</t>
  </si>
  <si>
    <t>80518</t>
  </si>
  <si>
    <t>wandsworth</t>
  </si>
  <si>
    <t>https://files.ofsted.gov.uk/v1/file/50204406</t>
  </si>
  <si>
    <t>07/11/2022</t>
  </si>
  <si>
    <t>18/11/2022</t>
  </si>
  <si>
    <t>0.20564627997663712</t>
  </si>
  <si>
    <t>['0.031*"children" + 0.012*"’" + 0.011*"families" + 0.010*"services" + 0.010*"care" + 0.008*"support" + 0.008*"work" + 0.007*"workers" + 0.007*"people" + 0.007*"social"', '0.030*"children" + 0.010*"’" + 0.008*"families" + 0.008*"work" + 0.008*"support" + 0.007*"services" + 0.006*"care" + 0.006*"workers" + 0.006*"managers" + 0.005*"well"', '0.033*"children" + 0.010*"support" + 0.009*"care" + 0.008*"families" + 0.008*"workers" + 0.008*"’" + 0.007*"work" + 0.007*"services" + 0.006*"social" + 0.005*"well"']</t>
  </si>
  <si>
    <t>80519</t>
  </si>
  <si>
    <t>westminster</t>
  </si>
  <si>
    <t>https://files.ofsted.gov.uk/v1/file/50116346</t>
  </si>
  <si>
    <t>0.18104584244906805</t>
  </si>
  <si>
    <t>['0.023*"children" + 0.012*"work" + 0.009*"’" + 0.008*"care" + 0.007*"practice" + 0.006*"social" + 0.006*"workers" + 0.005*"support" + 0.005*"highly" + 0.005*"Children"', '0.034*"children" + 0.014*"care" + 0.014*"’" + 0.013*"work" + 0.008*"services" + 0.007*"workers" + 0.006*"needs" + 0.006*"support" + 0.006*"social" + 0.005*"practice"', '0.016*"children" + 0.010*"work" + 0.009*"care" + 0.008*"’" + 0.006*"social" + 0.005*"workers" + 0.005*"support" + 0.005*"services" + 0.005*"help" + 0.004*"practice"']</t>
  </si>
  <si>
    <t>80520</t>
  </si>
  <si>
    <t>luton</t>
  </si>
  <si>
    <t>https://files.ofsted.gov.uk/v1/file/50192197</t>
  </si>
  <si>
    <t>11/07/2022</t>
  </si>
  <si>
    <t>22/07/2022</t>
  </si>
  <si>
    <t>05/09/22</t>
  </si>
  <si>
    <t>0.21062184225284641</t>
  </si>
  <si>
    <t>['0.035*"children" + 0.013*"’" + 0.011*"support" + 0.007*"care" + 0.005*"social" + 0.005*"services" + 0.005*"plans" + 0.005*"needs" + 0.005*"need" + 0.005*"child"', '0.037*"children" + 0.015*"’" + 0.013*"support" + 0.011*"care" + 0.007*"services" + 0.007*"work" + 0.006*"Children" + 0.006*"needs" + 0.006*"social" + 0.006*"workers"', '0.031*"children" + 0.016*"’" + 0.012*"support" + 0.007*"services" + 0.007*"care" + 0.007*"workers" + 0.006*"need" + 0.006*"work" + 0.006*"plans" + 0.005*"quality"']</t>
  </si>
  <si>
    <t>80521</t>
  </si>
  <si>
    <t>manchester</t>
  </si>
  <si>
    <t>https://files.ofsted.gov.uk/v1/file/50183843</t>
  </si>
  <si>
    <t>01/04/2022</t>
  </si>
  <si>
    <t>19/05/22</t>
  </si>
  <si>
    <t>0.18313429865153985</t>
  </si>
  <si>
    <t>['0.041*"children" + 0.017*"’" + 0.012*"care" + 0.009*"Manchester" + 0.008*"work" + 0.008*"needs" + 0.007*"supported" + 0.006*"services" + 0.006*"child" + 0.006*"Children"', '0.039*"children" + 0.019*"’" + 0.013*"child" + 0.009*"care" + 0.009*"Manchester" + 0.008*"services" + 0.007*"well" + 0.007*"Children" + 0.007*"needs" + 0.007*"always"', '0.038*"children" + 0.017*"’" + 0.010*"child" + 0.009*"needs" + 0.008*"care" + 0.008*"Manchester" + 0.008*"services" + 0.006*"work" + 0.006*"social" + 0.006*"supported"']</t>
  </si>
  <si>
    <t>80522</t>
  </si>
  <si>
    <t>medway</t>
  </si>
  <si>
    <t>https://files.ofsted.gov.uk/v1/file/50103321</t>
  </si>
  <si>
    <t>15/07/2019</t>
  </si>
  <si>
    <t>26/07/2019</t>
  </si>
  <si>
    <t>27/08/19</t>
  </si>
  <si>
    <t>0.11101104413772575</t>
  </si>
  <si>
    <t>['0.016*"children" + 0.011*"care" + 0.011*"’" + 0.007*"social" + 0.005*"help" + 0.005*"services" + 0.004*"work" + 0.004*"workers" + 0.004*"service" + 0.003*"people"', '0.039*"children" + 0.015*"’" + 0.012*"care" + 0.008*"social" + 0.007*"services" + 0.007*"help" + 0.006*"work" + 0.005*"people" + 0.005*"risk" + 0.005*"service"', '0.031*"children" + 0.013*"care" + 0.012*"’" + 0.007*"social" + 0.007*"help" + 0.005*"work" + 0.005*"services" + 0.004*"service" + 0.004*"risk" + 0.004*"young"']</t>
  </si>
  <si>
    <t>80523</t>
  </si>
  <si>
    <t>middlesbrough</t>
  </si>
  <si>
    <t>https://files.ofsted.gov.uk/v1/file/50143726</t>
  </si>
  <si>
    <t>25/11/2019</t>
  </si>
  <si>
    <t>06/12/2019</t>
  </si>
  <si>
    <t>24/01/20</t>
  </si>
  <si>
    <t>0.10919516875256179</t>
  </si>
  <si>
    <t>['0.041*"children" + 0.018*"care" + 0.015*"’" + 0.010*"work" + 0.009*"social" + 0.007*"needs" + 0.007*"support" + 0.006*"quality" + 0.005*"local" + 0.005*"people"', '0.039*"children" + 0.017*"care" + 0.012*"’" + 0.009*"social" + 0.008*"services" + 0.007*"work" + 0.006*"needs" + 0.006*"leavers" + 0.006*"quality" + 0.005*"young"', '0.041*"children" + 0.016*"care" + 0.009*"’" + 0.009*"social" + 0.008*"support" + 0.007*"needs" + 0.007*"planning" + 0.007*"work" + 0.005*"services" + 0.005*"young"']</t>
  </si>
  <si>
    <t>80524</t>
  </si>
  <si>
    <t>milton keynes</t>
  </si>
  <si>
    <t>https://files.ofsted.gov.uk/v1/file/50174208</t>
  </si>
  <si>
    <t>Maire Atherton</t>
  </si>
  <si>
    <t>0.17225253093363327</t>
  </si>
  <si>
    <t>['0.029*"children" + 0.007*"’" + 0.006*"services" + 0.006*"care" + 0.006*"social" + 0.005*"Keynes" + 0.005*"support" + 0.005*"need" + 0.005*"local" + 0.005*"work"', '0.037*"children" + 0.018*"’" + 0.010*"care" + 0.009*"work" + 0.008*"services" + 0.008*"social" + 0.007*"families" + 0.006*"support" + 0.006*"local" + 0.006*"Milton"', '0.028*"children" + 0.007*"’" + 0.007*"care" + 0.007*"services" + 0.006*"work" + 0.005*"authority" + 0.005*"support" + 0.005*"social" + 0.005*"Keynes" + 0.004*"practice"']</t>
  </si>
  <si>
    <t>80525</t>
  </si>
  <si>
    <t>newcastle upon tyne</t>
  </si>
  <si>
    <t>https://files.ofsted.gov.uk/v1/file/50176758</t>
  </si>
  <si>
    <t>29/11/2021</t>
  </si>
  <si>
    <t>0.16778813897100345</t>
  </si>
  <si>
    <t>['0.033*"children" + 0.012*"care" + 0.012*"’" + 0.008*"child" + 0.006*"social" + 0.006*"plans" + 0.006*"services" + 0.005*"protection" + 0.005*"workers" + 0.005*"local"', '0.021*"children" + 0.011*"’" + 0.010*"care" + 0.008*"plans" + 0.006*"child" + 0.006*"social" + 0.005*"local" + 0.005*"good" + 0.005*"protection" + 0.005*"workers"', '0.045*"children" + 0.015*"’" + 0.013*"care" + 0.010*"plans" + 0.009*"services" + 0.008*"needs" + 0.008*"social" + 0.007*"child" + 0.007*"Newcastle" + 0.007*"Children"']</t>
  </si>
  <si>
    <t>80418</t>
  </si>
  <si>
    <t>norfolk</t>
  </si>
  <si>
    <t>https://files.ofsted.gov.uk/v1/file/50204404</t>
  </si>
  <si>
    <t>0.1798671301101106</t>
  </si>
  <si>
    <t>['0.026*"children" + 0.013*"support" + 0.011*"’" + 0.011*"services" + 0.007*"care" + 0.007*"well" + 0.006*"Norfolk" + 0.006*"young" + 0.006*"authority" + 0.006*"Children"', '0.032*"children" + 0.017*"’" + 0.012*"support" + 0.011*"services" + 0.009*"care" + 0.007*"people" + 0.007*"Children" + 0.007*"well" + 0.006*"Norfolk" + 0.006*"authority"', '0.024*"children" + 0.016*"support" + 0.014*"’" + 0.013*"services" + 0.012*"care" + 0.007*"Norfolk" + 0.007*"well" + 0.006*"people" + 0.006*"authority" + 0.006*"help"']</t>
  </si>
  <si>
    <t>80526</t>
  </si>
  <si>
    <t>north east lincolnshire</t>
  </si>
  <si>
    <t>https://files.ofsted.gov.uk/v1/file/50172853</t>
  </si>
  <si>
    <t>04/10/2021</t>
  </si>
  <si>
    <t>15/10/2021</t>
  </si>
  <si>
    <t>26/11/21</t>
  </si>
  <si>
    <t>0.09679102697545333</t>
  </si>
  <si>
    <t>['0.034*"children" + 0.010*"’" + 0.010*"care" + 0.008*"social" + 0.008*"local" + 0.007*"leaders" + 0.007*"service" + 0.006*"services" + 0.006*"practice" + 0.005*"families"', '0.038*"children" + 0.010*"’" + 0.010*"care" + 0.007*"social" + 0.007*"services" + 0.006*"risk" + 0.006*"families" + 0.006*"local" + 0.005*"leaders" + 0.005*"authority"', '0.036*"children" + 0.015*"’" + 0.009*"care" + 0.008*"practice" + 0.008*"local" + 0.007*"services" + 0.007*"authority" + 0.006*"social" + 0.006*"planning" + 0.006*"risk"']</t>
  </si>
  <si>
    <t>80527</t>
  </si>
  <si>
    <t>north lincolnshire</t>
  </si>
  <si>
    <t>https://files.ofsted.gov.uk/v1/file/50200023</t>
  </si>
  <si>
    <t>14/10/2022</t>
  </si>
  <si>
    <t>25/11/22</t>
  </si>
  <si>
    <t>0.21445352633477616</t>
  </si>
  <si>
    <t>['0.037*"children" + 0.013*"care" + 0.013*"’" + 0.008*"services" + 0.007*"support" + 0.007*"authority" + 0.006*"‘" + 0.006*"child" + 0.006*"service" + 0.006*"families"', '0.033*"children" + 0.019*"’" + 0.012*"care" + 0.008*"services" + 0.008*"local" + 0.006*"workers" + 0.006*"leavers" + 0.006*"service" + 0.005*"child" + 0.005*"‘"', '0.031*"children" + 0.019*"’" + 0.014*"care" + 0.009*"services" + 0.008*"local" + 0.006*"service" + 0.006*"‘" + 0.006*"support" + 0.006*"authority" + 0.006*"family"']</t>
  </si>
  <si>
    <t>940</t>
  </si>
  <si>
    <t>north northamptonshire</t>
  </si>
  <si>
    <t>https://files.ofsted.gov.uk/v1/file/50200024</t>
  </si>
  <si>
    <t>Alison Smale</t>
  </si>
  <si>
    <t>03/10/2022</t>
  </si>
  <si>
    <t>0.16074758361842753</t>
  </si>
  <si>
    <t>['0.039*"children" + 0.019*"care" + 0.013*"’" + 0.011*"services" + 0.007*"leavers" + 0.007*"Northamptonshire" + 0.007*"work" + 0.006*"North" + 0.006*"authority" + 0.006*"well"', '0.035*"children" + 0.017*"’" + 0.017*"care" + 0.011*"services" + 0.008*"social" + 0.008*"leavers" + 0.007*"Northamptonshire" + 0.007*"support" + 0.006*"local" + 0.006*"work"', '0.024*"children" + 0.012*"care" + 0.010*"’" + 0.007*"leavers" + 0.006*"services" + 0.005*"social" + 0.005*"Northamptonshire" + 0.004*"practice" + 0.004*"support" + 0.004*"work"']</t>
  </si>
  <si>
    <t>80528</t>
  </si>
  <si>
    <t>north somerset</t>
  </si>
  <si>
    <t>https://files.ofsted.gov.uk/v1/file/50151810</t>
  </si>
  <si>
    <t>Diane Partridge</t>
  </si>
  <si>
    <t>10/06/20</t>
  </si>
  <si>
    <t>0.18650360750360753</t>
  </si>
  <si>
    <t>['0.030*"children" + 0.012*"’" + 0.009*"care" + 0.007*"social" + 0.007*"support" + 0.006*"people" + 0.005*"local" + 0.005*"well" + 0.005*"workers" + 0.005*"help"', '0.028*"children" + 0.016*"’" + 0.014*"care" + 0.009*"support" + 0.007*"local" + 0.007*"social" + 0.006*"Children" + 0.006*"services" + 0.006*"authority" + 0.005*"help"', '0.043*"children" + 0.017*"’" + 0.012*"care" + 0.007*"workers" + 0.007*"social" + 0.007*"support" + 0.007*"help" + 0.007*"people" + 0.007*"local" + 0.006*"needs"']</t>
  </si>
  <si>
    <t>80529</t>
  </si>
  <si>
    <t>north tyneside</t>
  </si>
  <si>
    <t>https://files.ofsted.gov.uk/v1/file/50150004</t>
  </si>
  <si>
    <t>Nigel Parkes</t>
  </si>
  <si>
    <t>0.18466580229451507</t>
  </si>
  <si>
    <t>['0.020*"children" + 0.012*"’" + 0.011*"care" + 0.008*"local" + 0.007*"help" + 0.006*"support" + 0.006*"well" + 0.006*"authority" + 0.006*"families" + 0.006*"work"', '0.025*"children" + 0.018*"’" + 0.015*"care" + 0.008*"social" + 0.007*"help" + 0.007*"authority" + 0.006*"local" + 0.006*"support" + 0.006*"families" + 0.006*"well"', '0.018*"children" + 0.009*"’" + 0.008*"care" + 0.007*"help" + 0.006*"authority" + 0.005*"local" + 0.005*"support" + 0.005*"families" + 0.005*"work" + 0.004*"leaders"']</t>
  </si>
  <si>
    <t>815</t>
  </si>
  <si>
    <t>north yorkshire</t>
  </si>
  <si>
    <t>https://files.ofsted.gov.uk/v1/file/50010311</t>
  </si>
  <si>
    <t>02/07/2018</t>
  </si>
  <si>
    <t>06/07/2018</t>
  </si>
  <si>
    <t>06/08/18</t>
  </si>
  <si>
    <t>0.19388458127676464</t>
  </si>
  <si>
    <t>['0.013*"children" + 0.009*"needs" + 0.008*"care" + 0.006*"families" + 0.006*"’" + 0.006*"clear" + 0.006*"support" + 0.006*"Children" + 0.005*"well" + 0.005*"people"', '0.026*"children" + 0.013*"families" + 0.011*"needs" + 0.010*"care" + 0.008*"people" + 0.007*"’" + 0.007*"clear" + 0.007*"young" + 0.007*"plans" + 0.006*"practice"', '0.020*"children" + 0.010*"care" + 0.008*"needs" + 0.007*"young" + 0.007*"families" + 0.007*"service" + 0.007*"well" + 0.007*"’" + 0.007*"clear" + 0.007*"support"']</t>
  </si>
  <si>
    <t>80532</t>
  </si>
  <si>
    <t>northumberland</t>
  </si>
  <si>
    <t>https://files.ofsted.gov.uk/v1/file/50147382</t>
  </si>
  <si>
    <t>02/03/20</t>
  </si>
  <si>
    <t>0.22039432885453644</t>
  </si>
  <si>
    <t>['0.024*"children" + 0.012*"’" + 0.010*"care" + 0.008*"social" + 0.008*"workers" + 0.007*"well" + 0.007*"needs" + 0.006*"Children" + 0.006*"work" + 0.005*"services"', '0.031*"children" + 0.019*"’" + 0.014*"care" + 0.009*"needs" + 0.009*"workers" + 0.008*"social" + 0.007*"good" + 0.007*"families" + 0.006*"well" + 0.006*"Children"', '0.029*"children" + 0.022*"’" + 0.015*"care" + 0.011*"social" + 0.010*"work" + 0.009*"well" + 0.009*"needs" + 0.009*"workers" + 0.007*"child" + 0.007*"families"']</t>
  </si>
  <si>
    <t>80533</t>
  </si>
  <si>
    <t>nottingham</t>
  </si>
  <si>
    <t>https://files.ofsted.gov.uk/v1/file/50192198</t>
  </si>
  <si>
    <t>Andy Waugh</t>
  </si>
  <si>
    <t>0.16511407976801773</t>
  </si>
  <si>
    <t>['0.036*"children" + 0.012*"’" + 0.009*"social" + 0.009*"care" + 0.008*"needs" + 0.007*"authority" + 0.006*"local" + 0.006*"leavers" + 0.006*"services" + 0.005*"workers"', '0.042*"children" + 0.011*"care" + 0.009*"’" + 0.007*"social" + 0.007*"services" + 0.006*"authority" + 0.006*"local" + 0.005*"work" + 0.005*"needs" + 0.005*"plans"', '0.040*"children" + 0.013*"’" + 0.013*"care" + 0.007*"local" + 0.007*"support" + 0.007*"needs" + 0.007*"social" + 0.005*"leavers" + 0.005*"services" + 0.005*"authority"']</t>
  </si>
  <si>
    <t>891</t>
  </si>
  <si>
    <t>nottinghamshire</t>
  </si>
  <si>
    <t>https://files.ofsted.gov.uk/v1/file/50135440</t>
  </si>
  <si>
    <t>07/10/2019</t>
  </si>
  <si>
    <t>0.17970115164382683</t>
  </si>
  <si>
    <t>['0.028*"children" + 0.014*"care" + 0.012*"’" + 0.010*"work" + 0.009*"services" + 0.008*"support" + 0.007*"social" + 0.007*"well" + 0.007*"practice" + 0.007*"Children"', '0.032*"children" + 0.010*"work" + 0.010*"’" + 0.008*"care" + 0.008*"support" + 0.007*"Children" + 0.007*"practice" + 0.007*"services" + 0.006*"families" + 0.006*"help"', '0.023*"children" + 0.011*"care" + 0.009*"’" + 0.008*"work" + 0.007*"well" + 0.006*"services" + 0.006*"practice" + 0.006*"families" + 0.006*"support" + 0.005*"social"']</t>
  </si>
  <si>
    <t>80535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</si>
  <si>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</si>
  <si>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</si>
  <si>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</si>
  <si>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</si>
  <si>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</si>
  <si>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</si>
  <si>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0.18010660900788306</t>
  </si>
  <si>
    <t>['0.037*"children" + 0.011*"care" + 0.010*"work" + 0.009*"social" + 0.008*"’" + 0.008*"support" + 0.008*"needs" + 0.008*"good" + 0.008*"practice" + 0.007*"services"', '0.030*"children" + 0.013*"work" + 0.011*"care" + 0.010*"’" + 0.008*"practice" + 0.008*"support" + 0.008*"good" + 0.008*"Children" + 0.007*"services" + 0.007*"social"', '0.026*"children" + 0.012*"care" + 0.010*"support" + 0.009*"work" + 0.009*"social" + 0.009*"’" + 0.008*"needs" + 0.008*"good" + 0.008*"service" + 0.008*"services"']</t>
  </si>
  <si>
    <t>80536</t>
  </si>
  <si>
    <t>oxfordshire</t>
  </si>
  <si>
    <t>https://files.ofsted.gov.uk/v1/file/50004449</t>
  </si>
  <si>
    <t>20/04/2018</t>
  </si>
  <si>
    <t>22/05/18</t>
  </si>
  <si>
    <t>0.18479146589570608</t>
  </si>
  <si>
    <t>['0.032*"children" + 0.016*"care" + 0.009*"needs" + 0.009*"’" + 0.007*"service" + 0.006*"work" + 0.006*"Children" + 0.006*"help" + 0.005*"early" + 0.005*"number"', '0.029*"children" + 0.013*"care" + 0.010*"’" + 0.006*"needs" + 0.006*"services" + 0.006*"Children" + 0.005*"help" + 0.005*"work" + 0.005*"early" + 0.004*"number"', '0.034*"children" + 0.014*"’" + 0.014*"care" + 0.008*"good" + 0.007*"needs" + 0.007*"help" + 0.007*"service" + 0.006*"services" + 0.006*"local" + 0.006*"leavers"']</t>
  </si>
  <si>
    <t>80537</t>
  </si>
  <si>
    <t>peterborough</t>
  </si>
  <si>
    <t>https://files.ofsted.gov.uk/v1/file/50010312</t>
  </si>
  <si>
    <t>25/06/2018</t>
  </si>
  <si>
    <t>0.17078251575157516</t>
  </si>
  <si>
    <t>['0.031*"children" + 0.015*"care" + 0.013*"’" + 0.008*"Children" + 0.007*"support" + 0.007*"work" + 0.006*"practice" + 0.005*"planning" + 0.005*"young" + 0.005*"people"', '0.032*"children" + 0.014*"care" + 0.011*"’" + 0.008*"Children" + 0.007*"people" + 0.007*"work" + 0.007*"support" + 0.006*"social" + 0.006*"young" + 0.005*"needs"', '0.035*"children" + 0.012*"care" + 0.011*"’" + 0.009*"Children" + 0.007*"practice" + 0.007*"well" + 0.007*"risk" + 0.007*"support" + 0.007*"work" + 0.006*"young"']</t>
  </si>
  <si>
    <t>879</t>
  </si>
  <si>
    <t>plymouth</t>
  </si>
  <si>
    <t>https://files.ofsted.gov.uk/v1/file/50048230</t>
  </si>
  <si>
    <t>29/10/2018</t>
  </si>
  <si>
    <t>09/11/2018</t>
  </si>
  <si>
    <t>0.15937628402670778</t>
  </si>
  <si>
    <t>['0.026*"children" + 0.015*"care" + 0.015*"’" + 0.010*"However" + 0.008*"good" + 0.008*"quality" + 0.007*"well" + 0.007*"work" + 0.007*"services" + 0.007*"needs"', '0.020*"children" + 0.007*"’" + 0.007*"care" + 0.007*"services" + 0.006*"well" + 0.006*"local" + 0.006*"However" + 0.005*"work" + 0.005*"progress" + 0.005*"service"', '0.030*"children" + 0.015*"care" + 0.013*"’" + 0.009*"good" + 0.008*"well" + 0.008*"needs" + 0.007*"quality" + 0.007*"service" + 0.006*"young" + 0.006*"services"']</t>
  </si>
  <si>
    <t>80539</t>
  </si>
  <si>
    <t>portsmouth</t>
  </si>
  <si>
    <t>https://files.ofsted.gov.uk/v1/file/50032279</t>
  </si>
  <si>
    <t>Linda Steele</t>
  </si>
  <si>
    <t>03/09/2018</t>
  </si>
  <si>
    <t>14/09/2018</t>
  </si>
  <si>
    <t>15/10/18</t>
  </si>
  <si>
    <t>0.22065320076285003</t>
  </si>
  <si>
    <t>['0.025*"children" + 0.013*"’" + 0.008*"care" + 0.007*"good" + 0.006*"needs" + 0.006*"ensure" + 0.005*"support" + 0.005*"effective" + 0.005*"services" + 0.005*"well"', '0.035*"children" + 0.012*"’" + 0.009*"needs" + 0.007*"good" + 0.007*"well" + 0.006*"services" + 0.006*"service" + 0.006*"plans" + 0.006*"child" + 0.006*"Children"', '0.032*"children" + 0.017*"’" + 0.010*"care" + 0.009*"good" + 0.008*"needs" + 0.007*"well" + 0.007*"work" + 0.007*"service" + 0.006*"support" + 0.006*"families"']</t>
  </si>
  <si>
    <t>80540</t>
  </si>
  <si>
    <t>reading</t>
  </si>
  <si>
    <t>https://files.ofsted.gov.uk/v1/file/50119620</t>
  </si>
  <si>
    <t>16/09/2019</t>
  </si>
  <si>
    <t>27/09/2019</t>
  </si>
  <si>
    <t>28/10/19</t>
  </si>
  <si>
    <t>0.1740763372581555</t>
  </si>
  <si>
    <t>['0.032*"children" + 0.015*"care" + 0.015*"’" + 0.010*"people" + 0.010*"social" + 0.009*"young" + 0.008*"number" + 0.006*"quality" + 0.006*"workers" + 0.006*"well"', '0.032*"children" + 0.012*"’" + 0.009*"care" + 0.009*"young" + 0.008*"people" + 0.008*"workers" + 0.008*"social" + 0.005*"plans" + 0.005*"quality" + 0.005*"number"', '0.027*"children" + 0.014*"’" + 0.010*"care" + 0.008*"social" + 0.007*"workers" + 0.006*"young" + 0.006*"people" + 0.005*"plans" + 0.005*"well" + 0.005*"good"']</t>
  </si>
  <si>
    <t>80541</t>
  </si>
  <si>
    <t>redcar and cleveland</t>
  </si>
  <si>
    <t>https://files.ofsted.gov.uk/v1/file/50194303</t>
  </si>
  <si>
    <t>22/09/22</t>
  </si>
  <si>
    <t>0.16209348657878064</t>
  </si>
  <si>
    <t>['0.037*"children" + 0.016*"’" + 0.010*"care" + 0.007*"services" + 0.006*"work" + 0.006*"social" + 0.006*"support" + 0.005*"local" + 0.005*"workers" + 0.005*"consistently"', '0.038*"children" + 0.014*"’" + 0.013*"care" + 0.007*"work" + 0.006*"support" + 0.006*"services" + 0.006*"service" + 0.006*"leaders" + 0.005*"authority" + 0.005*"However"', '0.036*"children" + 0.014*"’" + 0.008*"care" + 0.007*"work" + 0.006*"social" + 0.006*"service" + 0.006*"local" + 0.006*"services" + 0.005*"workers" + 0.005*"plans"']</t>
  </si>
  <si>
    <t>80542</t>
  </si>
  <si>
    <t>rochdale</t>
  </si>
  <si>
    <t>https://files.ofsted.gov.uk/v1/file/50211330</t>
  </si>
  <si>
    <t>Lisa Walsh</t>
  </si>
  <si>
    <t>03/02/2023</t>
  </si>
  <si>
    <t>17/03/23</t>
  </si>
  <si>
    <t>0.18371704787749527</t>
  </si>
  <si>
    <t>['0.038*"children" + 0.014*"’" + 0.013*"care" + 0.009*"young" + 0.009*"experienced" + 0.008*"services" + 0.008*"people" + 0.007*"social" + 0.007*"needs" + 0.006*"support"', '0.034*"children" + 0.017*"’" + 0.011*"care" + 0.009*"support" + 0.008*"people" + 0.008*"social" + 0.008*"local" + 0.007*"services" + 0.007*"experienced" + 0.007*"authority"', '0.040*"children" + 0.018*"’" + 0.015*"care" + 0.013*"young" + 0.012*"people" + 0.010*"support" + 0.008*"work" + 0.008*"services" + 0.008*"experienced" + 0.008*"practice"']</t>
  </si>
  <si>
    <t>80543</t>
  </si>
  <si>
    <t>rotherham</t>
  </si>
  <si>
    <t>https://files.ofsted.gov.uk/v1/file/50190644</t>
  </si>
  <si>
    <t>27/06/2022</t>
  </si>
  <si>
    <t>0.18450686917840195</t>
  </si>
  <si>
    <t>['0.036*"children" + 0.015*"care" + 0.014*"’" + 0.010*"services" + 0.008*"Rotherham" + 0.008*"support" + 0.007*"workers" + 0.007*"needs" + 0.007*"child" + 0.007*"work"', '0.030*"children" + 0.013*"’" + 0.010*"care" + 0.009*"services" + 0.007*"Rotherham" + 0.007*"workers" + 0.007*"support" + 0.006*"social" + 0.006*"work" + 0.006*"Children"', '0.029*"children" + 0.011*"’" + 0.011*"care" + 0.008*"support" + 0.007*"Children" + 0.007*"services" + 0.007*"Rotherham" + 0.006*"workers" + 0.005*"work" + 0.005*"child"']</t>
  </si>
  <si>
    <t>80544</t>
  </si>
  <si>
    <t>kensington and chelsea</t>
  </si>
  <si>
    <t>https://files.ofsted.gov.uk/v1/file/50116345</t>
  </si>
  <si>
    <t>Louise Warren</t>
  </si>
  <si>
    <t>0.22202766816516809</t>
  </si>
  <si>
    <t>['0.032*"children" + 0.014*"well" + 0.010*"care" + 0.010*"’" + 0.010*"support" + 0.009*"services" + 0.008*"Children" + 0.008*"work" + 0.007*"practice" + 0.007*"highly"', '0.020*"children" + 0.010*"’" + 0.009*"work" + 0.009*"services" + 0.008*"practice" + 0.008*"social" + 0.008*"families" + 0.008*"care" + 0.007*"support" + 0.007*"well"', '0.030*"children" + 0.013*"well" + 0.012*"work" + 0.011*"practice" + 0.010*"support" + 0.009*"families" + 0.009*"’" + 0.009*"care" + 0.009*"services" + 0.008*"social"']</t>
  </si>
  <si>
    <t>80545</t>
  </si>
  <si>
    <t>kingston upon thames</t>
  </si>
  <si>
    <t>https://files.ofsted.gov.uk/v1/file/50135439</t>
  </si>
  <si>
    <t>21/10/2019</t>
  </si>
  <si>
    <t>25/10/2019</t>
  </si>
  <si>
    <t>0.2108003941175856</t>
  </si>
  <si>
    <t>['0.033*"children" + 0.012*"’" + 0.008*"care" + 0.008*"needs" + 0.007*"plans" + 0.006*"well" + 0.006*"workers" + 0.006*"local" + 0.005*"people" + 0.005*"social"', '0.020*"children" + 0.014*"’" + 0.009*"care" + 0.008*"well" + 0.007*"plans" + 0.007*"Children" + 0.006*"support" + 0.006*"local" + 0.006*"people" + 0.005*"needs"', '0.029*"children" + 0.011*"care" + 0.010*"’" + 0.009*"well" + 0.007*"plans" + 0.006*"work" + 0.006*"needs" + 0.005*"people" + 0.005*"social" + 0.005*"Children"']</t>
  </si>
  <si>
    <t>80546</t>
  </si>
  <si>
    <t>windsor &amp; maidenhead</t>
  </si>
  <si>
    <t>https://files.ofsted.gov.uk/v1/file/50146539</t>
  </si>
  <si>
    <t>13/01/2020</t>
  </si>
  <si>
    <t>24/01/2020</t>
  </si>
  <si>
    <t>24/02/20</t>
  </si>
  <si>
    <t>0.20901326502243933</t>
  </si>
  <si>
    <t>['0.022*"children" + 0.011*"’" + 0.010*"care" + 0.006*"social" + 0.005*"work" + 0.005*"Children" + 0.005*"help" + 0.005*"support" + 0.005*"services" + 0.005*"well"', '0.024*"children" + 0.011*"care" + 0.006*"work" + 0.006*"Children" + 0.006*"families" + 0.005*"’" + 0.005*"leavers" + 0.005*"social" + 0.005*"quality" + 0.005*"services"', '0.026*"children" + 0.013*"’" + 0.012*"care" + 0.008*"work" + 0.007*"social" + 0.006*"Children" + 0.006*"services" + 0.006*"child" + 0.006*"families" + 0.005*"leavers"']</t>
  </si>
  <si>
    <t>80547</t>
  </si>
  <si>
    <t>rutland</t>
  </si>
  <si>
    <t>https://files.ofsted.gov.uk/v1/file/50150005</t>
  </si>
  <si>
    <t>0.18175459501217078</t>
  </si>
  <si>
    <t>['0.030*"children" + 0.011*"care" + 0.010*"well" + 0.009*"’" + 0.008*"service" + 0.007*"needs" + 0.006*"social" + 0.006*"work" + 0.006*"ensure" + 0.006*"need"', '0.031*"children" + 0.012*"’" + 0.010*"care" + 0.009*"well" + 0.009*"needs" + 0.008*"service" + 0.008*"support" + 0.007*"social" + 0.007*"work" + 0.007*"team"', '0.028*"children" + 0.011*"care" + 0.011*"’" + 0.009*"service" + 0.007*"needs" + 0.007*"good" + 0.007*"social" + 0.006*"well" + 0.006*"work" + 0.005*"managers"']</t>
  </si>
  <si>
    <t>80548</t>
  </si>
  <si>
    <t>salford</t>
  </si>
  <si>
    <t>https://files.ofsted.gov.uk/v1/file/50037489</t>
  </si>
  <si>
    <t>0.19262837343535028</t>
  </si>
  <si>
    <t>['0.025*"children" + 0.013*"’" + 0.012*"care" + 0.009*"support" + 0.007*"people" + 0.006*"needs" + 0.006*"work" + 0.006*"social" + 0.005*"team" + 0.005*"Children"', '0.024*"children" + 0.014*"’" + 0.011*"support" + 0.010*"care" + 0.007*"child" + 0.007*"Children" + 0.007*"plans" + 0.007*"social" + 0.006*"team" + 0.006*"work"', '0.020*"children" + 0.010*"support" + 0.010*"’" + 0.009*"social" + 0.008*"work" + 0.008*"care" + 0.006*"child" + 0.006*"plans" + 0.006*"team" + 0.005*"practice"']</t>
  </si>
  <si>
    <t>80549</t>
  </si>
  <si>
    <t>sandwell</t>
  </si>
  <si>
    <t>https://files.ofsted.gov.uk/v1/file/50187562</t>
  </si>
  <si>
    <t>0.1681069042964204</t>
  </si>
  <si>
    <t>['0.017*"children" + 0.010*"social" + 0.009*"’" + 0.007*"care" + 0.007*"services" + 0.006*"support" + 0.005*"Sandwell" + 0.005*"needs" + 0.004*"plans" + 0.004*"child"', '0.036*"children" + 0.016*"care" + 0.014*"’" + 0.010*"social" + 0.007*"Sandwell" + 0.007*"support" + 0.007*"needs" + 0.006*"families" + 0.006*"work" + 0.006*"child"', '0.040*"children" + 0.016*"care" + 0.011*"’" + 0.010*"services" + 0.009*"support" + 0.008*"social" + 0.007*"needs" + 0.007*"families" + 0.007*"well" + 0.007*"child"']</t>
  </si>
  <si>
    <t>80550</t>
  </si>
  <si>
    <t>sefton</t>
  </si>
  <si>
    <t>https://files.ofsted.gov.uk/v1/file/50182670</t>
  </si>
  <si>
    <t>0.11060362243120864</t>
  </si>
  <si>
    <t>['0.018*"children" + 0.010*"’" + 0.008*"care" + 0.006*"needs" + 0.006*"support" + 0.005*"authority" + 0.004*"work" + 0.004*"service" + 0.004*"practice" + 0.004*"services"', '0.043*"children" + 0.016*"care" + 0.015*"’" + 0.011*"services" + 0.008*"needs" + 0.007*"support" + 0.006*"work" + 0.005*"social" + 0.005*"practice" + 0.005*"people"', '0.047*"children" + 0.013*"’" + 0.009*"needs" + 0.007*"support" + 0.006*"care" + 0.005*"services" + 0.005*"practice" + 0.005*"young" + 0.005*"oversight" + 0.005*"social"']</t>
  </si>
  <si>
    <t>80551</t>
  </si>
  <si>
    <t>sheffield</t>
  </si>
  <si>
    <t>https://files.ofsted.gov.uk/v1/file/50103320</t>
  </si>
  <si>
    <t>0.18723691869998665</t>
  </si>
  <si>
    <t>['0.032*"children" + 0.016*"care" + 0.012*"’" + 0.008*"social" + 0.007*"support" + 0.007*"managers" + 0.007*"work" + 0.006*"practice" + 0.006*"needs" + 0.006*"good"', '0.022*"children" + 0.013*"care" + 0.010*"’" + 0.007*"managers" + 0.007*"support" + 0.007*"Children" + 0.007*"social" + 0.006*"services" + 0.006*"good" + 0.006*"plans"', '0.029*"children" + 0.013*"care" + 0.010*"social" + 0.009*"’" + 0.008*"support" + 0.007*"service" + 0.007*"practice" + 0.006*"child" + 0.006*"needs" + 0.006*"services"']</t>
  </si>
  <si>
    <t>80552</t>
  </si>
  <si>
    <t>shropshire</t>
  </si>
  <si>
    <t>https://files.ofsted.gov.uk/v1/file/50180006</t>
  </si>
  <si>
    <t>11/02/2022</t>
  </si>
  <si>
    <t>25/03/22</t>
  </si>
  <si>
    <t>0.18430539157811882</t>
  </si>
  <si>
    <t>['0.019*"children" + 0.009*"’" + 0.006*"authority" + 0.005*"needs" + 0.005*"care" + 0.005*"support" + 0.005*"services" + 0.005*"progress" + 0.004*"Children" + 0.004*"Shropshire"', '0.031*"children" + 0.015*"’" + 0.011*"care" + 0.009*"local" + 0.008*"needs" + 0.008*"support" + 0.007*"services" + 0.006*"authority" + 0.006*"Children" + 0.006*"Shropshire"', '0.040*"children" + 0.017*"’" + 0.012*"care" + 0.007*"well" + 0.007*"services" + 0.007*"local" + 0.007*"Shropshire" + 0.007*"needs" + 0.006*"support" + 0.006*"workers"']</t>
  </si>
  <si>
    <t>80553</t>
  </si>
  <si>
    <t>slough</t>
  </si>
  <si>
    <t>https://files.ofsted.gov.uk/v1/file/50211331</t>
  </si>
  <si>
    <t>0.1617746543189582</t>
  </si>
  <si>
    <t>['0.028*"children" + 0.013*"’" + 0.011*"care" + 0.008*"young" + 0.008*"services" + 0.008*"people" + 0.008*"Slough" + 0.007*"Children" + 0.006*"families" + 0.006*"social"', '0.028*"children" + 0.015*"’" + 0.011*"care" + 0.008*"people" + 0.007*"support" + 0.007*"services" + 0.007*"Slough" + 0.006*"young" + 0.006*"plans" + 0.006*"families"', '0.027*"children" + 0.011*"’" + 0.009*"services" + 0.008*"care" + 0.007*"young" + 0.006*"support" + 0.006*"social" + 0.005*"leavers" + 0.005*"families" + 0.005*"Slough"']</t>
  </si>
  <si>
    <t>80554</t>
  </si>
  <si>
    <t>solihull</t>
  </si>
  <si>
    <t>https://files.ofsted.gov.uk/v1/file/50204405</t>
  </si>
  <si>
    <t>0.11746121424087537</t>
  </si>
  <si>
    <t>['0.029*"children" + 0.014*"care" + 0.010*"’" + 0.009*"lack" + 0.008*"services" + 0.007*"support" + 0.006*"local" + 0.006*"2022" + 0.005*"Solihull" + 0.005*"authority"', '0.037*"children" + 0.012*"care" + 0.011*"’" + 0.009*"services" + 0.008*"support" + 0.008*"2022" + 0.006*"lack" + 0.006*"leavers" + 0.006*"local" + 0.006*"Solihull"', '0.046*"children" + 0.016*"’" + 0.014*"care" + 0.011*"lack" + 0.008*"services" + 0.008*"support" + 0.008*"leavers" + 0.007*"2022" + 0.006*"need" + 0.006*"local"']</t>
  </si>
  <si>
    <t>80555</t>
  </si>
  <si>
    <t>somerset</t>
  </si>
  <si>
    <t>https://files.ofsted.gov.uk/v1/file/50192873</t>
  </si>
  <si>
    <t>0.19800274547305424</t>
  </si>
  <si>
    <t>['0.032*"children" + 0.017*"’" + 0.014*"care" + 0.013*"services" + 0.008*"local" + 0.007*"workers" + 0.007*"needs" + 0.007*"support" + 0.007*"help" + 0.006*"Somerset"', '0.048*"children" + 0.014*"care" + 0.012*"help" + 0.012*"services" + 0.012*"’" + 0.011*"support" + 0.009*"well" + 0.007*"needs" + 0.007*"workers" + 0.007*"local"', '0.029*"children" + 0.016*"’" + 0.013*"care" + 0.009*"services" + 0.007*"support" + 0.007*"well" + 0.007*"help" + 0.006*"leavers" + 0.006*"workers" + 0.006*"needs"']</t>
  </si>
  <si>
    <t>80556</t>
  </si>
  <si>
    <t>south gloucestershire</t>
  </si>
  <si>
    <t>https://files.ofsted.gov.uk/v1/file/50074950</t>
  </si>
  <si>
    <t>0.15153663003663007</t>
  </si>
  <si>
    <t>['0.025*"children" + 0.014*"care" + 0.011*"well" + 0.010*"quality" + 0.009*"work" + 0.008*"leavers" + 0.008*"’" + 0.007*"leaders" + 0.007*"plans" + 0.006*"people"', '0.023*"children" + 0.014*"care" + 0.009*"well" + 0.007*"leaders" + 0.007*"’" + 0.007*"quality" + 0.007*"good" + 0.007*"leavers" + 0.006*"plans" + 0.006*"service"', '0.025*"children" + 0.011*"care" + 0.009*"quality" + 0.008*"well" + 0.007*"leavers" + 0.007*"work" + 0.007*"’" + 0.007*"people" + 0.007*"plans" + 0.007*"leaders"']</t>
  </si>
  <si>
    <t>80557</t>
  </si>
  <si>
    <t>south tyneside</t>
  </si>
  <si>
    <t>https://files.ofsted.gov.uk/v1/file/2761390</t>
  </si>
  <si>
    <t>24/11/17</t>
  </si>
  <si>
    <t>0.1963795484416495</t>
  </si>
  <si>
    <t>['0.024*"children" + 0.011*"care" + 0.008*"’" + 0.007*"Children" + 0.007*"services" + 0.007*"well" + 0.006*"people" + 0.006*"young" + 0.005*"work" + 0.005*"authority"', '0.026*"children" + 0.010*"’" + 0.008*"well" + 0.007*"people" + 0.007*"services" + 0.007*"local" + 0.007*"service" + 0.006*"care" + 0.006*"work" + 0.006*"leavers"', '0.026*"children" + 0.009*"care" + 0.009*"’" + 0.008*"well" + 0.008*"local" + 0.006*"Children" + 0.006*"work" + 0.006*"people" + 0.006*"authority" + 0.006*"good"']</t>
  </si>
  <si>
    <t>80558</t>
  </si>
  <si>
    <t>southampton</t>
  </si>
  <si>
    <t>https://files.ofsted.gov.uk/v1/file/50141245</t>
  </si>
  <si>
    <t>0.13839703272461887</t>
  </si>
  <si>
    <t>['0.027*"children" + 0.011*"social" + 0.008*"care" + 0.008*"work" + 0.008*"’" + 0.007*"workers" + 0.006*"well" + 0.005*"assessments" + 0.005*"services" + 0.004*"families"', '0.032*"children" + 0.011*"’" + 0.011*"care" + 0.010*"work" + 0.008*"social" + 0.008*"workers" + 0.007*"well" + 0.005*"quality" + 0.004*"Children" + 0.004*"managers"', '0.031*"children" + 0.013*"social" + 0.010*"work" + 0.009*"care" + 0.008*"’" + 0.007*"workers" + 0.007*"assessments" + 0.007*"well" + 0.006*"quality" + 0.005*"needs"']</t>
  </si>
  <si>
    <t>80559</t>
  </si>
  <si>
    <t>southend-on-sea</t>
  </si>
  <si>
    <t>https://files.ofsted.gov.uk/v1/file/50103322</t>
  </si>
  <si>
    <t>0.14836867908970325</t>
  </si>
  <si>
    <t>['0.030*"children" + 0.011*"care" + 0.008*"’" + 0.008*"social" + 0.007*"practice" + 0.007*"work" + 0.006*"quality" + 0.006*"child" + 0.006*"support" + 0.005*"planning"', '0.029*"children" + 0.014*"’" + 0.013*"care" + 0.008*"work" + 0.007*"social" + 0.006*"planning" + 0.006*"quality" + 0.006*"families" + 0.006*"leaders" + 0.005*"support"', '0.040*"children" + 0.016*"care" + 0.011*"’" + 0.008*"planning" + 0.007*"work" + 0.007*"practice" + 0.006*"social" + 0.006*"child" + 0.006*"support" + 0.005*"services"']</t>
  </si>
  <si>
    <t>80560</t>
  </si>
  <si>
    <t>st helens</t>
  </si>
  <si>
    <t>https://files.ofsted.gov.uk/v1/file/50121476</t>
  </si>
  <si>
    <t>0.1679155092592592</t>
  </si>
  <si>
    <t>['0.023*"children" + 0.008*"care" + 0.007*"work" + 0.007*"quality" + 0.007*"service" + 0.006*"social" + 0.006*"support" + 0.006*"permanence" + 0.006*"need" + 0.005*"families"', '0.024*"children" + 0.013*"care" + 0.009*"work" + 0.008*"ensure" + 0.008*"’" + 0.007*"service" + 0.007*"practice" + 0.006*"permanence" + 0.006*"quality" + 0.006*"support"', '0.018*"children" + 0.011*"care" + 0.008*"work" + 0.007*"quality" + 0.007*"service" + 0.007*"’" + 0.006*"support" + 0.006*"social" + 0.006*"permanence" + 0.005*"ensure"']</t>
  </si>
  <si>
    <t>80561</t>
  </si>
  <si>
    <t>staffordshire</t>
  </si>
  <si>
    <t>https://files.ofsted.gov.uk/v1/file/50061231</t>
  </si>
  <si>
    <t>04/02/2019</t>
  </si>
  <si>
    <t>0.17202671451355678</t>
  </si>
  <si>
    <t>['0.030*"children" + 0.011*"’" + 0.011*"care" + 0.011*"authority" + 0.010*"local" + 0.008*"good" + 0.008*"services" + 0.008*"social" + 0.008*"service" + 0.007*"well"', '0.020*"children" + 0.010*"care" + 0.009*"social" + 0.008*"’" + 0.007*"services" + 0.007*"local" + 0.007*"work" + 0.007*"families" + 0.007*"young" + 0.006*"authority"', '0.029*"children" + 0.012*"local" + 0.012*"care" + 0.011*"authority" + 0.008*"social" + 0.008*"’" + 0.007*"good" + 0.007*"people" + 0.007*"well" + 0.007*"families"']</t>
  </si>
  <si>
    <t>80562</t>
  </si>
  <si>
    <t>stockport</t>
  </si>
  <si>
    <t>https://files.ofsted.gov.uk/v1/file/50183764</t>
  </si>
  <si>
    <t>28/03/2022</t>
  </si>
  <si>
    <t>18/05/22</t>
  </si>
  <si>
    <t>0.18816763395334818</t>
  </si>
  <si>
    <t>['0.027*"children" + 0.010*"social" + 0.010*"support" + 0.008*"care" + 0.008*"services" + 0.007*"practice" + 0.007*"’" + 0.006*"families" + 0.006*"local" + 0.006*"well"', '0.019*"children" + 0.012*"support" + 0.011*"’" + 0.009*"care" + 0.008*"social" + 0.007*"well" + 0.006*"services" + 0.006*"local" + 0.006*"workers" + 0.006*"Stockport"', '0.025*"children" + 0.013*"support" + 0.012*"care" + 0.010*"social" + 0.010*"’" + 0.008*"local" + 0.008*"services" + 0.008*"well" + 0.007*"work" + 0.007*"authority"']</t>
  </si>
  <si>
    <t>80563</t>
  </si>
  <si>
    <t>stockton-on-tees</t>
  </si>
  <si>
    <t>https://files.ofsted.gov.uk/v1/file/50088887</t>
  </si>
  <si>
    <t>20/05/2019</t>
  </si>
  <si>
    <t>0.18009062121940897</t>
  </si>
  <si>
    <t>['0.026*"children" + 0.013*"care" + 0.011*"’" + 0.006*"work" + 0.006*"child" + 0.006*"well" + 0.005*"Children" + 0.005*"However" + 0.005*"good" + 0.005*"plans"', '0.031*"children" + 0.014*"’" + 0.011*"care" + 0.006*"child" + 0.006*"workers" + 0.006*"services" + 0.006*"well" + 0.006*"work" + 0.006*"young" + 0.005*"needs"', '0.019*"children" + 0.013*"’" + 0.012*"care" + 0.010*"work" + 0.007*"well" + 0.006*"child" + 0.006*"workers" + 0.005*"young" + 0.005*"needs" + 0.005*"people"']</t>
  </si>
  <si>
    <t>80564</t>
  </si>
  <si>
    <t>stoke-on-trent</t>
  </si>
  <si>
    <t>https://files.ofsted.gov.uk/v1/file/50200027</t>
  </si>
  <si>
    <t>0.17202373297200876</t>
  </si>
  <si>
    <t>['0.046*"children" + 0.015*"’" + 0.013*"care" + 0.010*"services" + 0.007*"Stoke" + 0.007*"leavers" + 0.007*"social" + 0.007*"well" + 0.006*"needs" + 0.006*"work"', '0.029*"children" + 0.015*"’" + 0.014*"care" + 0.009*"services" + 0.007*"However" + 0.007*"needs" + 0.006*"plans" + 0.006*"social" + 0.005*"on-Trent" + 0.005*"Children"', '0.028*"children" + 0.013*"’" + 0.011*"care" + 0.008*"needs" + 0.008*"services" + 0.007*"leavers" + 0.007*"work" + 0.006*"on-Trent" + 0.006*"authority" + 0.005*"social"']</t>
  </si>
  <si>
    <t>80565</t>
  </si>
  <si>
    <t>suffolk</t>
  </si>
  <si>
    <t>https://files.ofsted.gov.uk/v1/file/50078713</t>
  </si>
  <si>
    <t>08/04/2019</t>
  </si>
  <si>
    <t>12/04/2019</t>
  </si>
  <si>
    <t>21/05/19</t>
  </si>
  <si>
    <t>0.205796190237184</t>
  </si>
  <si>
    <t>['0.028*"children" + 0.012*"’" + 0.011*"care" + 0.009*"services" + 0.009*"work" + 0.007*"support" + 0.006*"local" + 0.006*"authority" + 0.006*"families" + 0.005*"well"', '0.021*"children" + 0.012*"’" + 0.012*"care" + 0.010*"work" + 0.008*"families" + 0.007*"support" + 0.007*"local" + 0.006*"services" + 0.006*"authority" + 0.005*"social"', '0.022*"children" + 0.012*"care" + 0.010*"’" + 0.008*"work" + 0.007*"social" + 0.007*"services" + 0.006*"people" + 0.006*"progress" + 0.005*"well" + 0.005*"families"']</t>
  </si>
  <si>
    <t>80566</t>
  </si>
  <si>
    <t>sunderland</t>
  </si>
  <si>
    <t>https://files.ofsted.gov.uk/v1/file/50168072</t>
  </si>
  <si>
    <t>28/06/2021</t>
  </si>
  <si>
    <t>09/07/2021</t>
  </si>
  <si>
    <t>20/08/21</t>
  </si>
  <si>
    <t>0.21411701361701338</t>
  </si>
  <si>
    <t>['0.019*"children" + 0.008*"’" + 0.008*"services" + 0.007*"work" + 0.007*"care" + 0.005*"social" + 0.005*"people" + 0.005*"quality" + 0.005*"young" + 0.005*"support"', '0.039*"children" + 0.015*"’" + 0.014*"services" + 0.013*"work" + 0.010*"care" + 0.009*"young" + 0.009*"people" + 0.008*"social" + 0.007*"support" + 0.007*"well"', '0.028*"children" + 0.015*"’" + 0.009*"services" + 0.009*"work" + 0.008*"care" + 0.008*"needs" + 0.008*"people" + 0.007*"young" + 0.006*"social" + 0.006*"well"']</t>
  </si>
  <si>
    <t>80567</t>
  </si>
  <si>
    <t>surrey</t>
  </si>
  <si>
    <t>https://files.ofsted.gov.uk/v1/file/50178857</t>
  </si>
  <si>
    <t>28/01/2022</t>
  </si>
  <si>
    <t>09/03/22</t>
  </si>
  <si>
    <t>0.17819684334278243</t>
  </si>
  <si>
    <t>['0.041*"children" + 0.014*"care" + 0.011*"’" + 0.008*"work" + 0.008*"needs" + 0.008*"leavers" + 0.008*"well" + 0.007*"practice" + 0.007*"services" + 0.007*"support"', '0.029*"children" + 0.014*"care" + 0.013*"’" + 0.009*"well" + 0.008*"needs" + 0.008*"leavers" + 0.008*"work" + 0.008*"services" + 0.007*"local" + 0.005*"support"', '0.028*"children" + 0.011*"care" + 0.010*"’" + 0.008*"needs" + 0.007*"well" + 0.006*"leavers" + 0.006*"families" + 0.006*"work" + 0.005*"progress" + 0.005*"practice"']</t>
  </si>
  <si>
    <t>80568</t>
  </si>
  <si>
    <t>swindon</t>
  </si>
  <si>
    <t>https://files.ofsted.gov.uk/v1/file/50099939</t>
  </si>
  <si>
    <t>01/07/2019</t>
  </si>
  <si>
    <t>12/08/19</t>
  </si>
  <si>
    <t>0.17286438817951433</t>
  </si>
  <si>
    <t>['0.031*"children" + 0.013*"well" + 0.011*"care" + 0.010*"’" + 0.008*"Swindon" + 0.008*"quality" + 0.006*"leaders" + 0.006*"plans" + 0.005*"leavers" + 0.005*"services"', '0.035*"children" + 0.017*"care" + 0.012*"well" + 0.010*"’" + 0.009*"Swindon" + 0.008*"leaders" + 0.008*"quality" + 0.008*"plans" + 0.007*"services" + 0.006*"people"', '0.018*"children" + 0.008*"well" + 0.008*"’" + 0.007*"quality" + 0.007*"care" + 0.006*"Swindon" + 0.005*"services" + 0.004*"social" + 0.004*"leaders" + 0.004*"leavers"']</t>
  </si>
  <si>
    <t>80569</t>
  </si>
  <si>
    <t>tameside</t>
  </si>
  <si>
    <t>https://files.ofsted.gov.uk/v1/file/50088888</t>
  </si>
  <si>
    <t>0.1618984254087882</t>
  </si>
  <si>
    <t>['0.036*"children" + 0.015*"care" + 0.013*"’" + 0.010*"social" + 0.008*"support" + 0.006*"authority" + 0.006*"impact" + 0.006*"workers" + 0.006*"always" + 0.006*"work"', '0.030*"children" + 0.012*"care" + 0.012*"’" + 0.010*"social" + 0.006*"services" + 0.006*"work" + 0.006*"local" + 0.006*"families" + 0.005*"authority" + 0.005*"impact"', '0.037*"children" + 0.014*"’" + 0.012*"care" + 0.008*"work" + 0.008*"social" + 0.007*"plans" + 0.007*"local" + 0.006*"practice" + 0.006*"services" + 0.006*"well"']</t>
  </si>
  <si>
    <t>80570</t>
  </si>
  <si>
    <t>telford &amp; wrekin</t>
  </si>
  <si>
    <t>https://files.ofsted.gov.uk/v1/file/50147381</t>
  </si>
  <si>
    <t>0.218591853042157</t>
  </si>
  <si>
    <t>['0.024*"children" + 0.014*"care" + 0.013*"’" + 0.010*"Children" + 0.009*"well" + 0.008*"work" + 0.008*"social" + 0.007*"families" + 0.007*"workers" + 0.007*"effective"', '0.029*"children" + 0.014*"’" + 0.014*"care" + 0.009*"well" + 0.008*"workers" + 0.008*"Children" + 0.008*"work" + 0.007*"needs" + 0.007*"support" + 0.006*"social"', '0.031*"children" + 0.013*"’" + 0.013*"care" + 0.009*"well" + 0.009*"Children" + 0.008*"social" + 0.008*"work" + 0.008*"families" + 0.007*"workers" + 0.007*"needs"']</t>
  </si>
  <si>
    <t>80571</t>
  </si>
  <si>
    <t>thurrock</t>
  </si>
  <si>
    <t>https://files.ofsted.gov.uk/v1/file/50135827</t>
  </si>
  <si>
    <t>0.16404323406478574</t>
  </si>
  <si>
    <t>['0.029*"children" + 0.009*"work" + 0.009*"care" + 0.008*"’" + 0.006*"support" + 0.006*"people" + 0.005*"well" + 0.005*"services" + 0.005*"help" + 0.005*"families"', '0.034*"children" + 0.015*"care" + 0.012*"’" + 0.009*"work" + 0.008*"well" + 0.008*"support" + 0.006*"people" + 0.006*"social" + 0.006*"families" + 0.006*"young"', '0.023*"children" + 0.013*"’" + 0.011*"care" + 0.007*"support" + 0.007*"well" + 0.006*"work" + 0.006*"social" + 0.006*"people" + 0.005*"help" + 0.005*"families"']</t>
  </si>
  <si>
    <t>80572</t>
  </si>
  <si>
    <t>torbay</t>
  </si>
  <si>
    <t>https://files.ofsted.gov.uk/v1/file/50183765</t>
  </si>
  <si>
    <t>0.21972463309048654</t>
  </si>
  <si>
    <t>['0.032*"children" + 0.017*"’" + 0.013*"care" + 0.009*"authority" + 0.009*"well" + 0.008*"services" + 0.008*"work" + 0.007*"local" + 0.007*"Torbay" + 0.006*"leavers"', '0.023*"children" + 0.010*"’" + 0.009*"care" + 0.007*"well" + 0.007*"local" + 0.007*"Torbay" + 0.006*"work" + 0.005*"services" + 0.005*"authority" + 0.005*"support"', '0.020*"children" + 0.013*"’" + 0.009*"care" + 0.007*"well" + 0.006*"local" + 0.005*"workers" + 0.005*"leavers" + 0.005*"support" + 0.005*"work" + 0.005*"social"']</t>
  </si>
  <si>
    <t>80573</t>
  </si>
  <si>
    <t>trafford</t>
  </si>
  <si>
    <t>https://files.ofsted.gov.uk/v1/file/50206433</t>
  </si>
  <si>
    <t>0.15892589178083008</t>
  </si>
  <si>
    <t>['0.027*"children" + 0.013*"care" + 0.012*"’" + 0.010*"social" + 0.010*"support" + 0.008*"services" + 0.008*"service" + 0.008*"authority" + 0.008*"local" + 0.008*"needs"', '0.031*"children" + 0.012*"support" + 0.012*"’" + 0.010*"social" + 0.009*"care" + 0.008*"services" + 0.008*"service" + 0.008*"work" + 0.007*"authority" + 0.007*"needs"', '0.039*"children" + 0.016*"’" + 0.012*"care" + 0.010*"work" + 0.010*"local" + 0.010*"workers" + 0.010*"child" + 0.009*"services" + 0.009*"support" + 0.009*"social"']</t>
  </si>
  <si>
    <t>80574</t>
  </si>
  <si>
    <t>walsall</t>
  </si>
  <si>
    <t>https://files.ofsted.gov.uk/v1/file/50172854</t>
  </si>
  <si>
    <t>0.1828766283986703</t>
  </si>
  <si>
    <t>['0.036*"children" + 0.016*"’" + 0.008*"care" + 0.008*"support" + 0.008*"Children" + 0.007*"services" + 0.006*"work" + 0.006*"needs" + 0.006*"leaders" + 0.006*"workers"', '0.035*"children" + 0.018*"’" + 0.013*"support" + 0.012*"care" + 0.009*"services" + 0.008*"Children" + 0.007*"leaders" + 0.006*"workers" + 0.006*"social" + 0.006*"families"', '0.031*"children" + 0.019*"’" + 0.008*"care" + 0.008*"Children" + 0.008*"support" + 0.007*"services" + 0.006*"needs" + 0.006*"well" + 0.005*"help" + 0.005*"leaders"']</t>
  </si>
  <si>
    <t>80575</t>
  </si>
  <si>
    <t>warrington</t>
  </si>
  <si>
    <t>https://files.ofsted.gov.uk/v1/file/50101635</t>
  </si>
  <si>
    <t>0.15895477112942857</t>
  </si>
  <si>
    <t>['0.030*"children" + 0.015*"care" + 0.013*"’" + 0.008*"support" + 0.008*"social" + 0.007*"well" + 0.006*"workers" + 0.006*"help" + 0.006*"managers" + 0.005*"services"', '0.025*"children" + 0.013*"care" + 0.012*"’" + 0.006*"managers" + 0.006*"workers" + 0.005*"help" + 0.005*"families" + 0.005*"practice" + 0.005*"social" + 0.005*"support"', '0.034*"children" + 0.011*"’" + 0.010*"care" + 0.007*"support" + 0.007*"social" + 0.006*"practice" + 0.006*"help" + 0.006*"workers" + 0.006*"services" + 0.005*"families"']</t>
  </si>
  <si>
    <t>80576</t>
  </si>
  <si>
    <t>warwickshire</t>
  </si>
  <si>
    <t>https://files.ofsted.gov.uk/v1/file/50176757</t>
  </si>
  <si>
    <t>22/11/2021</t>
  </si>
  <si>
    <t>03/12/2021</t>
  </si>
  <si>
    <t>0.18496772924045646</t>
  </si>
  <si>
    <t>['0.028*"children" + 0.009*"care" + 0.008*"’" + 0.008*"services" + 0.006*"work" + 0.006*"well" + 0.005*"families" + 0.005*"workers" + 0.005*"needs" + 0.005*"support"', '0.026*"children" + 0.008*"care" + 0.008*"’" + 0.007*"services" + 0.006*"Warwickshire" + 0.005*"support" + 0.005*"needs" + 0.005*"families" + 0.005*"child" + 0.005*"workers"', '0.038*"children" + 0.014*"care" + 0.012*"’" + 0.011*"services" + 0.007*"families" + 0.007*"support" + 0.007*"plans" + 0.007*"workers" + 0.007*"work" + 0.006*"needs"']</t>
  </si>
  <si>
    <t>80577</t>
  </si>
  <si>
    <t>west berkshire</t>
  </si>
  <si>
    <t>https://files.ofsted.gov.uk/v1/file/50182484</t>
  </si>
  <si>
    <t>Máire Atherton</t>
  </si>
  <si>
    <t>14/03/2022</t>
  </si>
  <si>
    <t>0.16666175878385175</t>
  </si>
  <si>
    <t>['0.036*"children" + 0.014*"’" + 0.011*"work" + 0.010*"care" + 0.008*"social" + 0.007*"local" + 0.007*"services" + 0.006*"Berkshire" + 0.006*"West" + 0.005*"authority"', '0.023*"children" + 0.009*"work" + 0.009*"’" + 0.006*"care" + 0.005*"West" + 0.005*"local" + 0.005*"social" + 0.005*"Berkshire" + 0.005*"services" + 0.004*"well"', '0.029*"children" + 0.013*"’" + 0.012*"care" + 0.012*"work" + 0.009*"social" + 0.008*"services" + 0.007*"authority" + 0.006*"local" + 0.006*"workers" + 0.006*"well"']</t>
  </si>
  <si>
    <t>941</t>
  </si>
  <si>
    <t>west northamptonshire</t>
  </si>
  <si>
    <t>https://files.ofsted.gov.uk/v1/file/50200026</t>
  </si>
  <si>
    <t>0.15877099890159585</t>
  </si>
  <si>
    <t>['0.033*"children" + 0.019*"care" + 0.018*"’" + 0.010*"services" + 0.009*"Northamptonshire" + 0.008*"leavers" + 0.007*"social" + 0.007*"work" + 0.006*"authority" + 0.006*"quality"', '0.037*"children" + 0.020*"care" + 0.014*"’" + 0.010*"services" + 0.007*"West" + 0.007*"authority" + 0.006*"leavers" + 0.006*"support" + 0.006*"social" + 0.006*"Northamptonshire"', '0.034*"children" + 0.014*"care" + 0.012*"services" + 0.010*"’" + 0.008*"leavers" + 0.006*"social" + 0.006*"work" + 0.006*"local" + 0.006*"service" + 0.005*"support"']</t>
  </si>
  <si>
    <t>80578</t>
  </si>
  <si>
    <t>west sussex</t>
  </si>
  <si>
    <t>https://files.ofsted.gov.uk/v1/file/50074949</t>
  </si>
  <si>
    <t>25/02/2019</t>
  </si>
  <si>
    <t>08/03/2019</t>
  </si>
  <si>
    <t>0.10323810871010045</t>
  </si>
  <si>
    <t>['0.019*"children" + 0.011*"care" + 0.010*"social" + 0.010*"’" + 0.009*"work" + 0.007*"quality" + 0.007*"local" + 0.006*"practice" + 0.005*"service" + 0.004*"workers"', '0.038*"children" + 0.015*"’" + 0.012*"care" + 0.009*"social" + 0.008*"work" + 0.008*"quality" + 0.006*"local" + 0.006*"service" + 0.006*"needs" + 0.006*"authority"', '0.031*"children" + 0.011*"’" + 0.010*"care" + 0.008*"work" + 0.008*"social" + 0.007*"quality" + 0.006*"local" + 0.006*"practice" + 0.006*"authority" + 0.005*"needs"']</t>
  </si>
  <si>
    <t>80579</t>
  </si>
  <si>
    <t>wigan</t>
  </si>
  <si>
    <t>https://files.ofsted.gov.uk/v1/file/50187563</t>
  </si>
  <si>
    <t>0.14408352030287508</t>
  </si>
  <si>
    <t>['0.030*"children" + 0.011*"care" + 0.010*"work" + 0.010*"social" + 0.009*"’" + 0.007*"local" + 0.006*"support" + 0.006*"needs" + 0.006*"workers" + 0.006*"leavers"', '0.015*"children" + 0.009*"’" + 0.008*"care" + 0.006*"social" + 0.006*"local" + 0.006*"work" + 0.006*"leavers" + 0.006*"support" + 0.005*"May" + 0.005*"authority"', '0.028*"children" + 0.012*"’" + 0.012*"care" + 0.010*"social" + 0.009*"work" + 0.008*"May" + 0.007*"local" + 0.007*"practice" + 0.006*"improvement" + 0.006*"plans"']</t>
  </si>
  <si>
    <t>80580</t>
  </si>
  <si>
    <t>wiltshire</t>
  </si>
  <si>
    <t>https://files.ofsted.gov.uk/v1/file/50094565</t>
  </si>
  <si>
    <t>inspection duration longer than standard framework</t>
  </si>
  <si>
    <t>03/06/2019</t>
  </si>
  <si>
    <t>19/06/2019</t>
  </si>
  <si>
    <t>0.1926816013761827</t>
  </si>
  <si>
    <t>['0.036*"children" + 0.014*"care" + 0.011*"well" + 0.010*"’" + 0.007*"families" + 0.007*"work" + 0.007*"social" + 0.007*"good" + 0.006*"workers" + 0.006*"Wiltshire"', '0.027*"children" + 0.009*"workers" + 0.009*"care" + 0.008*"well" + 0.008*"’" + 0.008*"social" + 0.007*"families" + 0.006*"good" + 0.006*"work" + 0.005*"Children"', '0.034*"children" + 0.010*"care" + 0.009*"workers" + 0.008*"’" + 0.007*"leaders" + 0.007*"well" + 0.007*"work" + 0.006*"social" + 0.006*"families" + 0.006*"effective"']</t>
  </si>
  <si>
    <t>80581</t>
  </si>
  <si>
    <t>wirral</t>
  </si>
  <si>
    <t>https://files.ofsted.gov.uk/v1/file/50096454</t>
  </si>
  <si>
    <t>17/06/2019</t>
  </si>
  <si>
    <t>28/06/2019</t>
  </si>
  <si>
    <t>29/07/19</t>
  </si>
  <si>
    <t>0.17193192861560214</t>
  </si>
  <si>
    <t>['0.027*"children" + 0.013*"work" + 0.010*"care" + 0.009*"improvement" + 0.009*"quality" + 0.007*"services" + 0.007*"well" + 0.006*"young" + 0.006*"needs" + 0.006*"people"', '0.042*"children" + 0.013*"work" + 0.011*"care" + 0.009*"’" + 0.008*"services" + 0.007*"well" + 0.007*"needs" + 0.007*"quality" + 0.007*"improvement" + 0.007*"good"', '0.036*"children" + 0.013*"care" + 0.012*"work" + 0.010*"improvement" + 0.008*"practice" + 0.007*"’" + 0.007*"good" + 0.007*"support" + 0.006*"quality" + 0.006*"service"']</t>
  </si>
  <si>
    <t>80582</t>
  </si>
  <si>
    <t>wokingham</t>
  </si>
  <si>
    <t>https://files.ofsted.gov.uk/v1/file/50092686</t>
  </si>
  <si>
    <t>14/06/2019</t>
  </si>
  <si>
    <t>15/07/19</t>
  </si>
  <si>
    <t>0.16336099951207866</t>
  </si>
  <si>
    <t>['0.022*"children" + 0.019*"’" + 0.017*"care" + 0.011*"social" + 0.009*"authority" + 0.007*"local" + 0.006*"leaders" + 0.006*"workers" + 0.006*"team" + 0.005*"good"', '0.026*"children" + 0.015*"’" + 0.013*"care" + 0.009*"social" + 0.007*"local" + 0.006*"workers" + 0.005*"families" + 0.005*"quality" + 0.005*"progress" + 0.005*"authority"', '0.024*"children" + 0.015*"’" + 0.011*"care" + 0.009*"social" + 0.007*"authority" + 0.007*"local" + 0.007*"workers" + 0.006*"good" + 0.006*"well" + 0.005*"level"']</t>
  </si>
  <si>
    <t>80583</t>
  </si>
  <si>
    <t>wolverhampton</t>
  </si>
  <si>
    <t>https://files.ofsted.gov.uk/v1/file/50183766</t>
  </si>
  <si>
    <t>0.18980315383541183</t>
  </si>
  <si>
    <t>['0.039*"children" + 0.013*"’" + 0.010*"care" + 0.010*"services" + 0.008*"local" + 0.007*"needs" + 0.007*"Children" + 0.007*"people" + 0.006*"young" + 0.006*"authority"', '0.022*"children" + 0.012*"’" + 0.011*"care" + 0.009*"Children" + 0.009*"services" + 0.007*"help" + 0.007*"local" + 0.007*"people" + 0.006*"work" + 0.006*"needs"', '0.018*"children" + 0.010*"’" + 0.008*"Children" + 0.007*"care" + 0.006*"people" + 0.006*"needs" + 0.005*"support" + 0.005*"services" + 0.004*"work" + 0.004*"authority"']</t>
  </si>
  <si>
    <t>80584</t>
  </si>
  <si>
    <t>worcestershire</t>
  </si>
  <si>
    <t>https://files.ofsted.gov.uk/v1/file/50096455</t>
  </si>
  <si>
    <t>Peter McEntee</t>
  </si>
  <si>
    <t>0.15303240261215728</t>
  </si>
  <si>
    <t>['0.015*"children" + 0.010*"care" + 0.010*"people" + 0.009*"young" + 0.008*"’" + 0.006*"local" + 0.005*"authority" + 0.005*"risk" + 0.005*"help" + 0.005*"work"', '0.027*"children" + 0.020*"care" + 0.010*"’" + 0.008*"young" + 0.008*"leavers" + 0.007*"authority" + 0.007*"people" + 0.007*"local" + 0.006*"cases" + 0.006*"timely"', '0.028*"children" + 0.015*"care" + 0.009*"’" + 0.009*"people" + 0.008*"young" + 0.007*"help" + 0.007*"local" + 0.007*"leavers" + 0.006*"good" + 0.006*"risk"']</t>
  </si>
  <si>
    <t>urn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</si>
  <si>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</si>
  <si>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</si>
  <si>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</si>
  <si>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</si>
  <si>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</si>
  <si>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</si>
  <si>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</si>
  <si>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</si>
  <si>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</si>
  <si>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</si>
  <si>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</si>
  <si>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care_and_care_leavers_grade</t>
  </si>
  <si>
    <t>sentiment_score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</si>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</sst>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038886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004465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135438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110094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048231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048228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083970" TargetMode="External"/><Relationship Id="rId54" Type="http://schemas.openxmlformats.org/officeDocument/2006/relationships/hyperlink" Target="https://files.ofsted.gov.uk/v1/file/50004481" TargetMode="External"/><Relationship Id="rId55" Type="http://schemas.openxmlformats.org/officeDocument/2006/relationships/hyperlink" Target="https://files.ofsted.gov.uk/v1/file/50066870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048227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004456" TargetMode="External"/><Relationship Id="rId71" Type="http://schemas.openxmlformats.org/officeDocument/2006/relationships/hyperlink" Target="https://files.ofsted.gov.uk/v1/file/50037490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103321" TargetMode="External"/><Relationship Id="rId88" Type="http://schemas.openxmlformats.org/officeDocument/2006/relationships/hyperlink" Target="https://files.ofsted.gov.uk/v1/file/50143726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151810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010311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032279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037489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103320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2761390" TargetMode="External"/><Relationship Id="rId124" Type="http://schemas.openxmlformats.org/officeDocument/2006/relationships/hyperlink" Target="https://files.ofsted.gov.uk/v1/file/5014124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121476" TargetMode="External"/><Relationship Id="rId127" Type="http://schemas.openxmlformats.org/officeDocument/2006/relationships/hyperlink" Target="https://files.ofsted.gov.uk/v1/file/50061231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088887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099939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074949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094565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092686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0964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2"/>
  <sheetViews>
    <sheetView tabSelected="1" workbookViewId="0"/>
  </sheetViews>
  <sheetFormatPr defaultRowHeight="15"/>
  <sheetData>
    <row r="1" spans="1:16">
      <c r="A1" s="1" t="s">
        <v>1093</v>
      </c>
      <c r="B1" s="1" t="s">
        <v>1094</v>
      </c>
      <c r="C1" s="1" t="s">
        <v>1095</v>
      </c>
      <c r="D1" s="1" t="s">
        <v>1096</v>
      </c>
      <c r="E1" s="1" t="s">
        <v>1097</v>
      </c>
      <c r="F1" s="1" t="s">
        <v>1098</v>
      </c>
      <c r="G1" s="1" t="s">
        <v>1099</v>
      </c>
      <c r="H1" s="1" t="s">
        <v>1100</v>
      </c>
      <c r="I1" s="1" t="s">
        <v>1101</v>
      </c>
      <c r="J1" s="1" t="s">
        <v>1102</v>
      </c>
      <c r="K1" s="1" t="s">
        <v>1103</v>
      </c>
      <c r="L1" s="1" t="s">
        <v>1104</v>
      </c>
      <c r="M1" s="1" t="s">
        <v>1105</v>
      </c>
      <c r="N1" s="1" t="s">
        <v>1106</v>
      </c>
      <c r="O1" s="1" t="s">
        <v>1107</v>
      </c>
      <c r="P1" s="1" t="s">
        <v>1108</v>
      </c>
    </row>
    <row r="2" spans="1:16">
      <c r="A2" t="s">
        <v>0</v>
      </c>
      <c r="B2" t="s">
        <v>1</v>
      </c>
      <c r="C2" s="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3">
        <f>HYPERLINK(".\.\80426_barnsley", ".\80426_barnsley")</f>
        <v>0</v>
      </c>
      <c r="K2" t="s">
        <v>3</v>
      </c>
      <c r="L2" t="s">
        <v>3</v>
      </c>
      <c r="M2" t="s">
        <v>3</v>
      </c>
      <c r="N2" t="s">
        <v>9</v>
      </c>
      <c r="O2" t="s">
        <v>10</v>
      </c>
      <c r="P2" t="s">
        <v>11</v>
      </c>
    </row>
    <row r="3" spans="1:16">
      <c r="A3" t="s">
        <v>12</v>
      </c>
      <c r="B3" t="s">
        <v>13</v>
      </c>
      <c r="C3" s="2" t="s">
        <v>14</v>
      </c>
      <c r="D3" t="s">
        <v>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s="3">
        <f>HYPERLINK(".\.\80427_bath and north east somerset", ".\80427_bath and north east somerset")</f>
        <v>0</v>
      </c>
      <c r="K3" t="s">
        <v>3</v>
      </c>
      <c r="L3" t="s">
        <v>3</v>
      </c>
      <c r="M3" t="s">
        <v>3</v>
      </c>
      <c r="N3" t="s">
        <v>20</v>
      </c>
      <c r="O3" t="s">
        <v>10</v>
      </c>
      <c r="P3" t="s">
        <v>21</v>
      </c>
    </row>
    <row r="4" spans="1:16">
      <c r="A4" t="s">
        <v>22</v>
      </c>
      <c r="B4" t="s">
        <v>23</v>
      </c>
      <c r="C4" s="2" t="s">
        <v>24</v>
      </c>
      <c r="D4" t="s">
        <v>3</v>
      </c>
      <c r="E4" t="s">
        <v>4</v>
      </c>
      <c r="F4" t="s">
        <v>25</v>
      </c>
      <c r="G4" t="s">
        <v>26</v>
      </c>
      <c r="H4" t="s">
        <v>27</v>
      </c>
      <c r="I4" t="s">
        <v>28</v>
      </c>
      <c r="J4" s="3">
        <f>HYPERLINK(".\.\80428_bedford", ".\80428_bedford")</f>
        <v>0</v>
      </c>
      <c r="K4" t="s">
        <v>3</v>
      </c>
      <c r="L4" t="s">
        <v>3</v>
      </c>
      <c r="M4" t="s">
        <v>3</v>
      </c>
      <c r="N4" t="s">
        <v>29</v>
      </c>
      <c r="O4" t="s">
        <v>10</v>
      </c>
      <c r="P4" t="s">
        <v>30</v>
      </c>
    </row>
    <row r="5" spans="1:16">
      <c r="A5" t="s">
        <v>31</v>
      </c>
      <c r="B5" t="s">
        <v>32</v>
      </c>
      <c r="C5" s="2" t="s">
        <v>33</v>
      </c>
      <c r="D5" t="s">
        <v>3</v>
      </c>
      <c r="E5" t="s">
        <v>4</v>
      </c>
      <c r="F5" t="s">
        <v>34</v>
      </c>
      <c r="G5" t="s">
        <v>35</v>
      </c>
      <c r="H5" t="s">
        <v>36</v>
      </c>
      <c r="I5" t="s">
        <v>37</v>
      </c>
      <c r="J5" s="3">
        <f>HYPERLINK(".\.\80429_birmingham", ".\80429_birmingham")</f>
        <v>0</v>
      </c>
      <c r="K5" t="s">
        <v>3</v>
      </c>
      <c r="L5" t="s">
        <v>3</v>
      </c>
      <c r="M5" t="s">
        <v>3</v>
      </c>
      <c r="N5" t="s">
        <v>38</v>
      </c>
      <c r="O5" t="s">
        <v>10</v>
      </c>
      <c r="P5" t="s">
        <v>39</v>
      </c>
    </row>
    <row r="6" spans="1:16">
      <c r="A6" t="s">
        <v>40</v>
      </c>
      <c r="B6" t="s">
        <v>41</v>
      </c>
      <c r="C6" s="2" t="s">
        <v>42</v>
      </c>
      <c r="D6" t="s">
        <v>43</v>
      </c>
      <c r="E6" t="s">
        <v>4</v>
      </c>
      <c r="F6" t="s">
        <v>44</v>
      </c>
      <c r="G6" t="s">
        <v>45</v>
      </c>
      <c r="H6" t="s">
        <v>46</v>
      </c>
      <c r="I6" t="s">
        <v>47</v>
      </c>
      <c r="J6" s="3">
        <f>HYPERLINK(".\.\80430_blackburn with darwen", ".\80430_blackburn with darwen")</f>
        <v>0</v>
      </c>
      <c r="K6" t="s">
        <v>43</v>
      </c>
      <c r="L6" t="s">
        <v>43</v>
      </c>
      <c r="M6" t="s">
        <v>43</v>
      </c>
      <c r="N6" t="s">
        <v>48</v>
      </c>
      <c r="O6" t="s">
        <v>10</v>
      </c>
      <c r="P6" t="s">
        <v>49</v>
      </c>
    </row>
    <row r="7" spans="1:16">
      <c r="A7" t="s">
        <v>50</v>
      </c>
      <c r="B7" t="s">
        <v>51</v>
      </c>
      <c r="C7" s="2" t="s">
        <v>52</v>
      </c>
      <c r="D7" t="s">
        <v>43</v>
      </c>
      <c r="E7" t="s">
        <v>4</v>
      </c>
      <c r="F7" t="s">
        <v>53</v>
      </c>
      <c r="G7" t="s">
        <v>54</v>
      </c>
      <c r="H7" t="s">
        <v>55</v>
      </c>
      <c r="I7" t="s">
        <v>56</v>
      </c>
      <c r="J7" s="3">
        <f>HYPERLINK(".\.\80431_blackpool", ".\80431_blackpool")</f>
        <v>0</v>
      </c>
      <c r="K7" t="s">
        <v>43</v>
      </c>
      <c r="L7" t="s">
        <v>43</v>
      </c>
      <c r="M7" t="s">
        <v>3</v>
      </c>
      <c r="N7" t="s">
        <v>57</v>
      </c>
      <c r="O7" t="s">
        <v>10</v>
      </c>
      <c r="P7" t="s">
        <v>58</v>
      </c>
    </row>
    <row r="8" spans="1:16">
      <c r="A8" t="s">
        <v>59</v>
      </c>
      <c r="B8" t="s">
        <v>60</v>
      </c>
      <c r="C8" s="2" t="s">
        <v>61</v>
      </c>
      <c r="D8" t="s">
        <v>3</v>
      </c>
      <c r="E8" t="s">
        <v>4</v>
      </c>
      <c r="F8" t="s">
        <v>34</v>
      </c>
      <c r="G8" t="s">
        <v>62</v>
      </c>
      <c r="H8" t="s">
        <v>63</v>
      </c>
      <c r="I8" t="s">
        <v>64</v>
      </c>
      <c r="J8" s="3">
        <f>HYPERLINK(".\.\350_bolton", ".\350_bolton")</f>
        <v>0</v>
      </c>
      <c r="K8" t="s">
        <v>3</v>
      </c>
      <c r="L8" t="s">
        <v>3</v>
      </c>
      <c r="M8" t="s">
        <v>3</v>
      </c>
      <c r="N8" t="s">
        <v>65</v>
      </c>
      <c r="O8" t="s">
        <v>10</v>
      </c>
      <c r="P8" t="s">
        <v>66</v>
      </c>
    </row>
    <row r="9" spans="1:16">
      <c r="A9" t="s">
        <v>67</v>
      </c>
      <c r="B9" t="s">
        <v>68</v>
      </c>
      <c r="C9" s="2" t="s">
        <v>69</v>
      </c>
      <c r="D9" t="s">
        <v>70</v>
      </c>
      <c r="E9" t="s">
        <v>4</v>
      </c>
      <c r="F9" t="s">
        <v>16</v>
      </c>
      <c r="G9" t="s">
        <v>71</v>
      </c>
      <c r="H9" t="s">
        <v>72</v>
      </c>
      <c r="I9" t="s">
        <v>73</v>
      </c>
      <c r="J9" s="3">
        <f>HYPERLINK(".\.\2532287_bournemouth, christchurch &amp; poole", ".\2532287_bournemouth, christchurch &amp; poole")</f>
        <v>0</v>
      </c>
      <c r="K9" t="s">
        <v>70</v>
      </c>
      <c r="L9" t="s">
        <v>74</v>
      </c>
      <c r="M9" t="s">
        <v>74</v>
      </c>
      <c r="N9" t="s">
        <v>75</v>
      </c>
      <c r="O9" t="s">
        <v>10</v>
      </c>
      <c r="P9" t="s">
        <v>76</v>
      </c>
    </row>
    <row r="10" spans="1:16">
      <c r="A10" t="s">
        <v>77</v>
      </c>
      <c r="B10" t="s">
        <v>78</v>
      </c>
      <c r="C10" s="2" t="s">
        <v>79</v>
      </c>
      <c r="D10" t="s">
        <v>80</v>
      </c>
      <c r="E10" t="s">
        <v>15</v>
      </c>
      <c r="F10" t="s">
        <v>81</v>
      </c>
      <c r="G10" t="s">
        <v>82</v>
      </c>
      <c r="H10" t="s">
        <v>83</v>
      </c>
      <c r="I10" t="s">
        <v>84</v>
      </c>
      <c r="J10" s="3">
        <f>HYPERLINK(".\.\80436_bracknell forest", ".\80436_bracknell forest")</f>
        <v>0</v>
      </c>
      <c r="K10" t="s">
        <v>80</v>
      </c>
      <c r="L10" t="s">
        <v>80</v>
      </c>
      <c r="M10" t="s">
        <v>3</v>
      </c>
      <c r="N10" t="s">
        <v>85</v>
      </c>
      <c r="O10" t="s">
        <v>10</v>
      </c>
      <c r="P10" t="s">
        <v>86</v>
      </c>
    </row>
    <row r="11" spans="1:16">
      <c r="A11" t="s">
        <v>87</v>
      </c>
      <c r="B11" t="s">
        <v>88</v>
      </c>
      <c r="C11" s="2" t="s">
        <v>89</v>
      </c>
      <c r="D11" t="s">
        <v>3</v>
      </c>
      <c r="E11" t="s">
        <v>4</v>
      </c>
      <c r="F11" t="s">
        <v>90</v>
      </c>
      <c r="G11" t="s">
        <v>91</v>
      </c>
      <c r="H11" t="s">
        <v>92</v>
      </c>
      <c r="I11" t="s">
        <v>93</v>
      </c>
      <c r="J11" s="3">
        <f>HYPERLINK(".\.\846_brighton and hove", ".\846_brighton and hove")</f>
        <v>0</v>
      </c>
      <c r="K11" t="s">
        <v>3</v>
      </c>
      <c r="L11" t="s">
        <v>43</v>
      </c>
      <c r="M11" t="s">
        <v>3</v>
      </c>
      <c r="N11" t="s">
        <v>94</v>
      </c>
      <c r="O11" t="s">
        <v>10</v>
      </c>
      <c r="P11" t="s">
        <v>95</v>
      </c>
    </row>
    <row r="12" spans="1:16">
      <c r="A12" t="s">
        <v>96</v>
      </c>
      <c r="B12" t="s">
        <v>97</v>
      </c>
      <c r="C12" s="2" t="s">
        <v>98</v>
      </c>
      <c r="D12" t="s">
        <v>43</v>
      </c>
      <c r="E12" t="s">
        <v>4</v>
      </c>
      <c r="F12" t="s">
        <v>99</v>
      </c>
      <c r="G12" t="s">
        <v>100</v>
      </c>
      <c r="H12" t="s">
        <v>101</v>
      </c>
      <c r="I12" t="s">
        <v>102</v>
      </c>
      <c r="J12" s="3">
        <f>HYPERLINK(".\.\80441_bristol", ".\80441_bristol")</f>
        <v>0</v>
      </c>
      <c r="K12" t="s">
        <v>43</v>
      </c>
      <c r="L12" t="s">
        <v>43</v>
      </c>
      <c r="M12" t="s">
        <v>3</v>
      </c>
      <c r="N12" t="s">
        <v>103</v>
      </c>
      <c r="O12" t="s">
        <v>10</v>
      </c>
      <c r="P12" t="s">
        <v>104</v>
      </c>
    </row>
    <row r="13" spans="1:16">
      <c r="A13" t="s">
        <v>105</v>
      </c>
      <c r="B13" t="s">
        <v>106</v>
      </c>
      <c r="C13" s="2" t="s">
        <v>107</v>
      </c>
      <c r="D13" t="s">
        <v>43</v>
      </c>
      <c r="E13" t="s">
        <v>4</v>
      </c>
      <c r="F13" t="s">
        <v>108</v>
      </c>
      <c r="G13" t="s">
        <v>71</v>
      </c>
      <c r="H13" t="s">
        <v>72</v>
      </c>
      <c r="I13" t="s">
        <v>73</v>
      </c>
      <c r="J13" s="3">
        <f>HYPERLINK(".\.\80442_buckinghamshire", ".\80442_buckinghamshire")</f>
        <v>0</v>
      </c>
      <c r="K13" t="s">
        <v>43</v>
      </c>
      <c r="L13" t="s">
        <v>43</v>
      </c>
      <c r="M13" t="s">
        <v>43</v>
      </c>
      <c r="N13" t="s">
        <v>109</v>
      </c>
      <c r="O13" t="s">
        <v>10</v>
      </c>
      <c r="P13" t="s">
        <v>110</v>
      </c>
    </row>
    <row r="14" spans="1:16">
      <c r="A14" t="s">
        <v>111</v>
      </c>
      <c r="B14" t="s">
        <v>112</v>
      </c>
      <c r="C14" s="2" t="s">
        <v>113</v>
      </c>
      <c r="D14" t="s">
        <v>70</v>
      </c>
      <c r="E14" t="s">
        <v>4</v>
      </c>
      <c r="F14" t="s">
        <v>114</v>
      </c>
      <c r="G14" t="s">
        <v>115</v>
      </c>
      <c r="H14" t="s">
        <v>116</v>
      </c>
      <c r="I14" t="s">
        <v>117</v>
      </c>
      <c r="J14" s="3">
        <f>HYPERLINK(".\.\80443_bury", ".\80443_bury")</f>
        <v>0</v>
      </c>
      <c r="K14" t="s">
        <v>70</v>
      </c>
      <c r="L14" t="s">
        <v>70</v>
      </c>
      <c r="M14" t="s">
        <v>118</v>
      </c>
      <c r="N14" t="s">
        <v>119</v>
      </c>
      <c r="O14" t="s">
        <v>10</v>
      </c>
      <c r="P14" t="s">
        <v>120</v>
      </c>
    </row>
    <row r="15" spans="1:16">
      <c r="A15" t="s">
        <v>121</v>
      </c>
      <c r="B15" t="s">
        <v>122</v>
      </c>
      <c r="C15" s="2" t="s">
        <v>123</v>
      </c>
      <c r="D15" t="s">
        <v>3</v>
      </c>
      <c r="E15" t="s">
        <v>4</v>
      </c>
      <c r="F15" t="s">
        <v>53</v>
      </c>
      <c r="G15" t="s">
        <v>124</v>
      </c>
      <c r="H15" t="s">
        <v>125</v>
      </c>
      <c r="I15" t="s">
        <v>126</v>
      </c>
      <c r="J15" s="3">
        <f>HYPERLINK(".\.\80444_calderdale", ".\80444_calderdale")</f>
        <v>0</v>
      </c>
      <c r="K15" t="s">
        <v>3</v>
      </c>
      <c r="L15" t="s">
        <v>43</v>
      </c>
      <c r="M15" t="s">
        <v>80</v>
      </c>
      <c r="N15" t="s">
        <v>127</v>
      </c>
      <c r="O15" t="s">
        <v>10</v>
      </c>
      <c r="P15" t="s">
        <v>128</v>
      </c>
    </row>
    <row r="16" spans="1:16">
      <c r="A16" t="s">
        <v>129</v>
      </c>
      <c r="B16" t="s">
        <v>130</v>
      </c>
      <c r="C16" s="2" t="s">
        <v>131</v>
      </c>
      <c r="D16" t="s">
        <v>43</v>
      </c>
      <c r="E16" t="s">
        <v>15</v>
      </c>
      <c r="F16" t="s">
        <v>132</v>
      </c>
      <c r="G16" t="s">
        <v>133</v>
      </c>
      <c r="H16" t="s">
        <v>134</v>
      </c>
      <c r="I16" t="s">
        <v>135</v>
      </c>
      <c r="J16" s="3">
        <f>HYPERLINK(".\.\80445_cambridgeshire", ".\80445_cambridgeshire")</f>
        <v>0</v>
      </c>
      <c r="K16" t="s">
        <v>3</v>
      </c>
      <c r="L16" t="s">
        <v>43</v>
      </c>
      <c r="M16" t="s">
        <v>43</v>
      </c>
      <c r="N16" t="s">
        <v>136</v>
      </c>
      <c r="O16" t="s">
        <v>10</v>
      </c>
      <c r="P16" t="s">
        <v>137</v>
      </c>
    </row>
    <row r="17" spans="1:16">
      <c r="A17" t="s">
        <v>138</v>
      </c>
      <c r="B17" t="s">
        <v>139</v>
      </c>
      <c r="C17" s="2" t="s">
        <v>140</v>
      </c>
      <c r="D17" t="s">
        <v>3</v>
      </c>
      <c r="E17" t="s">
        <v>15</v>
      </c>
      <c r="F17" t="s">
        <v>25</v>
      </c>
      <c r="G17" t="s">
        <v>141</v>
      </c>
      <c r="H17" t="s">
        <v>142</v>
      </c>
      <c r="I17" t="s">
        <v>143</v>
      </c>
      <c r="J17" s="3">
        <f>HYPERLINK(".\.\80446_central bedfordshire", ".\80446_central bedfordshire")</f>
        <v>0</v>
      </c>
      <c r="K17" t="s">
        <v>3</v>
      </c>
      <c r="L17" t="s">
        <v>3</v>
      </c>
      <c r="M17" t="s">
        <v>3</v>
      </c>
      <c r="N17" t="s">
        <v>144</v>
      </c>
      <c r="O17" t="s">
        <v>10</v>
      </c>
      <c r="P17" t="s">
        <v>145</v>
      </c>
    </row>
    <row r="18" spans="1:16">
      <c r="A18" t="s">
        <v>146</v>
      </c>
      <c r="B18" t="s">
        <v>147</v>
      </c>
      <c r="C18" s="2" t="s">
        <v>148</v>
      </c>
      <c r="D18" t="s">
        <v>43</v>
      </c>
      <c r="E18" t="s">
        <v>4</v>
      </c>
      <c r="F18" t="s">
        <v>149</v>
      </c>
      <c r="G18" t="s">
        <v>150</v>
      </c>
      <c r="H18" t="s">
        <v>151</v>
      </c>
      <c r="I18" t="s">
        <v>152</v>
      </c>
      <c r="J18" s="3">
        <f>HYPERLINK(".\.\80447_cheshire east", ".\80447_cheshire east")</f>
        <v>0</v>
      </c>
      <c r="K18" t="s">
        <v>43</v>
      </c>
      <c r="L18" t="s">
        <v>43</v>
      </c>
      <c r="M18" t="s">
        <v>43</v>
      </c>
      <c r="N18" t="s">
        <v>153</v>
      </c>
      <c r="O18" t="s">
        <v>10</v>
      </c>
      <c r="P18" t="s">
        <v>154</v>
      </c>
    </row>
    <row r="19" spans="1:16">
      <c r="A19" t="s">
        <v>155</v>
      </c>
      <c r="B19" t="s">
        <v>156</v>
      </c>
      <c r="C19" s="2" t="s">
        <v>157</v>
      </c>
      <c r="D19" t="s">
        <v>3</v>
      </c>
      <c r="E19" t="s">
        <v>15</v>
      </c>
      <c r="F19" t="s">
        <v>158</v>
      </c>
      <c r="G19" t="s">
        <v>159</v>
      </c>
      <c r="H19" t="s">
        <v>160</v>
      </c>
      <c r="I19" t="s">
        <v>161</v>
      </c>
      <c r="J19" s="3">
        <f>HYPERLINK(".\.\80448_cheshire west and chester", ".\80448_cheshire west and chester")</f>
        <v>0</v>
      </c>
      <c r="K19" t="s">
        <v>3</v>
      </c>
      <c r="L19" t="s">
        <v>3</v>
      </c>
      <c r="M19" t="s">
        <v>3</v>
      </c>
      <c r="N19" t="s">
        <v>162</v>
      </c>
      <c r="O19" t="s">
        <v>10</v>
      </c>
      <c r="P19" t="s">
        <v>163</v>
      </c>
    </row>
    <row r="20" spans="1:16">
      <c r="A20" t="s">
        <v>164</v>
      </c>
      <c r="B20" t="s">
        <v>165</v>
      </c>
      <c r="C20" s="2" t="s">
        <v>166</v>
      </c>
      <c r="D20" t="s">
        <v>70</v>
      </c>
      <c r="E20" t="s">
        <v>4</v>
      </c>
      <c r="F20" t="s">
        <v>167</v>
      </c>
      <c r="G20" t="s">
        <v>168</v>
      </c>
      <c r="H20" t="s">
        <v>169</v>
      </c>
      <c r="I20" t="s">
        <v>170</v>
      </c>
      <c r="J20" s="3">
        <f>HYPERLINK(".\.\80449_bradford", ".\80449_bradford")</f>
        <v>0</v>
      </c>
      <c r="K20" t="s">
        <v>70</v>
      </c>
      <c r="L20" t="s">
        <v>70</v>
      </c>
      <c r="M20" t="s">
        <v>70</v>
      </c>
      <c r="N20" t="s">
        <v>171</v>
      </c>
      <c r="O20" t="s">
        <v>10</v>
      </c>
      <c r="P20" t="s">
        <v>172</v>
      </c>
    </row>
    <row r="21" spans="1:16">
      <c r="A21" t="s">
        <v>173</v>
      </c>
      <c r="B21" t="s">
        <v>174</v>
      </c>
      <c r="C21" s="2" t="s">
        <v>175</v>
      </c>
      <c r="D21" t="s">
        <v>80</v>
      </c>
      <c r="E21" t="s">
        <v>15</v>
      </c>
      <c r="F21" t="s">
        <v>167</v>
      </c>
      <c r="G21" t="s">
        <v>176</v>
      </c>
      <c r="H21" t="s">
        <v>177</v>
      </c>
      <c r="I21" t="s">
        <v>178</v>
      </c>
      <c r="J21" s="3">
        <f>HYPERLINK(".\.\80450_london corporation", ".\80450_london corporation")</f>
        <v>0</v>
      </c>
      <c r="K21" t="s">
        <v>80</v>
      </c>
      <c r="L21" t="s">
        <v>3</v>
      </c>
      <c r="M21" t="s">
        <v>80</v>
      </c>
      <c r="N21" t="s">
        <v>179</v>
      </c>
      <c r="O21" t="s">
        <v>10</v>
      </c>
      <c r="P21" t="s">
        <v>180</v>
      </c>
    </row>
    <row r="22" spans="1:16">
      <c r="A22" t="s">
        <v>181</v>
      </c>
      <c r="B22" t="s">
        <v>182</v>
      </c>
      <c r="C22" s="2" t="s">
        <v>183</v>
      </c>
      <c r="D22" t="s">
        <v>3</v>
      </c>
      <c r="E22" t="s">
        <v>4</v>
      </c>
      <c r="F22" t="s">
        <v>184</v>
      </c>
      <c r="G22" t="s">
        <v>185</v>
      </c>
      <c r="H22" t="s">
        <v>186</v>
      </c>
      <c r="I22" t="s">
        <v>187</v>
      </c>
      <c r="J22" s="3">
        <f>HYPERLINK(".\.\80451_wakefield", ".\80451_wakefield")</f>
        <v>0</v>
      </c>
      <c r="K22" t="s">
        <v>80</v>
      </c>
      <c r="L22" t="s">
        <v>3</v>
      </c>
      <c r="M22" t="s">
        <v>3</v>
      </c>
      <c r="N22" t="s">
        <v>188</v>
      </c>
      <c r="O22" t="s">
        <v>10</v>
      </c>
      <c r="P22" t="s">
        <v>189</v>
      </c>
    </row>
    <row r="23" spans="1:16">
      <c r="A23" t="s">
        <v>190</v>
      </c>
      <c r="B23" t="s">
        <v>191</v>
      </c>
      <c r="C23" s="2" t="s">
        <v>192</v>
      </c>
      <c r="D23" t="s">
        <v>43</v>
      </c>
      <c r="E23" t="s">
        <v>4</v>
      </c>
      <c r="F23" t="s">
        <v>167</v>
      </c>
      <c r="G23" t="s">
        <v>193</v>
      </c>
      <c r="H23" t="s">
        <v>194</v>
      </c>
      <c r="I23" t="s">
        <v>195</v>
      </c>
      <c r="J23" s="3">
        <f>HYPERLINK(".\.\80453_york", ".\80453_york")</f>
        <v>0</v>
      </c>
      <c r="K23" t="s">
        <v>43</v>
      </c>
      <c r="L23" t="s">
        <v>43</v>
      </c>
      <c r="M23" t="s">
        <v>43</v>
      </c>
      <c r="N23" t="s">
        <v>196</v>
      </c>
      <c r="O23" t="s">
        <v>10</v>
      </c>
      <c r="P23" t="s">
        <v>197</v>
      </c>
    </row>
    <row r="24" spans="1:16">
      <c r="A24" t="s">
        <v>198</v>
      </c>
      <c r="B24" t="s">
        <v>199</v>
      </c>
      <c r="C24" s="2" t="s">
        <v>200</v>
      </c>
      <c r="D24" t="s">
        <v>80</v>
      </c>
      <c r="E24" t="s">
        <v>15</v>
      </c>
      <c r="F24" t="s">
        <v>201</v>
      </c>
      <c r="G24" t="s">
        <v>202</v>
      </c>
      <c r="H24" t="s">
        <v>203</v>
      </c>
      <c r="I24" t="s">
        <v>204</v>
      </c>
      <c r="J24" s="3">
        <f>HYPERLINK(".\.\80454_cornwall", ".\80454_cornwall")</f>
        <v>0</v>
      </c>
      <c r="K24" t="s">
        <v>80</v>
      </c>
      <c r="L24" t="s">
        <v>3</v>
      </c>
      <c r="M24" t="s">
        <v>80</v>
      </c>
      <c r="N24" t="s">
        <v>205</v>
      </c>
      <c r="O24" t="s">
        <v>10</v>
      </c>
      <c r="P24" t="s">
        <v>206</v>
      </c>
    </row>
    <row r="25" spans="1:16">
      <c r="A25" t="s">
        <v>207</v>
      </c>
      <c r="B25" t="s">
        <v>208</v>
      </c>
      <c r="C25" s="2" t="s">
        <v>209</v>
      </c>
      <c r="D25" t="s">
        <v>3</v>
      </c>
      <c r="E25" t="s">
        <v>15</v>
      </c>
      <c r="F25" t="s">
        <v>210</v>
      </c>
      <c r="G25" t="s">
        <v>202</v>
      </c>
      <c r="H25" t="s">
        <v>203</v>
      </c>
      <c r="I25" t="s">
        <v>211</v>
      </c>
      <c r="J25" s="3">
        <f>HYPERLINK(".\.\80455_isles of scilly", ".\80455_isles of scilly")</f>
        <v>0</v>
      </c>
      <c r="K25" t="s">
        <v>80</v>
      </c>
      <c r="L25" t="s">
        <v>3</v>
      </c>
      <c r="M25" t="s">
        <v>3</v>
      </c>
      <c r="N25" t="s">
        <v>212</v>
      </c>
      <c r="O25" t="s">
        <v>10</v>
      </c>
      <c r="P25" t="s">
        <v>213</v>
      </c>
    </row>
    <row r="26" spans="1:16">
      <c r="A26" t="s">
        <v>214</v>
      </c>
      <c r="B26" t="s">
        <v>215</v>
      </c>
      <c r="C26" s="2" t="s">
        <v>216</v>
      </c>
      <c r="D26" t="s">
        <v>3</v>
      </c>
      <c r="E26" t="s">
        <v>4</v>
      </c>
      <c r="F26" t="s">
        <v>217</v>
      </c>
      <c r="G26" t="s">
        <v>218</v>
      </c>
      <c r="H26" t="s">
        <v>219</v>
      </c>
      <c r="I26" t="s">
        <v>220</v>
      </c>
      <c r="J26" s="3">
        <f>HYPERLINK(".\.\80456_coventry", ".\80456_coventry")</f>
        <v>0</v>
      </c>
      <c r="K26" t="s">
        <v>3</v>
      </c>
      <c r="L26" t="s">
        <v>3</v>
      </c>
      <c r="M26" t="s">
        <v>3</v>
      </c>
      <c r="N26" t="s">
        <v>221</v>
      </c>
      <c r="O26" t="s">
        <v>10</v>
      </c>
      <c r="P26" t="s">
        <v>222</v>
      </c>
    </row>
    <row r="27" spans="1:16">
      <c r="A27" t="s">
        <v>223</v>
      </c>
      <c r="B27" t="s">
        <v>224</v>
      </c>
      <c r="C27" s="2" t="s">
        <v>225</v>
      </c>
      <c r="D27" t="s">
        <v>3</v>
      </c>
      <c r="E27" t="s">
        <v>4</v>
      </c>
      <c r="F27" t="s">
        <v>226</v>
      </c>
      <c r="G27" t="s">
        <v>227</v>
      </c>
      <c r="H27" t="s">
        <v>228</v>
      </c>
      <c r="I27" t="s">
        <v>229</v>
      </c>
      <c r="J27" s="3">
        <f>HYPERLINK(".\.\80458_darlington", ".\80458_darlington")</f>
        <v>0</v>
      </c>
      <c r="K27" t="s">
        <v>3</v>
      </c>
      <c r="L27" t="s">
        <v>3</v>
      </c>
      <c r="M27" t="s">
        <v>80</v>
      </c>
      <c r="N27" t="s">
        <v>230</v>
      </c>
      <c r="O27" t="s">
        <v>10</v>
      </c>
      <c r="P27" t="s">
        <v>231</v>
      </c>
    </row>
    <row r="28" spans="1:16">
      <c r="A28" t="s">
        <v>232</v>
      </c>
      <c r="B28" t="s">
        <v>233</v>
      </c>
      <c r="C28" s="2" t="s">
        <v>234</v>
      </c>
      <c r="D28" t="s">
        <v>80</v>
      </c>
      <c r="E28" t="s">
        <v>15</v>
      </c>
      <c r="F28" t="s">
        <v>235</v>
      </c>
      <c r="G28" t="s">
        <v>236</v>
      </c>
      <c r="H28" t="s">
        <v>237</v>
      </c>
      <c r="I28" t="s">
        <v>238</v>
      </c>
      <c r="J28" s="3">
        <f>HYPERLINK(".\.\80459_derby", ".\80459_derby")</f>
        <v>0</v>
      </c>
      <c r="K28" t="s">
        <v>80</v>
      </c>
      <c r="L28" t="s">
        <v>80</v>
      </c>
      <c r="M28" t="s">
        <v>3</v>
      </c>
      <c r="N28" t="s">
        <v>239</v>
      </c>
      <c r="O28" t="s">
        <v>10</v>
      </c>
      <c r="P28" t="s">
        <v>240</v>
      </c>
    </row>
    <row r="29" spans="1:16">
      <c r="A29" t="s">
        <v>241</v>
      </c>
      <c r="B29" t="s">
        <v>242</v>
      </c>
      <c r="C29" s="2" t="s">
        <v>243</v>
      </c>
      <c r="D29" t="s">
        <v>43</v>
      </c>
      <c r="E29" t="s">
        <v>15</v>
      </c>
      <c r="F29" t="s">
        <v>235</v>
      </c>
      <c r="G29" t="s">
        <v>244</v>
      </c>
      <c r="H29" t="s">
        <v>245</v>
      </c>
      <c r="I29" t="s">
        <v>246</v>
      </c>
      <c r="J29" s="3">
        <f>HYPERLINK(".\.\830_derbyshire", ".\830_derbyshire")</f>
        <v>0</v>
      </c>
      <c r="K29" t="s">
        <v>3</v>
      </c>
      <c r="L29" t="s">
        <v>43</v>
      </c>
      <c r="M29" t="s">
        <v>43</v>
      </c>
      <c r="N29" t="s">
        <v>247</v>
      </c>
      <c r="O29" t="s">
        <v>10</v>
      </c>
      <c r="P29" t="s">
        <v>248</v>
      </c>
    </row>
    <row r="30" spans="1:16">
      <c r="A30" t="s">
        <v>249</v>
      </c>
      <c r="B30" t="s">
        <v>250</v>
      </c>
      <c r="C30" s="2" t="s">
        <v>251</v>
      </c>
      <c r="D30" t="s">
        <v>70</v>
      </c>
      <c r="E30" t="s">
        <v>4</v>
      </c>
      <c r="F30" t="s">
        <v>16</v>
      </c>
      <c r="G30" t="s">
        <v>252</v>
      </c>
      <c r="H30" t="s">
        <v>253</v>
      </c>
      <c r="I30" t="s">
        <v>254</v>
      </c>
      <c r="J30" s="3">
        <f>HYPERLINK(".\.\80461_devon", ".\80461_devon")</f>
        <v>0</v>
      </c>
      <c r="K30" t="s">
        <v>70</v>
      </c>
      <c r="L30" t="s">
        <v>43</v>
      </c>
      <c r="M30" t="s">
        <v>70</v>
      </c>
      <c r="N30" t="s">
        <v>255</v>
      </c>
      <c r="O30" t="s">
        <v>10</v>
      </c>
      <c r="P30" t="s">
        <v>256</v>
      </c>
    </row>
    <row r="31" spans="1:16">
      <c r="A31" t="s">
        <v>257</v>
      </c>
      <c r="B31" t="s">
        <v>258</v>
      </c>
      <c r="C31" s="2" t="s">
        <v>259</v>
      </c>
      <c r="D31" t="s">
        <v>43</v>
      </c>
      <c r="E31" t="s">
        <v>4</v>
      </c>
      <c r="F31" t="s">
        <v>260</v>
      </c>
      <c r="G31" t="s">
        <v>261</v>
      </c>
      <c r="H31" t="s">
        <v>262</v>
      </c>
      <c r="I31" t="s">
        <v>263</v>
      </c>
      <c r="J31" s="3">
        <f>HYPERLINK(".\.\80462_doncaster", ".\80462_doncaster")</f>
        <v>0</v>
      </c>
      <c r="K31" t="s">
        <v>70</v>
      </c>
      <c r="L31" t="s">
        <v>74</v>
      </c>
      <c r="M31" t="s">
        <v>74</v>
      </c>
      <c r="N31" t="s">
        <v>264</v>
      </c>
      <c r="O31" t="s">
        <v>10</v>
      </c>
      <c r="P31" t="s">
        <v>265</v>
      </c>
    </row>
    <row r="32" spans="1:16">
      <c r="A32" t="s">
        <v>266</v>
      </c>
      <c r="B32" t="s">
        <v>267</v>
      </c>
      <c r="C32" s="2" t="s">
        <v>268</v>
      </c>
      <c r="D32" t="s">
        <v>3</v>
      </c>
      <c r="E32" t="s">
        <v>4</v>
      </c>
      <c r="F32" t="s">
        <v>16</v>
      </c>
      <c r="G32" t="s">
        <v>269</v>
      </c>
      <c r="H32" t="s">
        <v>270</v>
      </c>
      <c r="I32" t="s">
        <v>271</v>
      </c>
      <c r="J32" s="3">
        <f>HYPERLINK(".\.\838_dorset", ".\838_dorset")</f>
        <v>0</v>
      </c>
      <c r="K32" t="s">
        <v>80</v>
      </c>
      <c r="L32" t="s">
        <v>3</v>
      </c>
      <c r="M32" t="s">
        <v>3</v>
      </c>
      <c r="N32" t="s">
        <v>272</v>
      </c>
      <c r="O32" t="s">
        <v>10</v>
      </c>
      <c r="P32" t="s">
        <v>273</v>
      </c>
    </row>
    <row r="33" spans="1:16">
      <c r="A33" t="s">
        <v>274</v>
      </c>
      <c r="B33" t="s">
        <v>275</v>
      </c>
      <c r="C33" s="2" t="s">
        <v>276</v>
      </c>
      <c r="D33" t="s">
        <v>43</v>
      </c>
      <c r="E33" t="s">
        <v>4</v>
      </c>
      <c r="F33" t="s">
        <v>34</v>
      </c>
      <c r="G33" t="s">
        <v>277</v>
      </c>
      <c r="H33" t="s">
        <v>278</v>
      </c>
      <c r="I33" t="s">
        <v>279</v>
      </c>
      <c r="J33" s="3">
        <f>HYPERLINK(".\.\80464_dudley", ".\80464_dudley")</f>
        <v>0</v>
      </c>
      <c r="K33" t="s">
        <v>43</v>
      </c>
      <c r="L33" t="s">
        <v>43</v>
      </c>
      <c r="M33" t="s">
        <v>43</v>
      </c>
      <c r="N33" t="s">
        <v>280</v>
      </c>
      <c r="O33" t="s">
        <v>10</v>
      </c>
      <c r="P33" t="s">
        <v>281</v>
      </c>
    </row>
    <row r="34" spans="1:16">
      <c r="A34" t="s">
        <v>282</v>
      </c>
      <c r="B34" t="s">
        <v>283</v>
      </c>
      <c r="C34" s="2" t="s">
        <v>284</v>
      </c>
      <c r="D34" t="s">
        <v>3</v>
      </c>
      <c r="E34" t="s">
        <v>4</v>
      </c>
      <c r="F34" t="s">
        <v>285</v>
      </c>
      <c r="G34" t="s">
        <v>286</v>
      </c>
      <c r="H34" t="s">
        <v>287</v>
      </c>
      <c r="I34" t="s">
        <v>288</v>
      </c>
      <c r="J34" s="3">
        <f>HYPERLINK(".\.\80465_durham", ".\80465_durham")</f>
        <v>0</v>
      </c>
      <c r="K34" t="s">
        <v>80</v>
      </c>
      <c r="L34" t="s">
        <v>3</v>
      </c>
      <c r="M34" t="s">
        <v>3</v>
      </c>
      <c r="N34" t="s">
        <v>289</v>
      </c>
      <c r="O34" t="s">
        <v>10</v>
      </c>
      <c r="P34" t="s">
        <v>290</v>
      </c>
    </row>
    <row r="35" spans="1:16">
      <c r="A35" t="s">
        <v>291</v>
      </c>
      <c r="B35" t="s">
        <v>292</v>
      </c>
      <c r="C35" s="2" t="s">
        <v>293</v>
      </c>
      <c r="D35" t="s">
        <v>3</v>
      </c>
      <c r="E35" t="s">
        <v>4</v>
      </c>
      <c r="F35" t="s">
        <v>294</v>
      </c>
      <c r="G35" t="s">
        <v>295</v>
      </c>
      <c r="H35" t="s">
        <v>296</v>
      </c>
      <c r="I35" t="s">
        <v>297</v>
      </c>
      <c r="J35" s="3">
        <f>HYPERLINK(".\.\80466_east riding of yorkshire", ".\80466_east riding of yorkshire")</f>
        <v>0</v>
      </c>
      <c r="K35" t="s">
        <v>3</v>
      </c>
      <c r="L35" t="s">
        <v>3</v>
      </c>
      <c r="M35" t="s">
        <v>3</v>
      </c>
      <c r="N35" t="s">
        <v>298</v>
      </c>
      <c r="O35" t="s">
        <v>10</v>
      </c>
      <c r="P35" t="s">
        <v>299</v>
      </c>
    </row>
    <row r="36" spans="1:16">
      <c r="A36" t="s">
        <v>300</v>
      </c>
      <c r="B36" t="s">
        <v>301</v>
      </c>
      <c r="C36" s="2" t="s">
        <v>302</v>
      </c>
      <c r="D36" t="s">
        <v>80</v>
      </c>
      <c r="E36" t="s">
        <v>15</v>
      </c>
      <c r="F36" t="s">
        <v>158</v>
      </c>
      <c r="G36" t="s">
        <v>303</v>
      </c>
      <c r="H36" t="s">
        <v>92</v>
      </c>
      <c r="I36" t="s">
        <v>304</v>
      </c>
      <c r="J36" s="3">
        <f>HYPERLINK(".\.\80467_east sussex", ".\80467_east sussex")</f>
        <v>0</v>
      </c>
      <c r="K36" t="s">
        <v>80</v>
      </c>
      <c r="L36" t="s">
        <v>3</v>
      </c>
      <c r="M36" t="s">
        <v>80</v>
      </c>
      <c r="N36" t="s">
        <v>305</v>
      </c>
      <c r="O36" t="s">
        <v>10</v>
      </c>
      <c r="P36" t="s">
        <v>306</v>
      </c>
    </row>
    <row r="37" spans="1:16">
      <c r="A37" t="s">
        <v>307</v>
      </c>
      <c r="B37" t="s">
        <v>308</v>
      </c>
      <c r="C37" s="2" t="s">
        <v>309</v>
      </c>
      <c r="D37" t="s">
        <v>80</v>
      </c>
      <c r="E37" t="s">
        <v>15</v>
      </c>
      <c r="F37" t="s">
        <v>90</v>
      </c>
      <c r="G37" t="s">
        <v>310</v>
      </c>
      <c r="H37" t="s">
        <v>125</v>
      </c>
      <c r="I37" t="s">
        <v>311</v>
      </c>
      <c r="J37" s="3">
        <f>HYPERLINK(".\.\80468_essex", ".\80468_essex")</f>
        <v>0</v>
      </c>
      <c r="K37" t="s">
        <v>80</v>
      </c>
      <c r="L37" t="s">
        <v>80</v>
      </c>
      <c r="M37" t="s">
        <v>3</v>
      </c>
      <c r="N37" t="s">
        <v>312</v>
      </c>
      <c r="O37" t="s">
        <v>10</v>
      </c>
      <c r="P37" t="s">
        <v>313</v>
      </c>
    </row>
    <row r="38" spans="1:16">
      <c r="A38" t="s">
        <v>314</v>
      </c>
      <c r="B38" t="s">
        <v>315</v>
      </c>
      <c r="C38" s="2" t="s">
        <v>316</v>
      </c>
      <c r="D38" t="s">
        <v>3</v>
      </c>
      <c r="E38" t="s">
        <v>15</v>
      </c>
      <c r="F38" t="s">
        <v>5</v>
      </c>
      <c r="G38" t="s">
        <v>317</v>
      </c>
      <c r="H38" t="s">
        <v>318</v>
      </c>
      <c r="I38" t="s">
        <v>319</v>
      </c>
      <c r="J38" s="3">
        <f>HYPERLINK(".\.\80469_gateshead", ".\80469_gateshead")</f>
        <v>0</v>
      </c>
      <c r="K38" t="s">
        <v>3</v>
      </c>
      <c r="L38" t="s">
        <v>3</v>
      </c>
      <c r="M38" t="s">
        <v>3</v>
      </c>
      <c r="N38" t="s">
        <v>320</v>
      </c>
      <c r="O38" t="s">
        <v>10</v>
      </c>
      <c r="P38" t="s">
        <v>321</v>
      </c>
    </row>
    <row r="39" spans="1:16">
      <c r="A39" t="s">
        <v>322</v>
      </c>
      <c r="B39" t="s">
        <v>323</v>
      </c>
      <c r="C39" s="2" t="s">
        <v>324</v>
      </c>
      <c r="D39" t="s">
        <v>43</v>
      </c>
      <c r="E39" t="s">
        <v>4</v>
      </c>
      <c r="F39" t="s">
        <v>325</v>
      </c>
      <c r="G39" t="s">
        <v>326</v>
      </c>
      <c r="H39" t="s">
        <v>327</v>
      </c>
      <c r="I39" t="s">
        <v>328</v>
      </c>
      <c r="J39" s="3">
        <f>HYPERLINK(".\.\916_gloucestershire", ".\916_gloucestershire")</f>
        <v>0</v>
      </c>
      <c r="K39" t="s">
        <v>43</v>
      </c>
      <c r="L39" t="s">
        <v>43</v>
      </c>
      <c r="M39" t="s">
        <v>43</v>
      </c>
      <c r="N39" t="s">
        <v>329</v>
      </c>
      <c r="O39" t="s">
        <v>10</v>
      </c>
      <c r="P39" t="s">
        <v>330</v>
      </c>
    </row>
    <row r="40" spans="1:16">
      <c r="A40" t="s">
        <v>331</v>
      </c>
      <c r="B40" t="s">
        <v>332</v>
      </c>
      <c r="C40" s="2" t="s">
        <v>333</v>
      </c>
      <c r="D40" t="s">
        <v>43</v>
      </c>
      <c r="E40" t="s">
        <v>4</v>
      </c>
      <c r="F40" t="s">
        <v>149</v>
      </c>
      <c r="G40" t="s">
        <v>176</v>
      </c>
      <c r="H40" t="s">
        <v>334</v>
      </c>
      <c r="I40" t="s">
        <v>335</v>
      </c>
      <c r="J40" s="3">
        <f>HYPERLINK(".\.\80471_halton", ".\80471_halton")</f>
        <v>0</v>
      </c>
      <c r="K40" t="s">
        <v>43</v>
      </c>
      <c r="L40" t="s">
        <v>43</v>
      </c>
      <c r="M40" t="s">
        <v>43</v>
      </c>
      <c r="N40" t="s">
        <v>336</v>
      </c>
      <c r="O40" t="s">
        <v>10</v>
      </c>
      <c r="P40" t="s">
        <v>337</v>
      </c>
    </row>
    <row r="41" spans="1:16">
      <c r="A41" t="s">
        <v>338</v>
      </c>
      <c r="B41" t="s">
        <v>339</v>
      </c>
      <c r="C41" s="2" t="s">
        <v>340</v>
      </c>
      <c r="D41" t="s">
        <v>118</v>
      </c>
      <c r="E41" t="s">
        <v>15</v>
      </c>
      <c r="F41" t="s">
        <v>341</v>
      </c>
      <c r="G41" t="s">
        <v>317</v>
      </c>
      <c r="H41" t="s">
        <v>318</v>
      </c>
      <c r="I41" t="s">
        <v>319</v>
      </c>
      <c r="J41" s="3">
        <f>HYPERLINK(".\.\80472_hampshire", ".\80472_hampshire")</f>
        <v>0</v>
      </c>
      <c r="K41" t="s">
        <v>118</v>
      </c>
      <c r="L41" t="s">
        <v>118</v>
      </c>
      <c r="M41" t="s">
        <v>118</v>
      </c>
      <c r="N41" t="s">
        <v>342</v>
      </c>
      <c r="O41" t="s">
        <v>10</v>
      </c>
      <c r="P41" t="s">
        <v>343</v>
      </c>
    </row>
    <row r="42" spans="1:16">
      <c r="A42" t="s">
        <v>344</v>
      </c>
      <c r="B42" t="s">
        <v>345</v>
      </c>
      <c r="C42" s="2" t="s">
        <v>346</v>
      </c>
      <c r="D42" t="s">
        <v>3</v>
      </c>
      <c r="E42" t="s">
        <v>15</v>
      </c>
      <c r="F42" t="s">
        <v>347</v>
      </c>
      <c r="G42" t="s">
        <v>348</v>
      </c>
      <c r="H42" t="s">
        <v>349</v>
      </c>
      <c r="I42" t="s">
        <v>350</v>
      </c>
      <c r="J42" s="3">
        <f>HYPERLINK(".\.\80473_hartlepool", ".\80473_hartlepool")</f>
        <v>0</v>
      </c>
      <c r="K42" t="s">
        <v>3</v>
      </c>
      <c r="L42" t="s">
        <v>3</v>
      </c>
      <c r="M42" t="s">
        <v>80</v>
      </c>
      <c r="N42" t="s">
        <v>351</v>
      </c>
      <c r="O42" t="s">
        <v>10</v>
      </c>
      <c r="P42" t="s">
        <v>352</v>
      </c>
    </row>
    <row r="43" spans="1:16">
      <c r="A43" t="s">
        <v>353</v>
      </c>
      <c r="B43" t="s">
        <v>354</v>
      </c>
      <c r="C43" s="2" t="s">
        <v>355</v>
      </c>
      <c r="D43" t="s">
        <v>70</v>
      </c>
      <c r="E43" t="s">
        <v>4</v>
      </c>
      <c r="F43" t="s">
        <v>53</v>
      </c>
      <c r="G43" t="s">
        <v>356</v>
      </c>
      <c r="H43" t="s">
        <v>357</v>
      </c>
      <c r="I43" t="s">
        <v>358</v>
      </c>
      <c r="J43" s="3">
        <f>HYPERLINK(".\.\884_herefordshire", ".\884_herefordshire")</f>
        <v>0</v>
      </c>
      <c r="K43" t="s">
        <v>70</v>
      </c>
      <c r="L43" t="s">
        <v>70</v>
      </c>
      <c r="M43" t="s">
        <v>70</v>
      </c>
      <c r="N43" t="s">
        <v>359</v>
      </c>
      <c r="O43" t="s">
        <v>10</v>
      </c>
      <c r="P43" t="s">
        <v>360</v>
      </c>
    </row>
    <row r="44" spans="1:16">
      <c r="A44" t="s">
        <v>361</v>
      </c>
      <c r="B44" t="s">
        <v>362</v>
      </c>
      <c r="C44" s="2" t="s">
        <v>363</v>
      </c>
      <c r="D44" t="s">
        <v>80</v>
      </c>
      <c r="E44" t="s">
        <v>15</v>
      </c>
      <c r="F44" t="s">
        <v>364</v>
      </c>
      <c r="G44" t="s">
        <v>365</v>
      </c>
      <c r="H44" t="s">
        <v>101</v>
      </c>
      <c r="I44" t="s">
        <v>102</v>
      </c>
      <c r="J44" s="3">
        <f>HYPERLINK(".\.\919_hertfordshire", ".\919_hertfordshire")</f>
        <v>0</v>
      </c>
      <c r="K44" t="s">
        <v>80</v>
      </c>
      <c r="L44" t="s">
        <v>74</v>
      </c>
      <c r="M44" t="s">
        <v>74</v>
      </c>
      <c r="N44" t="s">
        <v>366</v>
      </c>
      <c r="O44" t="s">
        <v>10</v>
      </c>
      <c r="P44" t="s">
        <v>367</v>
      </c>
    </row>
    <row r="45" spans="1:16">
      <c r="A45" t="s">
        <v>368</v>
      </c>
      <c r="B45" t="s">
        <v>369</v>
      </c>
      <c r="C45" s="2" t="s">
        <v>370</v>
      </c>
      <c r="D45" t="s">
        <v>3</v>
      </c>
      <c r="E45" t="s">
        <v>4</v>
      </c>
      <c r="F45" t="s">
        <v>371</v>
      </c>
      <c r="G45" t="s">
        <v>310</v>
      </c>
      <c r="H45" t="s">
        <v>372</v>
      </c>
      <c r="I45" t="s">
        <v>311</v>
      </c>
      <c r="J45" s="3">
        <f>HYPERLINK(".\.\80419_isle of wight", ".\80419_isle of wight")</f>
        <v>0</v>
      </c>
      <c r="K45" t="s">
        <v>3</v>
      </c>
      <c r="L45" t="s">
        <v>3</v>
      </c>
      <c r="M45" t="s">
        <v>3</v>
      </c>
      <c r="N45" t="s">
        <v>373</v>
      </c>
      <c r="O45" t="s">
        <v>10</v>
      </c>
      <c r="P45" t="s">
        <v>374</v>
      </c>
    </row>
    <row r="46" spans="1:16">
      <c r="A46" t="s">
        <v>375</v>
      </c>
      <c r="B46" t="s">
        <v>376</v>
      </c>
      <c r="C46" s="2" t="s">
        <v>377</v>
      </c>
      <c r="D46" t="s">
        <v>80</v>
      </c>
      <c r="E46" t="s">
        <v>4</v>
      </c>
      <c r="F46" t="s">
        <v>25</v>
      </c>
      <c r="G46" t="s">
        <v>286</v>
      </c>
      <c r="H46" t="s">
        <v>287</v>
      </c>
      <c r="I46" t="s">
        <v>288</v>
      </c>
      <c r="J46" s="3">
        <f>HYPERLINK(".\.\80476_kent", ".\80476_kent")</f>
        <v>0</v>
      </c>
      <c r="K46" t="s">
        <v>80</v>
      </c>
      <c r="L46" t="s">
        <v>3</v>
      </c>
      <c r="M46" t="s">
        <v>80</v>
      </c>
      <c r="N46" t="s">
        <v>378</v>
      </c>
      <c r="O46" t="s">
        <v>10</v>
      </c>
      <c r="P46" t="s">
        <v>379</v>
      </c>
    </row>
    <row r="47" spans="1:16">
      <c r="A47" t="s">
        <v>380</v>
      </c>
      <c r="B47" t="s">
        <v>381</v>
      </c>
      <c r="C47" s="2" t="s">
        <v>382</v>
      </c>
      <c r="D47" t="s">
        <v>43</v>
      </c>
      <c r="E47" t="s">
        <v>4</v>
      </c>
      <c r="F47" t="s">
        <v>285</v>
      </c>
      <c r="G47" t="s">
        <v>383</v>
      </c>
      <c r="H47" t="s">
        <v>384</v>
      </c>
      <c r="I47" t="s">
        <v>279</v>
      </c>
      <c r="J47" s="3">
        <f>HYPERLINK(".\.\80477_kingston upon hull", ".\80477_kingston upon hull")</f>
        <v>0</v>
      </c>
      <c r="K47" t="s">
        <v>43</v>
      </c>
      <c r="L47" t="s">
        <v>43</v>
      </c>
      <c r="M47" t="s">
        <v>3</v>
      </c>
      <c r="N47" t="s">
        <v>385</v>
      </c>
      <c r="O47" t="s">
        <v>10</v>
      </c>
      <c r="P47" t="s">
        <v>386</v>
      </c>
    </row>
    <row r="48" spans="1:16">
      <c r="A48" t="s">
        <v>387</v>
      </c>
      <c r="B48" t="s">
        <v>388</v>
      </c>
      <c r="C48" s="2" t="s">
        <v>389</v>
      </c>
      <c r="D48" t="s">
        <v>43</v>
      </c>
      <c r="E48" t="s">
        <v>4</v>
      </c>
      <c r="F48" t="s">
        <v>53</v>
      </c>
      <c r="G48" t="s">
        <v>390</v>
      </c>
      <c r="H48" t="s">
        <v>391</v>
      </c>
      <c r="I48" t="s">
        <v>392</v>
      </c>
      <c r="J48" s="3">
        <f>HYPERLINK(".\.\80478_kirklees", ".\80478_kirklees")</f>
        <v>0</v>
      </c>
      <c r="K48" t="s">
        <v>43</v>
      </c>
      <c r="L48" t="s">
        <v>43</v>
      </c>
      <c r="M48" t="s">
        <v>43</v>
      </c>
      <c r="N48" t="s">
        <v>393</v>
      </c>
      <c r="O48" t="s">
        <v>10</v>
      </c>
      <c r="P48" t="s">
        <v>394</v>
      </c>
    </row>
    <row r="49" spans="1:16">
      <c r="A49" t="s">
        <v>395</v>
      </c>
      <c r="B49" t="s">
        <v>396</v>
      </c>
      <c r="C49" s="2" t="s">
        <v>397</v>
      </c>
      <c r="D49" t="s">
        <v>43</v>
      </c>
      <c r="E49" t="s">
        <v>4</v>
      </c>
      <c r="F49" t="s">
        <v>118</v>
      </c>
      <c r="G49" t="s">
        <v>398</v>
      </c>
      <c r="H49" t="s">
        <v>399</v>
      </c>
      <c r="I49" t="s">
        <v>400</v>
      </c>
      <c r="J49" s="3">
        <f>HYPERLINK(".\.\80479_knowsley", ".\80479_knowsley")</f>
        <v>0</v>
      </c>
      <c r="K49" t="s">
        <v>43</v>
      </c>
      <c r="L49" t="s">
        <v>43</v>
      </c>
      <c r="M49" t="s">
        <v>43</v>
      </c>
      <c r="N49" t="s">
        <v>401</v>
      </c>
      <c r="O49" t="s">
        <v>10</v>
      </c>
      <c r="P49" t="s">
        <v>402</v>
      </c>
    </row>
    <row r="50" spans="1:16">
      <c r="A50" t="s">
        <v>403</v>
      </c>
      <c r="B50" t="s">
        <v>404</v>
      </c>
      <c r="C50" s="2" t="s">
        <v>405</v>
      </c>
      <c r="D50" t="s">
        <v>3</v>
      </c>
      <c r="E50" t="s">
        <v>4</v>
      </c>
      <c r="F50" t="s">
        <v>364</v>
      </c>
      <c r="G50" t="s">
        <v>406</v>
      </c>
      <c r="H50" t="s">
        <v>407</v>
      </c>
      <c r="I50" t="s">
        <v>408</v>
      </c>
      <c r="J50" s="3">
        <f>HYPERLINK(".\.\80480_lancashire", ".\80480_lancashire")</f>
        <v>0</v>
      </c>
      <c r="K50" t="s">
        <v>3</v>
      </c>
      <c r="L50" t="s">
        <v>3</v>
      </c>
      <c r="M50" t="s">
        <v>3</v>
      </c>
      <c r="N50" t="s">
        <v>409</v>
      </c>
      <c r="O50" t="s">
        <v>10</v>
      </c>
      <c r="P50" t="s">
        <v>410</v>
      </c>
    </row>
    <row r="51" spans="1:16">
      <c r="A51" t="s">
        <v>411</v>
      </c>
      <c r="B51" t="s">
        <v>412</v>
      </c>
      <c r="C51" s="2" t="s">
        <v>413</v>
      </c>
      <c r="D51" t="s">
        <v>80</v>
      </c>
      <c r="E51" t="s">
        <v>4</v>
      </c>
      <c r="F51" t="s">
        <v>285</v>
      </c>
      <c r="G51" t="s">
        <v>414</v>
      </c>
      <c r="H51" t="s">
        <v>18</v>
      </c>
      <c r="I51" t="s">
        <v>415</v>
      </c>
      <c r="J51" s="3">
        <f>HYPERLINK(".\.\383_leeds", ".\383_leeds")</f>
        <v>0</v>
      </c>
      <c r="K51" t="s">
        <v>80</v>
      </c>
      <c r="L51" t="s">
        <v>3</v>
      </c>
      <c r="M51" t="s">
        <v>80</v>
      </c>
      <c r="N51" t="s">
        <v>416</v>
      </c>
      <c r="O51" t="s">
        <v>10</v>
      </c>
      <c r="P51" t="s">
        <v>417</v>
      </c>
    </row>
    <row r="52" spans="1:16">
      <c r="A52" t="s">
        <v>418</v>
      </c>
      <c r="B52" t="s">
        <v>419</v>
      </c>
      <c r="C52" s="2" t="s">
        <v>420</v>
      </c>
      <c r="D52" t="s">
        <v>3</v>
      </c>
      <c r="E52" t="s">
        <v>4</v>
      </c>
      <c r="F52" t="s">
        <v>421</v>
      </c>
      <c r="G52" t="s">
        <v>422</v>
      </c>
      <c r="H52" t="s">
        <v>423</v>
      </c>
      <c r="I52" t="s">
        <v>424</v>
      </c>
      <c r="J52" s="3">
        <f>HYPERLINK(".\.\80482_leicester", ".\80482_leicester")</f>
        <v>0</v>
      </c>
      <c r="K52" t="s">
        <v>3</v>
      </c>
      <c r="L52" t="s">
        <v>3</v>
      </c>
      <c r="M52" t="s">
        <v>3</v>
      </c>
      <c r="N52" t="s">
        <v>425</v>
      </c>
      <c r="O52" t="s">
        <v>10</v>
      </c>
      <c r="P52" t="s">
        <v>426</v>
      </c>
    </row>
    <row r="53" spans="1:16">
      <c r="A53" t="s">
        <v>427</v>
      </c>
      <c r="B53" t="s">
        <v>428</v>
      </c>
      <c r="C53" s="2" t="s">
        <v>429</v>
      </c>
      <c r="D53" t="s">
        <v>43</v>
      </c>
      <c r="E53" t="s">
        <v>4</v>
      </c>
      <c r="F53" t="s">
        <v>430</v>
      </c>
      <c r="G53" t="s">
        <v>431</v>
      </c>
      <c r="H53" t="s">
        <v>432</v>
      </c>
      <c r="I53" t="s">
        <v>433</v>
      </c>
      <c r="J53" s="3">
        <f>HYPERLINK(".\.\80483_leicestershire", ".\80483_leicestershire")</f>
        <v>0</v>
      </c>
      <c r="K53" t="s">
        <v>3</v>
      </c>
      <c r="L53" t="s">
        <v>43</v>
      </c>
      <c r="M53" t="s">
        <v>3</v>
      </c>
      <c r="N53" t="s">
        <v>434</v>
      </c>
      <c r="O53" t="s">
        <v>10</v>
      </c>
      <c r="P53" t="s">
        <v>435</v>
      </c>
    </row>
    <row r="54" spans="1:16">
      <c r="A54" t="s">
        <v>436</v>
      </c>
      <c r="B54" t="s">
        <v>437</v>
      </c>
      <c r="C54" s="2" t="s">
        <v>438</v>
      </c>
      <c r="D54" t="s">
        <v>80</v>
      </c>
      <c r="E54" t="s">
        <v>15</v>
      </c>
      <c r="F54" t="s">
        <v>439</v>
      </c>
      <c r="G54" t="s">
        <v>317</v>
      </c>
      <c r="H54" t="s">
        <v>318</v>
      </c>
      <c r="I54" t="s">
        <v>319</v>
      </c>
      <c r="J54" s="3">
        <f>HYPERLINK(".\.\80484_lincolnshire", ".\80484_lincolnshire")</f>
        <v>0</v>
      </c>
      <c r="K54" t="s">
        <v>80</v>
      </c>
      <c r="L54" t="s">
        <v>3</v>
      </c>
      <c r="M54" t="s">
        <v>80</v>
      </c>
      <c r="N54" t="s">
        <v>440</v>
      </c>
      <c r="O54" t="s">
        <v>10</v>
      </c>
      <c r="P54" t="s">
        <v>441</v>
      </c>
    </row>
    <row r="55" spans="1:16">
      <c r="A55" t="s">
        <v>442</v>
      </c>
      <c r="B55" t="s">
        <v>443</v>
      </c>
      <c r="C55" s="2" t="s">
        <v>444</v>
      </c>
      <c r="D55" t="s">
        <v>43</v>
      </c>
      <c r="E55" t="s">
        <v>4</v>
      </c>
      <c r="F55" t="s">
        <v>149</v>
      </c>
      <c r="G55" t="s">
        <v>445</v>
      </c>
      <c r="H55" t="s">
        <v>446</v>
      </c>
      <c r="I55" t="s">
        <v>447</v>
      </c>
      <c r="J55" s="3">
        <f>HYPERLINK(".\.\80485_liverpool", ".\80485_liverpool")</f>
        <v>0</v>
      </c>
      <c r="K55" t="s">
        <v>43</v>
      </c>
      <c r="L55" t="s">
        <v>43</v>
      </c>
      <c r="M55" t="s">
        <v>43</v>
      </c>
      <c r="N55" t="s">
        <v>448</v>
      </c>
      <c r="O55" t="s">
        <v>10</v>
      </c>
      <c r="P55" t="s">
        <v>449</v>
      </c>
    </row>
    <row r="56" spans="1:16">
      <c r="A56" t="s">
        <v>450</v>
      </c>
      <c r="B56" t="s">
        <v>451</v>
      </c>
      <c r="C56" s="2" t="s">
        <v>452</v>
      </c>
      <c r="D56" t="s">
        <v>43</v>
      </c>
      <c r="E56" t="s">
        <v>4</v>
      </c>
      <c r="F56" t="s">
        <v>453</v>
      </c>
      <c r="G56" t="s">
        <v>454</v>
      </c>
      <c r="H56" t="s">
        <v>455</v>
      </c>
      <c r="I56" t="s">
        <v>456</v>
      </c>
      <c r="J56" s="3">
        <f>HYPERLINK(".\.\80486_barking and dagenham", ".\80486_barking and dagenham")</f>
        <v>0</v>
      </c>
      <c r="K56" t="s">
        <v>43</v>
      </c>
      <c r="L56" t="s">
        <v>43</v>
      </c>
      <c r="M56" t="s">
        <v>43</v>
      </c>
      <c r="N56" t="s">
        <v>457</v>
      </c>
      <c r="O56" t="s">
        <v>10</v>
      </c>
      <c r="P56" t="s">
        <v>458</v>
      </c>
    </row>
    <row r="57" spans="1:16">
      <c r="A57" t="s">
        <v>459</v>
      </c>
      <c r="B57" t="s">
        <v>460</v>
      </c>
      <c r="C57" s="2" t="s">
        <v>461</v>
      </c>
      <c r="D57" t="s">
        <v>3</v>
      </c>
      <c r="E57" t="s">
        <v>4</v>
      </c>
      <c r="F57" t="s">
        <v>462</v>
      </c>
      <c r="G57" t="s">
        <v>463</v>
      </c>
      <c r="H57" t="s">
        <v>464</v>
      </c>
      <c r="I57" t="s">
        <v>465</v>
      </c>
      <c r="J57" s="3">
        <f>HYPERLINK(".\.\80487_barnet", ".\80487_barnet")</f>
        <v>0</v>
      </c>
      <c r="K57" t="s">
        <v>3</v>
      </c>
      <c r="L57" t="s">
        <v>3</v>
      </c>
      <c r="M57" t="s">
        <v>3</v>
      </c>
      <c r="N57" t="s">
        <v>466</v>
      </c>
      <c r="O57" t="s">
        <v>10</v>
      </c>
      <c r="P57" t="s">
        <v>467</v>
      </c>
    </row>
    <row r="58" spans="1:16">
      <c r="A58" t="s">
        <v>468</v>
      </c>
      <c r="B58" t="s">
        <v>469</v>
      </c>
      <c r="C58" s="2" t="s">
        <v>470</v>
      </c>
      <c r="D58" t="s">
        <v>80</v>
      </c>
      <c r="E58" t="s">
        <v>15</v>
      </c>
      <c r="F58" t="s">
        <v>260</v>
      </c>
      <c r="G58" t="s">
        <v>471</v>
      </c>
      <c r="H58" t="s">
        <v>296</v>
      </c>
      <c r="I58" t="s">
        <v>297</v>
      </c>
      <c r="J58" s="3">
        <f>HYPERLINK(".\.\303_bexley", ".\303_bexley")</f>
        <v>0</v>
      </c>
      <c r="K58" t="s">
        <v>80</v>
      </c>
      <c r="L58" t="s">
        <v>3</v>
      </c>
      <c r="M58" t="s">
        <v>3</v>
      </c>
      <c r="N58" t="s">
        <v>472</v>
      </c>
      <c r="O58" t="s">
        <v>10</v>
      </c>
      <c r="P58" t="s">
        <v>473</v>
      </c>
    </row>
    <row r="59" spans="1:16">
      <c r="A59" t="s">
        <v>474</v>
      </c>
      <c r="B59" t="s">
        <v>475</v>
      </c>
      <c r="C59" s="2" t="s">
        <v>476</v>
      </c>
      <c r="D59" t="s">
        <v>3</v>
      </c>
      <c r="E59" t="s">
        <v>15</v>
      </c>
      <c r="F59" t="s">
        <v>477</v>
      </c>
      <c r="G59" t="s">
        <v>35</v>
      </c>
      <c r="H59" t="s">
        <v>478</v>
      </c>
      <c r="I59" t="s">
        <v>479</v>
      </c>
      <c r="J59" s="3">
        <f>HYPERLINK(".\.\80489_brent", ".\80489_brent")</f>
        <v>0</v>
      </c>
      <c r="K59" t="s">
        <v>3</v>
      </c>
      <c r="L59" t="s">
        <v>3</v>
      </c>
      <c r="M59" t="s">
        <v>3</v>
      </c>
      <c r="N59" t="s">
        <v>480</v>
      </c>
      <c r="O59" t="s">
        <v>10</v>
      </c>
      <c r="P59" t="s">
        <v>481</v>
      </c>
    </row>
    <row r="60" spans="1:16">
      <c r="A60" t="s">
        <v>482</v>
      </c>
      <c r="B60" t="s">
        <v>483</v>
      </c>
      <c r="C60" s="2" t="s">
        <v>484</v>
      </c>
      <c r="D60" t="s">
        <v>3</v>
      </c>
      <c r="E60" t="s">
        <v>4</v>
      </c>
      <c r="F60" t="s">
        <v>485</v>
      </c>
      <c r="G60" t="s">
        <v>310</v>
      </c>
      <c r="H60" t="s">
        <v>372</v>
      </c>
      <c r="I60" t="s">
        <v>311</v>
      </c>
      <c r="J60" s="3">
        <f>HYPERLINK(".\.\80490_bromley", ".\80490_bromley")</f>
        <v>0</v>
      </c>
      <c r="K60" t="s">
        <v>80</v>
      </c>
      <c r="L60" t="s">
        <v>3</v>
      </c>
      <c r="M60" t="s">
        <v>3</v>
      </c>
      <c r="N60" t="s">
        <v>486</v>
      </c>
      <c r="O60" t="s">
        <v>10</v>
      </c>
      <c r="P60" t="s">
        <v>487</v>
      </c>
    </row>
    <row r="61" spans="1:16">
      <c r="A61" t="s">
        <v>488</v>
      </c>
      <c r="B61" t="s">
        <v>489</v>
      </c>
      <c r="C61" s="2" t="s">
        <v>490</v>
      </c>
      <c r="D61" t="s">
        <v>80</v>
      </c>
      <c r="E61" t="s">
        <v>15</v>
      </c>
      <c r="F61" t="s">
        <v>16</v>
      </c>
      <c r="G61" t="s">
        <v>491</v>
      </c>
      <c r="H61" t="s">
        <v>492</v>
      </c>
      <c r="I61" t="s">
        <v>493</v>
      </c>
      <c r="J61" s="3">
        <f>HYPERLINK(".\.\80491_camden", ".\80491_camden")</f>
        <v>0</v>
      </c>
      <c r="K61" t="s">
        <v>80</v>
      </c>
      <c r="L61" t="s">
        <v>3</v>
      </c>
      <c r="M61" t="s">
        <v>80</v>
      </c>
      <c r="N61" t="s">
        <v>494</v>
      </c>
      <c r="O61" t="s">
        <v>10</v>
      </c>
      <c r="P61" t="s">
        <v>495</v>
      </c>
    </row>
    <row r="62" spans="1:16">
      <c r="A62" t="s">
        <v>496</v>
      </c>
      <c r="B62" t="s">
        <v>497</v>
      </c>
      <c r="C62" s="2" t="s">
        <v>498</v>
      </c>
      <c r="D62" t="s">
        <v>3</v>
      </c>
      <c r="E62" t="s">
        <v>4</v>
      </c>
      <c r="F62" t="s">
        <v>90</v>
      </c>
      <c r="G62" t="s">
        <v>499</v>
      </c>
      <c r="H62" t="s">
        <v>500</v>
      </c>
      <c r="I62" t="s">
        <v>501</v>
      </c>
      <c r="J62" s="3">
        <f>HYPERLINK(".\.\80492_croydon", ".\80492_croydon")</f>
        <v>0</v>
      </c>
      <c r="K62" t="s">
        <v>3</v>
      </c>
      <c r="L62" t="s">
        <v>3</v>
      </c>
      <c r="M62" t="s">
        <v>43</v>
      </c>
      <c r="N62" t="s">
        <v>502</v>
      </c>
      <c r="O62" t="s">
        <v>10</v>
      </c>
      <c r="P62" t="s">
        <v>503</v>
      </c>
    </row>
    <row r="63" spans="1:16">
      <c r="A63" t="s">
        <v>504</v>
      </c>
      <c r="B63" t="s">
        <v>505</v>
      </c>
      <c r="C63" s="2" t="s">
        <v>506</v>
      </c>
      <c r="D63" t="s">
        <v>43</v>
      </c>
      <c r="E63" t="s">
        <v>15</v>
      </c>
      <c r="F63" t="s">
        <v>507</v>
      </c>
      <c r="G63" t="s">
        <v>508</v>
      </c>
      <c r="H63" t="s">
        <v>509</v>
      </c>
      <c r="I63" t="s">
        <v>211</v>
      </c>
      <c r="J63" s="3">
        <f>HYPERLINK(".\.\80493_ealing", ".\80493_ealing")</f>
        <v>0</v>
      </c>
      <c r="K63" t="s">
        <v>43</v>
      </c>
      <c r="L63" t="s">
        <v>43</v>
      </c>
      <c r="M63" t="s">
        <v>43</v>
      </c>
      <c r="N63" t="s">
        <v>510</v>
      </c>
      <c r="O63" t="s">
        <v>10</v>
      </c>
      <c r="P63" t="s">
        <v>511</v>
      </c>
    </row>
    <row r="64" spans="1:16">
      <c r="A64" t="s">
        <v>512</v>
      </c>
      <c r="B64" t="s">
        <v>513</v>
      </c>
      <c r="C64" s="2" t="s">
        <v>514</v>
      </c>
      <c r="D64" t="s">
        <v>3</v>
      </c>
      <c r="E64" t="s">
        <v>4</v>
      </c>
      <c r="F64" t="s">
        <v>90</v>
      </c>
      <c r="G64" t="s">
        <v>515</v>
      </c>
      <c r="H64" t="s">
        <v>516</v>
      </c>
      <c r="I64" t="s">
        <v>517</v>
      </c>
      <c r="J64" s="3">
        <f>HYPERLINK(".\.\308_enfield", ".\308_enfield")</f>
        <v>0</v>
      </c>
      <c r="K64" t="s">
        <v>3</v>
      </c>
      <c r="L64" t="s">
        <v>3</v>
      </c>
      <c r="M64" t="s">
        <v>3</v>
      </c>
      <c r="N64" t="s">
        <v>518</v>
      </c>
      <c r="O64" t="s">
        <v>10</v>
      </c>
      <c r="P64" t="s">
        <v>519</v>
      </c>
    </row>
    <row r="65" spans="1:16">
      <c r="A65" t="s">
        <v>520</v>
      </c>
      <c r="B65" t="s">
        <v>521</v>
      </c>
      <c r="C65" s="2" t="s">
        <v>522</v>
      </c>
      <c r="D65" t="s">
        <v>3</v>
      </c>
      <c r="E65" t="s">
        <v>15</v>
      </c>
      <c r="F65" t="s">
        <v>462</v>
      </c>
      <c r="G65" t="s">
        <v>523</v>
      </c>
      <c r="H65" t="s">
        <v>524</v>
      </c>
      <c r="I65" t="s">
        <v>525</v>
      </c>
      <c r="J65" s="3">
        <f>HYPERLINK(".\.\80495_greenwich", ".\80495_greenwich")</f>
        <v>0</v>
      </c>
      <c r="K65" t="s">
        <v>3</v>
      </c>
      <c r="L65" t="s">
        <v>3</v>
      </c>
      <c r="M65" t="s">
        <v>3</v>
      </c>
      <c r="N65" t="s">
        <v>526</v>
      </c>
      <c r="O65" t="s">
        <v>10</v>
      </c>
      <c r="P65" t="s">
        <v>527</v>
      </c>
    </row>
    <row r="66" spans="1:16">
      <c r="A66" t="s">
        <v>528</v>
      </c>
      <c r="B66" t="s">
        <v>529</v>
      </c>
      <c r="C66" s="2" t="s">
        <v>530</v>
      </c>
      <c r="D66" t="s">
        <v>43</v>
      </c>
      <c r="E66" t="s">
        <v>4</v>
      </c>
      <c r="F66" t="s">
        <v>531</v>
      </c>
      <c r="G66" t="s">
        <v>532</v>
      </c>
      <c r="H66" t="s">
        <v>533</v>
      </c>
      <c r="I66" t="s">
        <v>534</v>
      </c>
      <c r="J66" s="3">
        <f>HYPERLINK(".\.\80496_hackney", ".\80496_hackney")</f>
        <v>0</v>
      </c>
      <c r="K66" t="s">
        <v>43</v>
      </c>
      <c r="L66" t="s">
        <v>43</v>
      </c>
      <c r="M66" t="s">
        <v>3</v>
      </c>
      <c r="N66" t="s">
        <v>535</v>
      </c>
      <c r="O66" t="s">
        <v>10</v>
      </c>
      <c r="P66" t="s">
        <v>536</v>
      </c>
    </row>
    <row r="67" spans="1:16">
      <c r="A67" t="s">
        <v>537</v>
      </c>
      <c r="B67" t="s">
        <v>538</v>
      </c>
      <c r="C67" s="2" t="s">
        <v>539</v>
      </c>
      <c r="D67" t="s">
        <v>3</v>
      </c>
      <c r="E67" t="s">
        <v>15</v>
      </c>
      <c r="F67" t="s">
        <v>90</v>
      </c>
      <c r="G67" t="s">
        <v>540</v>
      </c>
      <c r="H67" t="s">
        <v>541</v>
      </c>
      <c r="I67" t="s">
        <v>542</v>
      </c>
      <c r="J67" s="3">
        <f>HYPERLINK(".\.\80497_hammersmith and fulham", ".\80497_hammersmith and fulham")</f>
        <v>0</v>
      </c>
      <c r="K67" t="s">
        <v>3</v>
      </c>
      <c r="L67" t="s">
        <v>3</v>
      </c>
      <c r="M67" t="s">
        <v>3</v>
      </c>
      <c r="N67" t="s">
        <v>543</v>
      </c>
      <c r="O67" t="s">
        <v>10</v>
      </c>
      <c r="P67" t="s">
        <v>544</v>
      </c>
    </row>
    <row r="68" spans="1:16">
      <c r="A68" t="s">
        <v>545</v>
      </c>
      <c r="B68" t="s">
        <v>546</v>
      </c>
      <c r="C68" s="2" t="s">
        <v>547</v>
      </c>
      <c r="D68" t="s">
        <v>3</v>
      </c>
      <c r="E68" t="s">
        <v>4</v>
      </c>
      <c r="F68" t="s">
        <v>548</v>
      </c>
      <c r="G68" t="s">
        <v>549</v>
      </c>
      <c r="H68" t="s">
        <v>478</v>
      </c>
      <c r="I68" t="s">
        <v>479</v>
      </c>
      <c r="J68" s="3">
        <f>HYPERLINK(".\.\80498_haringey", ".\80498_haringey")</f>
        <v>0</v>
      </c>
      <c r="K68" t="s">
        <v>3</v>
      </c>
      <c r="L68" t="s">
        <v>3</v>
      </c>
      <c r="M68" t="s">
        <v>43</v>
      </c>
      <c r="N68" t="s">
        <v>550</v>
      </c>
      <c r="O68" t="s">
        <v>10</v>
      </c>
      <c r="P68" t="s">
        <v>551</v>
      </c>
    </row>
    <row r="69" spans="1:16">
      <c r="A69" t="s">
        <v>552</v>
      </c>
      <c r="B69" t="s">
        <v>553</v>
      </c>
      <c r="C69" s="2" t="s">
        <v>554</v>
      </c>
      <c r="D69" t="s">
        <v>3</v>
      </c>
      <c r="E69" t="s">
        <v>15</v>
      </c>
      <c r="F69" t="s">
        <v>453</v>
      </c>
      <c r="G69" t="s">
        <v>555</v>
      </c>
      <c r="H69" t="s">
        <v>500</v>
      </c>
      <c r="I69" t="s">
        <v>501</v>
      </c>
      <c r="J69" s="3">
        <f>HYPERLINK(".\.\80499_harrow", ".\80499_harrow")</f>
        <v>0</v>
      </c>
      <c r="K69" t="s">
        <v>74</v>
      </c>
      <c r="L69" t="s">
        <v>74</v>
      </c>
      <c r="M69" t="s">
        <v>74</v>
      </c>
      <c r="N69" t="s">
        <v>556</v>
      </c>
      <c r="O69" t="s">
        <v>10</v>
      </c>
      <c r="P69" t="s">
        <v>557</v>
      </c>
    </row>
    <row r="70" spans="1:16">
      <c r="A70" t="s">
        <v>558</v>
      </c>
      <c r="B70" t="s">
        <v>559</v>
      </c>
      <c r="C70" s="2" t="s">
        <v>560</v>
      </c>
      <c r="D70" t="s">
        <v>3</v>
      </c>
      <c r="E70" t="s">
        <v>4</v>
      </c>
      <c r="F70" t="s">
        <v>462</v>
      </c>
      <c r="G70" t="s">
        <v>561</v>
      </c>
      <c r="H70" t="s">
        <v>562</v>
      </c>
      <c r="I70" t="s">
        <v>563</v>
      </c>
      <c r="J70" s="3">
        <f>HYPERLINK(".\.\80500_havering", ".\80500_havering")</f>
        <v>0</v>
      </c>
      <c r="K70" t="s">
        <v>74</v>
      </c>
      <c r="L70" t="s">
        <v>74</v>
      </c>
      <c r="M70" t="s">
        <v>74</v>
      </c>
      <c r="N70" t="s">
        <v>564</v>
      </c>
      <c r="O70" t="s">
        <v>10</v>
      </c>
      <c r="P70" t="s">
        <v>565</v>
      </c>
    </row>
    <row r="71" spans="1:16">
      <c r="A71" t="s">
        <v>566</v>
      </c>
      <c r="B71" t="s">
        <v>567</v>
      </c>
      <c r="C71" s="2" t="s">
        <v>568</v>
      </c>
      <c r="D71" t="s">
        <v>3</v>
      </c>
      <c r="E71" t="s">
        <v>4</v>
      </c>
      <c r="F71" t="s">
        <v>235</v>
      </c>
      <c r="G71" t="s">
        <v>569</v>
      </c>
      <c r="H71" t="s">
        <v>570</v>
      </c>
      <c r="I71" t="s">
        <v>571</v>
      </c>
      <c r="J71" s="3">
        <f>HYPERLINK(".\.\312_hillingdon", ".\312_hillingdon")</f>
        <v>0</v>
      </c>
      <c r="K71" t="s">
        <v>80</v>
      </c>
      <c r="L71" t="s">
        <v>3</v>
      </c>
      <c r="M71" t="s">
        <v>3</v>
      </c>
      <c r="N71" t="s">
        <v>572</v>
      </c>
      <c r="O71" t="s">
        <v>10</v>
      </c>
      <c r="P71" t="s">
        <v>573</v>
      </c>
    </row>
    <row r="72" spans="1:16">
      <c r="A72" t="s">
        <v>574</v>
      </c>
      <c r="B72" t="s">
        <v>575</v>
      </c>
      <c r="C72" s="2" t="s">
        <v>576</v>
      </c>
      <c r="D72" t="s">
        <v>3</v>
      </c>
      <c r="E72" t="s">
        <v>4</v>
      </c>
      <c r="F72" t="s">
        <v>90</v>
      </c>
      <c r="G72" t="s">
        <v>577</v>
      </c>
      <c r="H72" t="s">
        <v>578</v>
      </c>
      <c r="I72" t="s">
        <v>579</v>
      </c>
      <c r="J72" s="3">
        <f>HYPERLINK(".\.\80503_hounslow", ".\80503_hounslow")</f>
        <v>0</v>
      </c>
      <c r="K72" t="s">
        <v>3</v>
      </c>
      <c r="L72" t="s">
        <v>43</v>
      </c>
      <c r="M72" t="s">
        <v>3</v>
      </c>
      <c r="N72" t="s">
        <v>580</v>
      </c>
      <c r="O72" t="s">
        <v>10</v>
      </c>
      <c r="P72" t="s">
        <v>581</v>
      </c>
    </row>
    <row r="73" spans="1:16">
      <c r="A73" t="s">
        <v>582</v>
      </c>
      <c r="B73" t="s">
        <v>583</v>
      </c>
      <c r="C73" s="2" t="s">
        <v>584</v>
      </c>
      <c r="D73" t="s">
        <v>80</v>
      </c>
      <c r="E73" t="s">
        <v>15</v>
      </c>
      <c r="F73" t="s">
        <v>585</v>
      </c>
      <c r="G73" t="s">
        <v>586</v>
      </c>
      <c r="H73" t="s">
        <v>334</v>
      </c>
      <c r="I73" t="s">
        <v>335</v>
      </c>
      <c r="J73" s="3">
        <f>HYPERLINK(".\.\80505_islington", ".\80505_islington")</f>
        <v>0</v>
      </c>
      <c r="K73" t="s">
        <v>74</v>
      </c>
      <c r="L73" t="s">
        <v>74</v>
      </c>
      <c r="M73" t="s">
        <v>74</v>
      </c>
      <c r="N73" t="s">
        <v>587</v>
      </c>
      <c r="O73" t="s">
        <v>10</v>
      </c>
      <c r="P73" t="s">
        <v>588</v>
      </c>
    </row>
    <row r="74" spans="1:16">
      <c r="A74" t="s">
        <v>589</v>
      </c>
      <c r="B74" t="s">
        <v>590</v>
      </c>
      <c r="C74" s="2" t="s">
        <v>591</v>
      </c>
      <c r="D74" t="s">
        <v>43</v>
      </c>
      <c r="E74" t="s">
        <v>4</v>
      </c>
      <c r="F74" t="s">
        <v>592</v>
      </c>
      <c r="G74" t="s">
        <v>593</v>
      </c>
      <c r="H74" t="s">
        <v>594</v>
      </c>
      <c r="I74" t="s">
        <v>595</v>
      </c>
      <c r="J74" s="3">
        <f>HYPERLINK(".\.\80506_lambeth", ".\80506_lambeth")</f>
        <v>0</v>
      </c>
      <c r="K74" t="s">
        <v>43</v>
      </c>
      <c r="L74" t="s">
        <v>43</v>
      </c>
      <c r="M74" t="s">
        <v>43</v>
      </c>
      <c r="N74" t="s">
        <v>596</v>
      </c>
      <c r="O74" t="s">
        <v>10</v>
      </c>
      <c r="P74" t="s">
        <v>597</v>
      </c>
    </row>
    <row r="75" spans="1:16">
      <c r="A75" t="s">
        <v>598</v>
      </c>
      <c r="B75" t="s">
        <v>599</v>
      </c>
      <c r="C75" s="2" t="s">
        <v>600</v>
      </c>
      <c r="D75" t="s">
        <v>43</v>
      </c>
      <c r="E75" t="s">
        <v>4</v>
      </c>
      <c r="F75" t="s">
        <v>430</v>
      </c>
      <c r="G75" t="s">
        <v>244</v>
      </c>
      <c r="H75" t="s">
        <v>601</v>
      </c>
      <c r="I75" t="s">
        <v>602</v>
      </c>
      <c r="J75" s="3">
        <f>HYPERLINK(".\.\80508_lewisham", ".\80508_lewisham")</f>
        <v>0</v>
      </c>
      <c r="K75" t="s">
        <v>43</v>
      </c>
      <c r="L75" t="s">
        <v>43</v>
      </c>
      <c r="M75" t="s">
        <v>43</v>
      </c>
      <c r="N75" t="s">
        <v>603</v>
      </c>
      <c r="O75" t="s">
        <v>10</v>
      </c>
      <c r="P75" t="s">
        <v>604</v>
      </c>
    </row>
    <row r="76" spans="1:16">
      <c r="A76" t="s">
        <v>605</v>
      </c>
      <c r="B76" t="s">
        <v>606</v>
      </c>
      <c r="C76" s="2" t="s">
        <v>607</v>
      </c>
      <c r="D76" t="s">
        <v>80</v>
      </c>
      <c r="E76" t="s">
        <v>15</v>
      </c>
      <c r="F76" t="s">
        <v>453</v>
      </c>
      <c r="G76" t="s">
        <v>17</v>
      </c>
      <c r="H76" t="s">
        <v>18</v>
      </c>
      <c r="I76" t="s">
        <v>415</v>
      </c>
      <c r="J76" s="3">
        <f>HYPERLINK(".\.\80510_merton", ".\80510_merton")</f>
        <v>0</v>
      </c>
      <c r="K76" t="s">
        <v>80</v>
      </c>
      <c r="L76" t="s">
        <v>3</v>
      </c>
      <c r="M76" t="s">
        <v>80</v>
      </c>
      <c r="N76" t="s">
        <v>608</v>
      </c>
      <c r="O76" t="s">
        <v>10</v>
      </c>
      <c r="P76" t="s">
        <v>609</v>
      </c>
    </row>
    <row r="77" spans="1:16">
      <c r="A77" t="s">
        <v>610</v>
      </c>
      <c r="B77" t="s">
        <v>611</v>
      </c>
      <c r="C77" s="2" t="s">
        <v>612</v>
      </c>
      <c r="D77" t="s">
        <v>3</v>
      </c>
      <c r="E77" t="s">
        <v>4</v>
      </c>
      <c r="F77" t="s">
        <v>613</v>
      </c>
      <c r="G77" t="s">
        <v>356</v>
      </c>
      <c r="H77" t="s">
        <v>357</v>
      </c>
      <c r="I77" t="s">
        <v>358</v>
      </c>
      <c r="J77" s="3">
        <f>HYPERLINK(".\.\80511_newham", ".\80511_newham")</f>
        <v>0</v>
      </c>
      <c r="K77" t="s">
        <v>80</v>
      </c>
      <c r="L77" t="s">
        <v>3</v>
      </c>
      <c r="M77" t="s">
        <v>3</v>
      </c>
      <c r="N77" t="s">
        <v>614</v>
      </c>
      <c r="O77" t="s">
        <v>10</v>
      </c>
      <c r="P77" t="s">
        <v>615</v>
      </c>
    </row>
    <row r="78" spans="1:16">
      <c r="A78" t="s">
        <v>616</v>
      </c>
      <c r="B78" t="s">
        <v>617</v>
      </c>
      <c r="C78" s="2" t="s">
        <v>618</v>
      </c>
      <c r="D78" t="s">
        <v>80</v>
      </c>
      <c r="E78" t="s">
        <v>15</v>
      </c>
      <c r="F78" t="s">
        <v>619</v>
      </c>
      <c r="G78" t="s">
        <v>317</v>
      </c>
      <c r="H78" t="s">
        <v>318</v>
      </c>
      <c r="I78" t="s">
        <v>319</v>
      </c>
      <c r="J78" s="3">
        <f>HYPERLINK(".\.\80512_redbridge", ".\80512_redbridge")</f>
        <v>0</v>
      </c>
      <c r="K78" t="s">
        <v>80</v>
      </c>
      <c r="L78" t="s">
        <v>80</v>
      </c>
      <c r="M78" t="s">
        <v>3</v>
      </c>
      <c r="N78" t="s">
        <v>620</v>
      </c>
      <c r="O78" t="s">
        <v>10</v>
      </c>
      <c r="P78" t="s">
        <v>621</v>
      </c>
    </row>
    <row r="79" spans="1:16">
      <c r="A79" t="s">
        <v>622</v>
      </c>
      <c r="B79" t="s">
        <v>623</v>
      </c>
      <c r="C79" s="2" t="s">
        <v>624</v>
      </c>
      <c r="D79" t="s">
        <v>3</v>
      </c>
      <c r="E79" t="s">
        <v>15</v>
      </c>
      <c r="F79" t="s">
        <v>619</v>
      </c>
      <c r="G79" t="s">
        <v>625</v>
      </c>
      <c r="H79" t="s">
        <v>46</v>
      </c>
      <c r="I79" t="s">
        <v>47</v>
      </c>
      <c r="J79" s="3">
        <f>HYPERLINK(".\.\80513_richmond upon thames", ".\80513_richmond upon thames")</f>
        <v>0</v>
      </c>
      <c r="K79" t="s">
        <v>3</v>
      </c>
      <c r="L79" t="s">
        <v>3</v>
      </c>
      <c r="M79" t="s">
        <v>3</v>
      </c>
      <c r="N79" t="s">
        <v>626</v>
      </c>
      <c r="O79" t="s">
        <v>10</v>
      </c>
      <c r="P79" t="s">
        <v>627</v>
      </c>
    </row>
    <row r="80" spans="1:16">
      <c r="A80" t="s">
        <v>628</v>
      </c>
      <c r="B80" t="s">
        <v>629</v>
      </c>
      <c r="C80" s="2" t="s">
        <v>630</v>
      </c>
      <c r="D80" t="s">
        <v>3</v>
      </c>
      <c r="E80" t="s">
        <v>15</v>
      </c>
      <c r="F80" t="s">
        <v>99</v>
      </c>
      <c r="G80" t="s">
        <v>631</v>
      </c>
      <c r="H80" t="s">
        <v>632</v>
      </c>
      <c r="I80" t="s">
        <v>633</v>
      </c>
      <c r="J80" s="3">
        <f>HYPERLINK(".\.\80514_southwark", ".\80514_southwark")</f>
        <v>0</v>
      </c>
      <c r="K80" t="s">
        <v>3</v>
      </c>
      <c r="L80" t="s">
        <v>3</v>
      </c>
      <c r="M80" t="s">
        <v>3</v>
      </c>
      <c r="N80" t="s">
        <v>634</v>
      </c>
      <c r="O80" t="s">
        <v>10</v>
      </c>
      <c r="P80" t="s">
        <v>635</v>
      </c>
    </row>
    <row r="81" spans="1:16">
      <c r="A81" t="s">
        <v>636</v>
      </c>
      <c r="B81" t="s">
        <v>637</v>
      </c>
      <c r="C81" s="2" t="s">
        <v>638</v>
      </c>
      <c r="D81" t="s">
        <v>3</v>
      </c>
      <c r="E81" t="s">
        <v>15</v>
      </c>
      <c r="F81" t="s">
        <v>453</v>
      </c>
      <c r="G81" t="s">
        <v>71</v>
      </c>
      <c r="H81" t="s">
        <v>639</v>
      </c>
      <c r="I81" t="s">
        <v>640</v>
      </c>
      <c r="J81" s="3">
        <f>HYPERLINK(".\.\80515_sutton", ".\80515_sutton")</f>
        <v>0</v>
      </c>
      <c r="K81" t="s">
        <v>80</v>
      </c>
      <c r="L81" t="s">
        <v>74</v>
      </c>
      <c r="M81" t="s">
        <v>74</v>
      </c>
      <c r="N81" t="s">
        <v>641</v>
      </c>
      <c r="O81" t="s">
        <v>10</v>
      </c>
      <c r="P81" t="s">
        <v>642</v>
      </c>
    </row>
    <row r="82" spans="1:16">
      <c r="A82" t="s">
        <v>643</v>
      </c>
      <c r="B82" t="s">
        <v>644</v>
      </c>
      <c r="C82" s="2" t="s">
        <v>645</v>
      </c>
      <c r="D82" t="s">
        <v>3</v>
      </c>
      <c r="E82" t="s">
        <v>4</v>
      </c>
      <c r="F82" t="s">
        <v>646</v>
      </c>
      <c r="G82" t="s">
        <v>390</v>
      </c>
      <c r="H82" t="s">
        <v>391</v>
      </c>
      <c r="I82" t="s">
        <v>647</v>
      </c>
      <c r="J82" s="3">
        <f>HYPERLINK(".\.\80516_tower hamlets", ".\80516_tower hamlets")</f>
        <v>0</v>
      </c>
      <c r="K82" t="s">
        <v>3</v>
      </c>
      <c r="L82" t="s">
        <v>3</v>
      </c>
      <c r="M82" t="s">
        <v>3</v>
      </c>
      <c r="N82" t="s">
        <v>648</v>
      </c>
      <c r="O82" t="s">
        <v>10</v>
      </c>
      <c r="P82" t="s">
        <v>649</v>
      </c>
    </row>
    <row r="83" spans="1:16">
      <c r="A83" t="s">
        <v>650</v>
      </c>
      <c r="B83" t="s">
        <v>651</v>
      </c>
      <c r="C83" s="2" t="s">
        <v>652</v>
      </c>
      <c r="D83" t="s">
        <v>3</v>
      </c>
      <c r="E83" t="s">
        <v>4</v>
      </c>
      <c r="F83" t="s">
        <v>462</v>
      </c>
      <c r="G83" t="s">
        <v>653</v>
      </c>
      <c r="H83" t="s">
        <v>654</v>
      </c>
      <c r="I83" t="s">
        <v>655</v>
      </c>
      <c r="J83" s="3">
        <f>HYPERLINK(".\.\80517_waltham forest", ".\80517_waltham forest")</f>
        <v>0</v>
      </c>
      <c r="K83" t="s">
        <v>80</v>
      </c>
      <c r="L83" t="s">
        <v>3</v>
      </c>
      <c r="M83" t="s">
        <v>3</v>
      </c>
      <c r="N83" t="s">
        <v>656</v>
      </c>
      <c r="O83" t="s">
        <v>10</v>
      </c>
      <c r="P83" t="s">
        <v>657</v>
      </c>
    </row>
    <row r="84" spans="1:16">
      <c r="A84" t="s">
        <v>658</v>
      </c>
      <c r="B84" t="s">
        <v>659</v>
      </c>
      <c r="C84" s="2" t="s">
        <v>660</v>
      </c>
      <c r="D84" t="s">
        <v>3</v>
      </c>
      <c r="E84" t="s">
        <v>4</v>
      </c>
      <c r="F84" t="s">
        <v>81</v>
      </c>
      <c r="G84" t="s">
        <v>661</v>
      </c>
      <c r="H84" t="s">
        <v>662</v>
      </c>
      <c r="I84" t="s">
        <v>279</v>
      </c>
      <c r="J84" s="3">
        <f>HYPERLINK(".\.\80518_wandsworth", ".\80518_wandsworth")</f>
        <v>0</v>
      </c>
      <c r="K84" t="s">
        <v>3</v>
      </c>
      <c r="L84" t="s">
        <v>3</v>
      </c>
      <c r="M84" t="s">
        <v>3</v>
      </c>
      <c r="N84" t="s">
        <v>663</v>
      </c>
      <c r="O84" t="s">
        <v>10</v>
      </c>
      <c r="P84" t="s">
        <v>664</v>
      </c>
    </row>
    <row r="85" spans="1:16">
      <c r="A85" t="s">
        <v>665</v>
      </c>
      <c r="B85" t="s">
        <v>666</v>
      </c>
      <c r="C85" s="2" t="s">
        <v>667</v>
      </c>
      <c r="D85" t="s">
        <v>80</v>
      </c>
      <c r="E85" t="s">
        <v>15</v>
      </c>
      <c r="F85" t="s">
        <v>108</v>
      </c>
      <c r="G85" t="s">
        <v>540</v>
      </c>
      <c r="H85" t="s">
        <v>541</v>
      </c>
      <c r="I85" t="s">
        <v>542</v>
      </c>
      <c r="J85" s="3">
        <f>HYPERLINK(".\.\80519_westminster", ".\80519_westminster")</f>
        <v>0</v>
      </c>
      <c r="K85" t="s">
        <v>80</v>
      </c>
      <c r="L85" t="s">
        <v>80</v>
      </c>
      <c r="M85" t="s">
        <v>80</v>
      </c>
      <c r="N85" t="s">
        <v>668</v>
      </c>
      <c r="O85" t="s">
        <v>10</v>
      </c>
      <c r="P85" t="s">
        <v>669</v>
      </c>
    </row>
    <row r="86" spans="1:16">
      <c r="A86" t="s">
        <v>670</v>
      </c>
      <c r="B86" t="s">
        <v>671</v>
      </c>
      <c r="C86" s="2" t="s">
        <v>672</v>
      </c>
      <c r="D86" t="s">
        <v>43</v>
      </c>
      <c r="E86" t="s">
        <v>4</v>
      </c>
      <c r="F86" t="s">
        <v>260</v>
      </c>
      <c r="G86" t="s">
        <v>673</v>
      </c>
      <c r="H86" t="s">
        <v>674</v>
      </c>
      <c r="I86" t="s">
        <v>675</v>
      </c>
      <c r="J86" s="3">
        <f>HYPERLINK(".\.\80520_luton", ".\80520_luton")</f>
        <v>0</v>
      </c>
      <c r="K86" t="s">
        <v>3</v>
      </c>
      <c r="L86" t="s">
        <v>43</v>
      </c>
      <c r="M86" t="s">
        <v>43</v>
      </c>
      <c r="N86" t="s">
        <v>676</v>
      </c>
      <c r="O86" t="s">
        <v>10</v>
      </c>
      <c r="P86" t="s">
        <v>677</v>
      </c>
    </row>
    <row r="87" spans="1:16">
      <c r="A87" t="s">
        <v>678</v>
      </c>
      <c r="B87" t="s">
        <v>679</v>
      </c>
      <c r="C87" s="2" t="s">
        <v>680</v>
      </c>
      <c r="D87" t="s">
        <v>3</v>
      </c>
      <c r="E87" t="s">
        <v>4</v>
      </c>
      <c r="F87" t="s">
        <v>158</v>
      </c>
      <c r="G87" t="s">
        <v>236</v>
      </c>
      <c r="H87" t="s">
        <v>681</v>
      </c>
      <c r="I87" t="s">
        <v>682</v>
      </c>
      <c r="J87" s="3">
        <f>HYPERLINK(".\.\80521_manchester", ".\80521_manchester")</f>
        <v>0</v>
      </c>
      <c r="K87" t="s">
        <v>3</v>
      </c>
      <c r="L87" t="s">
        <v>43</v>
      </c>
      <c r="M87" t="s">
        <v>3</v>
      </c>
      <c r="N87" t="s">
        <v>683</v>
      </c>
      <c r="O87" t="s">
        <v>10</v>
      </c>
      <c r="P87" t="s">
        <v>684</v>
      </c>
    </row>
    <row r="88" spans="1:16">
      <c r="A88" t="s">
        <v>685</v>
      </c>
      <c r="B88" t="s">
        <v>686</v>
      </c>
      <c r="C88" s="2" t="s">
        <v>687</v>
      </c>
      <c r="D88" t="s">
        <v>70</v>
      </c>
      <c r="E88" t="s">
        <v>4</v>
      </c>
      <c r="F88" t="s">
        <v>453</v>
      </c>
      <c r="G88" t="s">
        <v>688</v>
      </c>
      <c r="H88" t="s">
        <v>689</v>
      </c>
      <c r="I88" t="s">
        <v>690</v>
      </c>
      <c r="J88" s="3">
        <f>HYPERLINK(".\.\80522_medway", ".\80522_medway")</f>
        <v>0</v>
      </c>
      <c r="K88" t="s">
        <v>70</v>
      </c>
      <c r="L88" t="s">
        <v>70</v>
      </c>
      <c r="M88" t="s">
        <v>43</v>
      </c>
      <c r="N88" t="s">
        <v>691</v>
      </c>
      <c r="O88" t="s">
        <v>10</v>
      </c>
      <c r="P88" t="s">
        <v>692</v>
      </c>
    </row>
    <row r="89" spans="1:16">
      <c r="A89" t="s">
        <v>693</v>
      </c>
      <c r="B89" t="s">
        <v>694</v>
      </c>
      <c r="C89" s="2" t="s">
        <v>695</v>
      </c>
      <c r="D89" t="s">
        <v>70</v>
      </c>
      <c r="E89" t="s">
        <v>4</v>
      </c>
      <c r="F89" t="s">
        <v>5</v>
      </c>
      <c r="G89" t="s">
        <v>696</v>
      </c>
      <c r="H89" t="s">
        <v>697</v>
      </c>
      <c r="I89" t="s">
        <v>698</v>
      </c>
      <c r="J89" s="3">
        <f>HYPERLINK(".\.\80523_middlesbrough", ".\80523_middlesbrough")</f>
        <v>0</v>
      </c>
      <c r="K89" t="s">
        <v>70</v>
      </c>
      <c r="L89" t="s">
        <v>70</v>
      </c>
      <c r="M89" t="s">
        <v>70</v>
      </c>
      <c r="N89" t="s">
        <v>699</v>
      </c>
      <c r="O89" t="s">
        <v>10</v>
      </c>
      <c r="P89" t="s">
        <v>700</v>
      </c>
    </row>
    <row r="90" spans="1:16">
      <c r="A90" t="s">
        <v>701</v>
      </c>
      <c r="B90" t="s">
        <v>702</v>
      </c>
      <c r="C90" s="2" t="s">
        <v>703</v>
      </c>
      <c r="D90" t="s">
        <v>43</v>
      </c>
      <c r="E90" t="s">
        <v>4</v>
      </c>
      <c r="F90" t="s">
        <v>704</v>
      </c>
      <c r="G90" t="s">
        <v>115</v>
      </c>
      <c r="H90" t="s">
        <v>116</v>
      </c>
      <c r="I90" t="s">
        <v>117</v>
      </c>
      <c r="J90" s="3">
        <f>HYPERLINK(".\.\80524_milton keynes", ".\80524_milton keynes")</f>
        <v>0</v>
      </c>
      <c r="K90" t="s">
        <v>43</v>
      </c>
      <c r="L90" t="s">
        <v>43</v>
      </c>
      <c r="M90" t="s">
        <v>43</v>
      </c>
      <c r="N90" t="s">
        <v>705</v>
      </c>
      <c r="O90" t="s">
        <v>10</v>
      </c>
      <c r="P90" t="s">
        <v>706</v>
      </c>
    </row>
    <row r="91" spans="1:16">
      <c r="A91" t="s">
        <v>707</v>
      </c>
      <c r="B91" t="s">
        <v>708</v>
      </c>
      <c r="C91" s="2" t="s">
        <v>709</v>
      </c>
      <c r="D91" t="s">
        <v>3</v>
      </c>
      <c r="E91" t="s">
        <v>4</v>
      </c>
      <c r="F91" t="s">
        <v>285</v>
      </c>
      <c r="G91" t="s">
        <v>710</v>
      </c>
      <c r="H91" t="s">
        <v>639</v>
      </c>
      <c r="I91" t="s">
        <v>640</v>
      </c>
      <c r="J91" s="3">
        <f>HYPERLINK(".\.\80525_newcastle upon tyne", ".\80525_newcastle upon tyne")</f>
        <v>0</v>
      </c>
      <c r="K91" t="s">
        <v>3</v>
      </c>
      <c r="L91" t="s">
        <v>3</v>
      </c>
      <c r="M91" t="s">
        <v>3</v>
      </c>
      <c r="N91" t="s">
        <v>711</v>
      </c>
      <c r="O91" t="s">
        <v>10</v>
      </c>
      <c r="P91" t="s">
        <v>712</v>
      </c>
    </row>
    <row r="92" spans="1:16">
      <c r="A92" t="s">
        <v>713</v>
      </c>
      <c r="B92" t="s">
        <v>714</v>
      </c>
      <c r="C92" s="2" t="s">
        <v>715</v>
      </c>
      <c r="D92" t="s">
        <v>3</v>
      </c>
      <c r="E92" t="s">
        <v>4</v>
      </c>
      <c r="F92" t="s">
        <v>25</v>
      </c>
      <c r="G92" t="s">
        <v>661</v>
      </c>
      <c r="H92" t="s">
        <v>662</v>
      </c>
      <c r="I92" t="s">
        <v>279</v>
      </c>
      <c r="J92" s="3">
        <f>HYPERLINK(".\.\80418_norfolk", ".\80418_norfolk")</f>
        <v>0</v>
      </c>
      <c r="K92" t="s">
        <v>3</v>
      </c>
      <c r="L92" t="s">
        <v>3</v>
      </c>
      <c r="M92" t="s">
        <v>3</v>
      </c>
      <c r="N92" t="s">
        <v>716</v>
      </c>
      <c r="O92" t="s">
        <v>10</v>
      </c>
      <c r="P92" t="s">
        <v>717</v>
      </c>
    </row>
    <row r="93" spans="1:16">
      <c r="A93" t="s">
        <v>718</v>
      </c>
      <c r="B93" t="s">
        <v>719</v>
      </c>
      <c r="C93" s="2" t="s">
        <v>720</v>
      </c>
      <c r="D93" t="s">
        <v>70</v>
      </c>
      <c r="E93" t="s">
        <v>4</v>
      </c>
      <c r="F93" t="s">
        <v>167</v>
      </c>
      <c r="G93" t="s">
        <v>721</v>
      </c>
      <c r="H93" t="s">
        <v>722</v>
      </c>
      <c r="I93" t="s">
        <v>723</v>
      </c>
      <c r="J93" s="3">
        <f>HYPERLINK(".\.\80526_north east lincolnshire", ".\80526_north east lincolnshire")</f>
        <v>0</v>
      </c>
      <c r="K93" t="s">
        <v>70</v>
      </c>
      <c r="L93" t="s">
        <v>70</v>
      </c>
      <c r="M93" t="s">
        <v>70</v>
      </c>
      <c r="N93" t="s">
        <v>724</v>
      </c>
      <c r="O93" t="s">
        <v>10</v>
      </c>
      <c r="P93" t="s">
        <v>725</v>
      </c>
    </row>
    <row r="94" spans="1:16">
      <c r="A94" t="s">
        <v>726</v>
      </c>
      <c r="B94" t="s">
        <v>727</v>
      </c>
      <c r="C94" s="2" t="s">
        <v>728</v>
      </c>
      <c r="D94" t="s">
        <v>80</v>
      </c>
      <c r="E94" t="s">
        <v>15</v>
      </c>
      <c r="F94" t="s">
        <v>5</v>
      </c>
      <c r="G94" t="s">
        <v>227</v>
      </c>
      <c r="H94" t="s">
        <v>729</v>
      </c>
      <c r="I94" t="s">
        <v>730</v>
      </c>
      <c r="J94" s="3">
        <f>HYPERLINK(".\.\80527_north lincolnshire", ".\80527_north lincolnshire")</f>
        <v>0</v>
      </c>
      <c r="K94" t="s">
        <v>80</v>
      </c>
      <c r="L94" t="s">
        <v>80</v>
      </c>
      <c r="M94" t="s">
        <v>80</v>
      </c>
      <c r="N94" t="s">
        <v>731</v>
      </c>
      <c r="O94" t="s">
        <v>10</v>
      </c>
      <c r="P94" t="s">
        <v>732</v>
      </c>
    </row>
    <row r="95" spans="1:16">
      <c r="A95" t="s">
        <v>733</v>
      </c>
      <c r="B95" t="s">
        <v>734</v>
      </c>
      <c r="C95" s="2" t="s">
        <v>735</v>
      </c>
      <c r="D95" t="s">
        <v>43</v>
      </c>
      <c r="E95" t="s">
        <v>4</v>
      </c>
      <c r="F95" t="s">
        <v>736</v>
      </c>
      <c r="G95" t="s">
        <v>737</v>
      </c>
      <c r="H95" t="s">
        <v>729</v>
      </c>
      <c r="I95" t="s">
        <v>730</v>
      </c>
      <c r="J95" s="3">
        <f>HYPERLINK(".\.\940_north northamptonshire", ".\940_north northamptonshire")</f>
        <v>0</v>
      </c>
      <c r="K95" t="s">
        <v>43</v>
      </c>
      <c r="L95" t="s">
        <v>43</v>
      </c>
      <c r="M95" t="s">
        <v>43</v>
      </c>
      <c r="N95" t="s">
        <v>738</v>
      </c>
      <c r="O95" t="s">
        <v>10</v>
      </c>
      <c r="P95" t="s">
        <v>739</v>
      </c>
    </row>
    <row r="96" spans="1:16">
      <c r="A96" t="s">
        <v>740</v>
      </c>
      <c r="B96" t="s">
        <v>741</v>
      </c>
      <c r="C96" s="2" t="s">
        <v>742</v>
      </c>
      <c r="D96" t="s">
        <v>43</v>
      </c>
      <c r="E96" t="s">
        <v>4</v>
      </c>
      <c r="F96" t="s">
        <v>743</v>
      </c>
      <c r="G96" t="s">
        <v>176</v>
      </c>
      <c r="H96" t="s">
        <v>334</v>
      </c>
      <c r="I96" t="s">
        <v>744</v>
      </c>
      <c r="J96" s="3">
        <f>HYPERLINK(".\.\80528_north somerset", ".\80528_north somerset")</f>
        <v>0</v>
      </c>
      <c r="K96" t="s">
        <v>43</v>
      </c>
      <c r="L96" t="s">
        <v>43</v>
      </c>
      <c r="M96" t="s">
        <v>3</v>
      </c>
      <c r="N96" t="s">
        <v>745</v>
      </c>
      <c r="O96" t="s">
        <v>10</v>
      </c>
      <c r="P96" t="s">
        <v>746</v>
      </c>
    </row>
    <row r="97" spans="1:16">
      <c r="A97" t="s">
        <v>747</v>
      </c>
      <c r="B97" t="s">
        <v>748</v>
      </c>
      <c r="C97" s="2" t="s">
        <v>749</v>
      </c>
      <c r="D97" t="s">
        <v>80</v>
      </c>
      <c r="E97" t="s">
        <v>15</v>
      </c>
      <c r="F97" t="s">
        <v>750</v>
      </c>
      <c r="G97" t="s">
        <v>586</v>
      </c>
      <c r="H97" t="s">
        <v>334</v>
      </c>
      <c r="I97" t="s">
        <v>335</v>
      </c>
      <c r="J97" s="3">
        <f>HYPERLINK(".\.\80529_north tyneside", ".\80529_north tyneside")</f>
        <v>0</v>
      </c>
      <c r="K97" t="s">
        <v>80</v>
      </c>
      <c r="L97" t="s">
        <v>80</v>
      </c>
      <c r="M97" t="s">
        <v>3</v>
      </c>
      <c r="N97" t="s">
        <v>751</v>
      </c>
      <c r="O97" t="s">
        <v>10</v>
      </c>
      <c r="P97" t="s">
        <v>752</v>
      </c>
    </row>
    <row r="98" spans="1:16">
      <c r="A98" t="s">
        <v>753</v>
      </c>
      <c r="B98" t="s">
        <v>754</v>
      </c>
      <c r="C98" s="2" t="s">
        <v>755</v>
      </c>
      <c r="D98" t="s">
        <v>80</v>
      </c>
      <c r="E98" t="s">
        <v>15</v>
      </c>
      <c r="F98" t="s">
        <v>167</v>
      </c>
      <c r="G98" t="s">
        <v>756</v>
      </c>
      <c r="H98" t="s">
        <v>757</v>
      </c>
      <c r="I98" t="s">
        <v>758</v>
      </c>
      <c r="J98" s="3">
        <f>HYPERLINK(".\.\815_north yorkshire", ".\815_north yorkshire")</f>
        <v>0</v>
      </c>
      <c r="K98" t="s">
        <v>80</v>
      </c>
      <c r="L98" t="s">
        <v>80</v>
      </c>
      <c r="M98" t="s">
        <v>80</v>
      </c>
      <c r="N98" t="s">
        <v>759</v>
      </c>
      <c r="O98" t="s">
        <v>10</v>
      </c>
      <c r="P98" t="s">
        <v>760</v>
      </c>
    </row>
    <row r="99" spans="1:16">
      <c r="A99" t="s">
        <v>761</v>
      </c>
      <c r="B99" t="s">
        <v>762</v>
      </c>
      <c r="C99" s="2" t="s">
        <v>763</v>
      </c>
      <c r="D99" t="s">
        <v>3</v>
      </c>
      <c r="E99" t="s">
        <v>4</v>
      </c>
      <c r="F99" t="s">
        <v>158</v>
      </c>
      <c r="G99" t="s">
        <v>252</v>
      </c>
      <c r="H99" t="s">
        <v>253</v>
      </c>
      <c r="I99" t="s">
        <v>764</v>
      </c>
      <c r="J99" s="3">
        <f>HYPERLINK(".\.\80532_northumberland", ".\80532_northumberland")</f>
        <v>0</v>
      </c>
      <c r="K99" t="s">
        <v>3</v>
      </c>
      <c r="L99" t="s">
        <v>3</v>
      </c>
      <c r="M99" t="s">
        <v>3</v>
      </c>
      <c r="N99" t="s">
        <v>765</v>
      </c>
      <c r="O99" t="s">
        <v>10</v>
      </c>
      <c r="P99" t="s">
        <v>766</v>
      </c>
    </row>
    <row r="100" spans="1:16">
      <c r="A100" t="s">
        <v>767</v>
      </c>
      <c r="B100" t="s">
        <v>768</v>
      </c>
      <c r="C100" s="2" t="s">
        <v>769</v>
      </c>
      <c r="D100" t="s">
        <v>70</v>
      </c>
      <c r="E100" t="s">
        <v>118</v>
      </c>
      <c r="F100" t="s">
        <v>770</v>
      </c>
      <c r="I100" t="s">
        <v>675</v>
      </c>
      <c r="J100" s="3">
        <f>HYPERLINK(".\.\80533_nottingham", ".\80533_nottingham")</f>
        <v>0</v>
      </c>
      <c r="K100" t="s">
        <v>43</v>
      </c>
      <c r="L100" t="s">
        <v>70</v>
      </c>
      <c r="M100" t="s">
        <v>43</v>
      </c>
      <c r="N100" t="s">
        <v>771</v>
      </c>
      <c r="O100" t="s">
        <v>10</v>
      </c>
      <c r="P100" t="s">
        <v>772</v>
      </c>
    </row>
    <row r="101" spans="1:16">
      <c r="A101" t="s">
        <v>773</v>
      </c>
      <c r="B101" t="s">
        <v>774</v>
      </c>
      <c r="C101" s="2" t="s">
        <v>775</v>
      </c>
      <c r="D101" t="s">
        <v>3</v>
      </c>
      <c r="E101" t="s">
        <v>4</v>
      </c>
      <c r="F101" t="s">
        <v>25</v>
      </c>
      <c r="G101" t="s">
        <v>776</v>
      </c>
      <c r="H101" t="s">
        <v>203</v>
      </c>
      <c r="I101" t="s">
        <v>211</v>
      </c>
      <c r="J101" s="3">
        <f>HYPERLINK(".\.\891_nottinghamshire", ".\891_nottinghamshire")</f>
        <v>0</v>
      </c>
      <c r="K101" t="s">
        <v>3</v>
      </c>
      <c r="L101" t="s">
        <v>43</v>
      </c>
      <c r="M101" t="s">
        <v>3</v>
      </c>
      <c r="N101" t="s">
        <v>777</v>
      </c>
      <c r="O101" t="s">
        <v>10</v>
      </c>
      <c r="P101" t="s">
        <v>778</v>
      </c>
    </row>
    <row r="102" spans="1:16">
      <c r="A102" t="s">
        <v>779</v>
      </c>
      <c r="B102" t="s">
        <v>780</v>
      </c>
      <c r="C102" s="2" t="s">
        <v>781</v>
      </c>
      <c r="D102" t="s">
        <v>43</v>
      </c>
      <c r="E102" t="s">
        <v>4</v>
      </c>
      <c r="F102" t="s">
        <v>782</v>
      </c>
      <c r="G102" t="s">
        <v>783</v>
      </c>
      <c r="H102" t="s">
        <v>784</v>
      </c>
      <c r="I102" t="s">
        <v>785</v>
      </c>
      <c r="J102" s="3">
        <f>HYPERLINK(".\.\80535_oldham", ".\80535_oldham")</f>
        <v>0</v>
      </c>
      <c r="K102" t="s">
        <v>43</v>
      </c>
      <c r="L102" t="s">
        <v>43</v>
      </c>
      <c r="M102" t="s">
        <v>43</v>
      </c>
      <c r="N102" t="s">
        <v>786</v>
      </c>
      <c r="O102" t="s">
        <v>10</v>
      </c>
      <c r="P102" t="s">
        <v>787</v>
      </c>
    </row>
    <row r="103" spans="1:16">
      <c r="A103" t="s">
        <v>788</v>
      </c>
      <c r="B103" t="s">
        <v>789</v>
      </c>
      <c r="C103" s="2" t="s">
        <v>790</v>
      </c>
      <c r="D103" t="s">
        <v>3</v>
      </c>
      <c r="E103" t="s">
        <v>15</v>
      </c>
      <c r="F103" t="s">
        <v>341</v>
      </c>
      <c r="G103" t="s">
        <v>569</v>
      </c>
      <c r="H103" t="s">
        <v>791</v>
      </c>
      <c r="I103" t="s">
        <v>792</v>
      </c>
      <c r="J103" s="3">
        <f>HYPERLINK(".\.\80536_oxfordshire", ".\80536_oxfordshire")</f>
        <v>0</v>
      </c>
      <c r="K103" t="s">
        <v>3</v>
      </c>
      <c r="L103" t="s">
        <v>118</v>
      </c>
      <c r="M103" t="s">
        <v>3</v>
      </c>
      <c r="N103" t="s">
        <v>793</v>
      </c>
      <c r="O103" t="s">
        <v>10</v>
      </c>
      <c r="P103" t="s">
        <v>794</v>
      </c>
    </row>
    <row r="104" spans="1:16">
      <c r="A104" t="s">
        <v>795</v>
      </c>
      <c r="B104" t="s">
        <v>796</v>
      </c>
      <c r="C104" s="2" t="s">
        <v>797</v>
      </c>
      <c r="D104" t="s">
        <v>3</v>
      </c>
      <c r="E104" t="s">
        <v>4</v>
      </c>
      <c r="F104" t="s">
        <v>531</v>
      </c>
      <c r="G104" t="s">
        <v>798</v>
      </c>
      <c r="H104" t="s">
        <v>757</v>
      </c>
      <c r="I104" t="s">
        <v>758</v>
      </c>
      <c r="J104" s="3">
        <f>HYPERLINK(".\.\80537_peterborough", ".\80537_peterborough")</f>
        <v>0</v>
      </c>
      <c r="K104" t="s">
        <v>3</v>
      </c>
      <c r="L104" t="s">
        <v>3</v>
      </c>
      <c r="M104" t="s">
        <v>3</v>
      </c>
      <c r="N104" t="s">
        <v>799</v>
      </c>
      <c r="O104" t="s">
        <v>10</v>
      </c>
      <c r="P104" t="s">
        <v>800</v>
      </c>
    </row>
    <row r="105" spans="1:16">
      <c r="A105" t="s">
        <v>801</v>
      </c>
      <c r="B105" t="s">
        <v>802</v>
      </c>
      <c r="C105" s="2" t="s">
        <v>803</v>
      </c>
      <c r="D105" t="s">
        <v>43</v>
      </c>
      <c r="E105" t="s">
        <v>4</v>
      </c>
      <c r="F105" t="s">
        <v>585</v>
      </c>
      <c r="G105" t="s">
        <v>804</v>
      </c>
      <c r="H105" t="s">
        <v>805</v>
      </c>
      <c r="I105" t="s">
        <v>311</v>
      </c>
      <c r="J105" s="3">
        <f>HYPERLINK(".\.\879_plymouth", ".\879_plymouth")</f>
        <v>0</v>
      </c>
      <c r="K105" t="s">
        <v>43</v>
      </c>
      <c r="L105" t="s">
        <v>43</v>
      </c>
      <c r="M105" t="s">
        <v>43</v>
      </c>
      <c r="N105" t="s">
        <v>806</v>
      </c>
      <c r="O105" t="s">
        <v>10</v>
      </c>
      <c r="P105" t="s">
        <v>807</v>
      </c>
    </row>
    <row r="106" spans="1:16">
      <c r="A106" t="s">
        <v>808</v>
      </c>
      <c r="B106" t="s">
        <v>809</v>
      </c>
      <c r="C106" s="2" t="s">
        <v>810</v>
      </c>
      <c r="D106" t="s">
        <v>3</v>
      </c>
      <c r="E106" t="s">
        <v>4</v>
      </c>
      <c r="F106" t="s">
        <v>811</v>
      </c>
      <c r="G106" t="s">
        <v>812</v>
      </c>
      <c r="H106" t="s">
        <v>813</v>
      </c>
      <c r="I106" t="s">
        <v>814</v>
      </c>
      <c r="J106" s="3">
        <f>HYPERLINK(".\.\80539_portsmouth", ".\80539_portsmouth")</f>
        <v>0</v>
      </c>
      <c r="K106" t="s">
        <v>3</v>
      </c>
      <c r="L106" t="s">
        <v>3</v>
      </c>
      <c r="M106" t="s">
        <v>3</v>
      </c>
      <c r="N106" t="s">
        <v>815</v>
      </c>
      <c r="O106" t="s">
        <v>10</v>
      </c>
      <c r="P106" t="s">
        <v>816</v>
      </c>
    </row>
    <row r="107" spans="1:16">
      <c r="A107" t="s">
        <v>817</v>
      </c>
      <c r="B107" t="s">
        <v>818</v>
      </c>
      <c r="C107" s="2" t="s">
        <v>819</v>
      </c>
      <c r="D107" t="s">
        <v>43</v>
      </c>
      <c r="E107" t="s">
        <v>4</v>
      </c>
      <c r="F107" t="s">
        <v>371</v>
      </c>
      <c r="G107" t="s">
        <v>820</v>
      </c>
      <c r="H107" t="s">
        <v>821</v>
      </c>
      <c r="I107" t="s">
        <v>822</v>
      </c>
      <c r="J107" s="3">
        <f>HYPERLINK(".\.\80540_reading", ".\80540_reading")</f>
        <v>0</v>
      </c>
      <c r="K107" t="s">
        <v>43</v>
      </c>
      <c r="L107" t="s">
        <v>43</v>
      </c>
      <c r="M107" t="s">
        <v>43</v>
      </c>
      <c r="N107" t="s">
        <v>823</v>
      </c>
      <c r="O107" t="s">
        <v>10</v>
      </c>
      <c r="P107" t="s">
        <v>824</v>
      </c>
    </row>
    <row r="108" spans="1:16">
      <c r="A108" t="s">
        <v>825</v>
      </c>
      <c r="B108" t="s">
        <v>826</v>
      </c>
      <c r="C108" s="2" t="s">
        <v>827</v>
      </c>
      <c r="D108" t="s">
        <v>43</v>
      </c>
      <c r="E108" t="s">
        <v>118</v>
      </c>
      <c r="F108" t="s">
        <v>5</v>
      </c>
      <c r="I108" t="s">
        <v>828</v>
      </c>
      <c r="J108" s="3">
        <f>HYPERLINK(".\.\80541_redcar and cleveland", ".\80541_redcar and cleveland")</f>
        <v>0</v>
      </c>
      <c r="K108" t="s">
        <v>43</v>
      </c>
      <c r="L108" t="s">
        <v>43</v>
      </c>
      <c r="M108" t="s">
        <v>43</v>
      </c>
      <c r="N108" t="s">
        <v>829</v>
      </c>
      <c r="O108" t="s">
        <v>10</v>
      </c>
      <c r="P108" t="s">
        <v>830</v>
      </c>
    </row>
    <row r="109" spans="1:16">
      <c r="A109" t="s">
        <v>831</v>
      </c>
      <c r="B109" t="s">
        <v>832</v>
      </c>
      <c r="C109" s="2" t="s">
        <v>833</v>
      </c>
      <c r="D109" t="s">
        <v>43</v>
      </c>
      <c r="E109" t="s">
        <v>4</v>
      </c>
      <c r="F109" t="s">
        <v>834</v>
      </c>
      <c r="G109" t="s">
        <v>365</v>
      </c>
      <c r="H109" t="s">
        <v>835</v>
      </c>
      <c r="I109" t="s">
        <v>836</v>
      </c>
      <c r="J109" s="3">
        <f>HYPERLINK(".\.\80542_rochdale", ".\80542_rochdale")</f>
        <v>0</v>
      </c>
      <c r="K109" t="s">
        <v>43</v>
      </c>
      <c r="L109" t="s">
        <v>43</v>
      </c>
      <c r="M109" t="s">
        <v>43</v>
      </c>
      <c r="N109" t="s">
        <v>837</v>
      </c>
      <c r="O109" t="s">
        <v>10</v>
      </c>
      <c r="P109" t="s">
        <v>838</v>
      </c>
    </row>
    <row r="110" spans="1:16">
      <c r="A110" t="s">
        <v>839</v>
      </c>
      <c r="B110" t="s">
        <v>840</v>
      </c>
      <c r="C110" s="2" t="s">
        <v>841</v>
      </c>
      <c r="D110" t="s">
        <v>3</v>
      </c>
      <c r="E110" t="s">
        <v>15</v>
      </c>
      <c r="F110" t="s">
        <v>421</v>
      </c>
      <c r="G110" t="s">
        <v>842</v>
      </c>
      <c r="H110" t="s">
        <v>219</v>
      </c>
      <c r="I110" t="s">
        <v>220</v>
      </c>
      <c r="J110" s="3">
        <f>HYPERLINK(".\.\80543_rotherham", ".\80543_rotherham")</f>
        <v>0</v>
      </c>
      <c r="K110" t="s">
        <v>3</v>
      </c>
      <c r="L110" t="s">
        <v>3</v>
      </c>
      <c r="M110" t="s">
        <v>3</v>
      </c>
      <c r="N110" t="s">
        <v>843</v>
      </c>
      <c r="O110" t="s">
        <v>10</v>
      </c>
      <c r="P110" t="s">
        <v>844</v>
      </c>
    </row>
    <row r="111" spans="1:16">
      <c r="A111" t="s">
        <v>845</v>
      </c>
      <c r="B111" t="s">
        <v>846</v>
      </c>
      <c r="C111" s="2" t="s">
        <v>847</v>
      </c>
      <c r="D111" t="s">
        <v>80</v>
      </c>
      <c r="E111" t="s">
        <v>15</v>
      </c>
      <c r="F111" t="s">
        <v>848</v>
      </c>
      <c r="G111" t="s">
        <v>540</v>
      </c>
      <c r="H111" t="s">
        <v>541</v>
      </c>
      <c r="I111" t="s">
        <v>542</v>
      </c>
      <c r="J111" s="3">
        <f>HYPERLINK(".\.\80544_kensington and chelsea", ".\80544_kensington and chelsea")</f>
        <v>0</v>
      </c>
      <c r="K111" t="s">
        <v>80</v>
      </c>
      <c r="L111" t="s">
        <v>80</v>
      </c>
      <c r="M111" t="s">
        <v>80</v>
      </c>
      <c r="N111" t="s">
        <v>849</v>
      </c>
      <c r="O111" t="s">
        <v>10</v>
      </c>
      <c r="P111" t="s">
        <v>850</v>
      </c>
    </row>
    <row r="112" spans="1:16">
      <c r="A112" t="s">
        <v>851</v>
      </c>
      <c r="B112" t="s">
        <v>852</v>
      </c>
      <c r="C112" s="2" t="s">
        <v>853</v>
      </c>
      <c r="D112" t="s">
        <v>80</v>
      </c>
      <c r="E112" t="s">
        <v>15</v>
      </c>
      <c r="F112" t="s">
        <v>646</v>
      </c>
      <c r="G112" t="s">
        <v>854</v>
      </c>
      <c r="H112" t="s">
        <v>855</v>
      </c>
      <c r="I112" t="s">
        <v>211</v>
      </c>
      <c r="J112" s="3">
        <f>HYPERLINK(".\.\80545_kingston upon thames", ".\80545_kingston upon thames")</f>
        <v>0</v>
      </c>
      <c r="K112" t="s">
        <v>80</v>
      </c>
      <c r="L112" t="s">
        <v>3</v>
      </c>
      <c r="M112" t="s">
        <v>80</v>
      </c>
      <c r="N112" t="s">
        <v>856</v>
      </c>
      <c r="O112" t="s">
        <v>10</v>
      </c>
      <c r="P112" t="s">
        <v>857</v>
      </c>
    </row>
    <row r="113" spans="1:16">
      <c r="A113" t="s">
        <v>858</v>
      </c>
      <c r="B113" t="s">
        <v>859</v>
      </c>
      <c r="C113" s="2" t="s">
        <v>860</v>
      </c>
      <c r="D113" t="s">
        <v>3</v>
      </c>
      <c r="E113" t="s">
        <v>4</v>
      </c>
      <c r="F113" t="s">
        <v>704</v>
      </c>
      <c r="G113" t="s">
        <v>861</v>
      </c>
      <c r="H113" t="s">
        <v>862</v>
      </c>
      <c r="I113" t="s">
        <v>863</v>
      </c>
      <c r="J113" s="3">
        <f>HYPERLINK(".\.\80546_windsor &amp; maidenhead", ".\80546_windsor &amp; maidenhead")</f>
        <v>0</v>
      </c>
      <c r="K113" t="s">
        <v>3</v>
      </c>
      <c r="L113" t="s">
        <v>3</v>
      </c>
      <c r="M113" t="s">
        <v>43</v>
      </c>
      <c r="N113" t="s">
        <v>864</v>
      </c>
      <c r="O113" t="s">
        <v>10</v>
      </c>
      <c r="P113" t="s">
        <v>865</v>
      </c>
    </row>
    <row r="114" spans="1:16">
      <c r="A114" t="s">
        <v>866</v>
      </c>
      <c r="B114" t="s">
        <v>867</v>
      </c>
      <c r="C114" s="2" t="s">
        <v>868</v>
      </c>
      <c r="D114" t="s">
        <v>43</v>
      </c>
      <c r="E114" t="s">
        <v>4</v>
      </c>
      <c r="F114" t="s">
        <v>736</v>
      </c>
      <c r="G114" t="s">
        <v>176</v>
      </c>
      <c r="H114" t="s">
        <v>334</v>
      </c>
      <c r="I114" t="s">
        <v>335</v>
      </c>
      <c r="J114" s="3">
        <f>HYPERLINK(".\.\80547_rutland", ".\80547_rutland")</f>
        <v>0</v>
      </c>
      <c r="K114" t="s">
        <v>43</v>
      </c>
      <c r="L114" t="s">
        <v>43</v>
      </c>
      <c r="M114" t="s">
        <v>43</v>
      </c>
      <c r="N114" t="s">
        <v>869</v>
      </c>
      <c r="O114" t="s">
        <v>10</v>
      </c>
      <c r="P114" t="s">
        <v>870</v>
      </c>
    </row>
    <row r="115" spans="1:16">
      <c r="A115" t="s">
        <v>871</v>
      </c>
      <c r="B115" t="s">
        <v>872</v>
      </c>
      <c r="C115" s="2" t="s">
        <v>873</v>
      </c>
      <c r="D115" t="s">
        <v>3</v>
      </c>
      <c r="E115" t="s">
        <v>15</v>
      </c>
      <c r="F115" t="s">
        <v>114</v>
      </c>
      <c r="G115" t="s">
        <v>6</v>
      </c>
      <c r="H115" t="s">
        <v>578</v>
      </c>
      <c r="I115" t="s">
        <v>579</v>
      </c>
      <c r="J115" s="3">
        <f>HYPERLINK(".\.\80548_salford", ".\80548_salford")</f>
        <v>0</v>
      </c>
      <c r="K115" t="s">
        <v>3</v>
      </c>
      <c r="L115" t="s">
        <v>3</v>
      </c>
      <c r="M115" t="s">
        <v>3</v>
      </c>
      <c r="N115" t="s">
        <v>874</v>
      </c>
      <c r="O115" t="s">
        <v>10</v>
      </c>
      <c r="P115" t="s">
        <v>875</v>
      </c>
    </row>
    <row r="116" spans="1:16">
      <c r="A116" t="s">
        <v>876</v>
      </c>
      <c r="B116" t="s">
        <v>877</v>
      </c>
      <c r="C116" s="2" t="s">
        <v>878</v>
      </c>
      <c r="D116" t="s">
        <v>43</v>
      </c>
      <c r="E116" t="s">
        <v>4</v>
      </c>
      <c r="F116" t="s">
        <v>736</v>
      </c>
      <c r="G116" t="s">
        <v>286</v>
      </c>
      <c r="H116" t="s">
        <v>287</v>
      </c>
      <c r="I116" t="s">
        <v>288</v>
      </c>
      <c r="J116" s="3">
        <f>HYPERLINK(".\.\80549_sandwell", ".\80549_sandwell")</f>
        <v>0</v>
      </c>
      <c r="K116" t="s">
        <v>43</v>
      </c>
      <c r="L116" t="s">
        <v>43</v>
      </c>
      <c r="M116" t="s">
        <v>43</v>
      </c>
      <c r="N116" t="s">
        <v>879</v>
      </c>
      <c r="O116" t="s">
        <v>10</v>
      </c>
      <c r="P116" t="s">
        <v>880</v>
      </c>
    </row>
    <row r="117" spans="1:16">
      <c r="A117" t="s">
        <v>881</v>
      </c>
      <c r="B117" t="s">
        <v>882</v>
      </c>
      <c r="C117" s="2" t="s">
        <v>883</v>
      </c>
      <c r="D117" t="s">
        <v>70</v>
      </c>
      <c r="E117" t="s">
        <v>4</v>
      </c>
      <c r="F117" t="s">
        <v>53</v>
      </c>
      <c r="G117" t="s">
        <v>414</v>
      </c>
      <c r="H117" t="s">
        <v>18</v>
      </c>
      <c r="I117" t="s">
        <v>415</v>
      </c>
      <c r="J117" s="3">
        <f>HYPERLINK(".\.\80550_sefton", ".\80550_sefton")</f>
        <v>0</v>
      </c>
      <c r="K117" t="s">
        <v>70</v>
      </c>
      <c r="L117" t="s">
        <v>70</v>
      </c>
      <c r="M117" t="s">
        <v>70</v>
      </c>
      <c r="N117" t="s">
        <v>884</v>
      </c>
      <c r="O117" t="s">
        <v>10</v>
      </c>
      <c r="P117" t="s">
        <v>885</v>
      </c>
    </row>
    <row r="118" spans="1:16">
      <c r="A118" t="s">
        <v>886</v>
      </c>
      <c r="B118" t="s">
        <v>887</v>
      </c>
      <c r="C118" s="2" t="s">
        <v>888</v>
      </c>
      <c r="D118" t="s">
        <v>3</v>
      </c>
      <c r="E118" t="s">
        <v>4</v>
      </c>
      <c r="F118" t="s">
        <v>736</v>
      </c>
      <c r="G118" t="s">
        <v>688</v>
      </c>
      <c r="H118" t="s">
        <v>689</v>
      </c>
      <c r="I118" t="s">
        <v>690</v>
      </c>
      <c r="J118" s="3">
        <f>HYPERLINK(".\.\80551_sheffield", ".\80551_sheffield")</f>
        <v>0</v>
      </c>
      <c r="K118" t="s">
        <v>3</v>
      </c>
      <c r="L118" t="s">
        <v>43</v>
      </c>
      <c r="M118" t="s">
        <v>3</v>
      </c>
      <c r="N118" t="s">
        <v>889</v>
      </c>
      <c r="O118" t="s">
        <v>10</v>
      </c>
      <c r="P118" t="s">
        <v>890</v>
      </c>
    </row>
    <row r="119" spans="1:16">
      <c r="A119" t="s">
        <v>891</v>
      </c>
      <c r="B119" t="s">
        <v>892</v>
      </c>
      <c r="C119" s="2" t="s">
        <v>893</v>
      </c>
      <c r="D119" t="s">
        <v>3</v>
      </c>
      <c r="E119" t="s">
        <v>15</v>
      </c>
      <c r="F119" t="s">
        <v>34</v>
      </c>
      <c r="G119" t="s">
        <v>326</v>
      </c>
      <c r="H119" t="s">
        <v>894</v>
      </c>
      <c r="I119" t="s">
        <v>895</v>
      </c>
      <c r="J119" s="3">
        <f>HYPERLINK(".\.\80552_shropshire", ".\80552_shropshire")</f>
        <v>0</v>
      </c>
      <c r="K119" t="s">
        <v>3</v>
      </c>
      <c r="L119" t="s">
        <v>43</v>
      </c>
      <c r="M119" t="s">
        <v>3</v>
      </c>
      <c r="N119" t="s">
        <v>896</v>
      </c>
      <c r="O119" t="s">
        <v>10</v>
      </c>
      <c r="P119" t="s">
        <v>897</v>
      </c>
    </row>
    <row r="120" spans="1:16">
      <c r="A120" t="s">
        <v>898</v>
      </c>
      <c r="B120" t="s">
        <v>899</v>
      </c>
      <c r="C120" s="2" t="s">
        <v>900</v>
      </c>
      <c r="D120" t="s">
        <v>43</v>
      </c>
      <c r="E120" t="s">
        <v>4</v>
      </c>
      <c r="F120" t="s">
        <v>81</v>
      </c>
      <c r="G120" t="s">
        <v>365</v>
      </c>
      <c r="H120" t="s">
        <v>835</v>
      </c>
      <c r="I120" t="s">
        <v>836</v>
      </c>
      <c r="J120" s="3">
        <f>HYPERLINK(".\.\80553_slough", ".\80553_slough")</f>
        <v>0</v>
      </c>
      <c r="K120" t="s">
        <v>70</v>
      </c>
      <c r="L120" t="s">
        <v>43</v>
      </c>
      <c r="M120" t="s">
        <v>43</v>
      </c>
      <c r="N120" t="s">
        <v>901</v>
      </c>
      <c r="O120" t="s">
        <v>10</v>
      </c>
      <c r="P120" t="s">
        <v>902</v>
      </c>
    </row>
    <row r="121" spans="1:16">
      <c r="A121" t="s">
        <v>903</v>
      </c>
      <c r="B121" t="s">
        <v>904</v>
      </c>
      <c r="C121" s="2" t="s">
        <v>905</v>
      </c>
      <c r="D121" t="s">
        <v>70</v>
      </c>
      <c r="E121" t="s">
        <v>4</v>
      </c>
      <c r="F121" t="s">
        <v>184</v>
      </c>
      <c r="G121" t="s">
        <v>277</v>
      </c>
      <c r="H121" t="s">
        <v>278</v>
      </c>
      <c r="I121" t="s">
        <v>279</v>
      </c>
      <c r="J121" s="3">
        <f>HYPERLINK(".\.\80554_solihull", ".\80554_solihull")</f>
        <v>0</v>
      </c>
      <c r="K121" t="s">
        <v>70</v>
      </c>
      <c r="L121" t="s">
        <v>70</v>
      </c>
      <c r="M121" t="s">
        <v>70</v>
      </c>
      <c r="N121" t="s">
        <v>906</v>
      </c>
      <c r="O121" t="s">
        <v>10</v>
      </c>
      <c r="P121" t="s">
        <v>907</v>
      </c>
    </row>
    <row r="122" spans="1:16">
      <c r="A122" t="s">
        <v>908</v>
      </c>
      <c r="B122" t="s">
        <v>909</v>
      </c>
      <c r="C122" s="2" t="s">
        <v>910</v>
      </c>
      <c r="D122" t="s">
        <v>3</v>
      </c>
      <c r="E122" t="s">
        <v>4</v>
      </c>
      <c r="F122" t="s">
        <v>477</v>
      </c>
      <c r="G122" t="s">
        <v>356</v>
      </c>
      <c r="H122" t="s">
        <v>357</v>
      </c>
      <c r="I122" t="s">
        <v>358</v>
      </c>
      <c r="J122" s="3">
        <f>HYPERLINK(".\.\80555_somerset", ".\80555_somerset")</f>
        <v>0</v>
      </c>
      <c r="K122" t="s">
        <v>3</v>
      </c>
      <c r="L122" t="s">
        <v>3</v>
      </c>
      <c r="M122" t="s">
        <v>3</v>
      </c>
      <c r="N122" t="s">
        <v>911</v>
      </c>
      <c r="O122" t="s">
        <v>10</v>
      </c>
      <c r="P122" t="s">
        <v>912</v>
      </c>
    </row>
    <row r="123" spans="1:16">
      <c r="A123" t="s">
        <v>913</v>
      </c>
      <c r="B123" t="s">
        <v>914</v>
      </c>
      <c r="C123" s="2" t="s">
        <v>915</v>
      </c>
      <c r="D123" t="s">
        <v>43</v>
      </c>
      <c r="E123" t="s">
        <v>4</v>
      </c>
      <c r="F123" t="s">
        <v>201</v>
      </c>
      <c r="G123" t="s">
        <v>515</v>
      </c>
      <c r="H123" t="s">
        <v>516</v>
      </c>
      <c r="I123" t="s">
        <v>161</v>
      </c>
      <c r="J123" s="3">
        <f>HYPERLINK(".\.\80556_south gloucestershire", ".\80556_south gloucestershire")</f>
        <v>0</v>
      </c>
      <c r="K123" t="s">
        <v>43</v>
      </c>
      <c r="L123" t="s">
        <v>43</v>
      </c>
      <c r="M123" t="s">
        <v>43</v>
      </c>
      <c r="N123" t="s">
        <v>916</v>
      </c>
      <c r="O123" t="s">
        <v>10</v>
      </c>
      <c r="P123" t="s">
        <v>917</v>
      </c>
    </row>
    <row r="124" spans="1:16">
      <c r="A124" t="s">
        <v>918</v>
      </c>
      <c r="B124" t="s">
        <v>919</v>
      </c>
      <c r="C124" s="2" t="s">
        <v>920</v>
      </c>
      <c r="D124" t="s">
        <v>118</v>
      </c>
      <c r="E124" t="s">
        <v>118</v>
      </c>
      <c r="F124" t="s">
        <v>118</v>
      </c>
      <c r="I124" t="s">
        <v>921</v>
      </c>
      <c r="J124" s="3">
        <f>HYPERLINK(".\.\80557_south tyneside", ".\80557_south tyneside")</f>
        <v>0</v>
      </c>
      <c r="K124" t="s">
        <v>118</v>
      </c>
      <c r="L124" t="s">
        <v>118</v>
      </c>
      <c r="M124" t="s">
        <v>118</v>
      </c>
      <c r="N124" t="s">
        <v>922</v>
      </c>
      <c r="O124" t="s">
        <v>10</v>
      </c>
      <c r="P124" t="s">
        <v>923</v>
      </c>
    </row>
    <row r="125" spans="1:16">
      <c r="A125" t="s">
        <v>924</v>
      </c>
      <c r="B125" t="s">
        <v>925</v>
      </c>
      <c r="C125" s="2" t="s">
        <v>926</v>
      </c>
      <c r="D125" t="s">
        <v>43</v>
      </c>
      <c r="E125" t="s">
        <v>4</v>
      </c>
      <c r="F125" t="s">
        <v>108</v>
      </c>
      <c r="G125" t="s">
        <v>150</v>
      </c>
      <c r="H125" t="s">
        <v>151</v>
      </c>
      <c r="I125" t="s">
        <v>152</v>
      </c>
      <c r="J125" s="3">
        <f>HYPERLINK(".\.\80558_southampton", ".\80558_southampton")</f>
        <v>0</v>
      </c>
      <c r="K125" t="s">
        <v>43</v>
      </c>
      <c r="L125" t="s">
        <v>43</v>
      </c>
      <c r="M125" t="s">
        <v>43</v>
      </c>
      <c r="N125" t="s">
        <v>927</v>
      </c>
      <c r="O125" t="s">
        <v>10</v>
      </c>
      <c r="P125" t="s">
        <v>928</v>
      </c>
    </row>
    <row r="126" spans="1:16">
      <c r="A126" t="s">
        <v>929</v>
      </c>
      <c r="B126" t="s">
        <v>930</v>
      </c>
      <c r="C126" s="2" t="s">
        <v>931</v>
      </c>
      <c r="D126" t="s">
        <v>74</v>
      </c>
      <c r="E126" t="s">
        <v>4</v>
      </c>
      <c r="F126" t="s">
        <v>531</v>
      </c>
      <c r="G126" t="s">
        <v>688</v>
      </c>
      <c r="H126" t="s">
        <v>689</v>
      </c>
      <c r="I126" t="s">
        <v>690</v>
      </c>
      <c r="J126" s="3">
        <f>HYPERLINK(".\.\80559_southend-on-sea", ".\80559_southend-on-sea")</f>
        <v>0</v>
      </c>
      <c r="K126" t="s">
        <v>43</v>
      </c>
      <c r="L126" t="s">
        <v>43</v>
      </c>
      <c r="M126" t="s">
        <v>43</v>
      </c>
      <c r="N126" t="s">
        <v>932</v>
      </c>
      <c r="O126" t="s">
        <v>10</v>
      </c>
      <c r="P126" t="s">
        <v>933</v>
      </c>
    </row>
    <row r="127" spans="1:16">
      <c r="A127" t="s">
        <v>934</v>
      </c>
      <c r="B127" t="s">
        <v>935</v>
      </c>
      <c r="C127" s="2" t="s">
        <v>936</v>
      </c>
      <c r="D127" t="s">
        <v>70</v>
      </c>
      <c r="E127" t="s">
        <v>4</v>
      </c>
      <c r="F127" t="s">
        <v>114</v>
      </c>
      <c r="G127" t="s">
        <v>431</v>
      </c>
      <c r="H127" t="s">
        <v>432</v>
      </c>
      <c r="I127" t="s">
        <v>433</v>
      </c>
      <c r="J127" s="3">
        <f>HYPERLINK(".\.\80560_st helens", ".\80560_st helens")</f>
        <v>0</v>
      </c>
      <c r="K127" t="s">
        <v>43</v>
      </c>
      <c r="L127" t="s">
        <v>43</v>
      </c>
      <c r="M127" t="s">
        <v>70</v>
      </c>
      <c r="N127" t="s">
        <v>937</v>
      </c>
      <c r="O127" t="s">
        <v>10</v>
      </c>
      <c r="P127" t="s">
        <v>938</v>
      </c>
    </row>
    <row r="128" spans="1:16">
      <c r="A128" t="s">
        <v>939</v>
      </c>
      <c r="B128" t="s">
        <v>940</v>
      </c>
      <c r="C128" s="2" t="s">
        <v>941</v>
      </c>
      <c r="D128" t="s">
        <v>3</v>
      </c>
      <c r="E128" t="s">
        <v>15</v>
      </c>
      <c r="F128" t="s">
        <v>736</v>
      </c>
      <c r="G128" t="s">
        <v>942</v>
      </c>
      <c r="H128" t="s">
        <v>654</v>
      </c>
      <c r="I128" t="s">
        <v>655</v>
      </c>
      <c r="J128" s="3">
        <f>HYPERLINK(".\.\80561_staffordshire", ".\80561_staffordshire")</f>
        <v>0</v>
      </c>
      <c r="K128" t="s">
        <v>3</v>
      </c>
      <c r="L128" t="s">
        <v>43</v>
      </c>
      <c r="M128" t="s">
        <v>3</v>
      </c>
      <c r="N128" t="s">
        <v>943</v>
      </c>
      <c r="O128" t="s">
        <v>10</v>
      </c>
      <c r="P128" t="s">
        <v>944</v>
      </c>
    </row>
    <row r="129" spans="1:16">
      <c r="A129" t="s">
        <v>945</v>
      </c>
      <c r="B129" t="s">
        <v>946</v>
      </c>
      <c r="C129" s="2" t="s">
        <v>947</v>
      </c>
      <c r="D129" t="s">
        <v>3</v>
      </c>
      <c r="E129" t="s">
        <v>15</v>
      </c>
      <c r="F129" t="s">
        <v>114</v>
      </c>
      <c r="G129" t="s">
        <v>948</v>
      </c>
      <c r="H129" t="s">
        <v>681</v>
      </c>
      <c r="I129" t="s">
        <v>949</v>
      </c>
      <c r="J129" s="3">
        <f>HYPERLINK(".\.\80562_stockport", ".\80562_stockport")</f>
        <v>0</v>
      </c>
      <c r="K129" t="s">
        <v>3</v>
      </c>
      <c r="L129" t="s">
        <v>3</v>
      </c>
      <c r="M129" t="s">
        <v>3</v>
      </c>
      <c r="N129" t="s">
        <v>950</v>
      </c>
      <c r="O129" t="s">
        <v>10</v>
      </c>
      <c r="P129" t="s">
        <v>951</v>
      </c>
    </row>
    <row r="130" spans="1:16">
      <c r="A130" t="s">
        <v>952</v>
      </c>
      <c r="B130" t="s">
        <v>953</v>
      </c>
      <c r="C130" s="2" t="s">
        <v>954</v>
      </c>
      <c r="D130" t="s">
        <v>43</v>
      </c>
      <c r="E130" t="s">
        <v>15</v>
      </c>
      <c r="F130" t="s">
        <v>167</v>
      </c>
      <c r="G130" t="s">
        <v>955</v>
      </c>
      <c r="H130" t="s">
        <v>464</v>
      </c>
      <c r="I130" t="s">
        <v>465</v>
      </c>
      <c r="J130" s="3">
        <f>HYPERLINK(".\.\80563_stockton-on-tees", ".\80563_stockton-on-tees")</f>
        <v>0</v>
      </c>
      <c r="K130" t="s">
        <v>43</v>
      </c>
      <c r="L130" t="s">
        <v>43</v>
      </c>
      <c r="M130" t="s">
        <v>43</v>
      </c>
      <c r="N130" t="s">
        <v>956</v>
      </c>
      <c r="O130" t="s">
        <v>10</v>
      </c>
      <c r="P130" t="s">
        <v>957</v>
      </c>
    </row>
    <row r="131" spans="1:16">
      <c r="A131" t="s">
        <v>958</v>
      </c>
      <c r="B131" t="s">
        <v>959</v>
      </c>
      <c r="C131" s="2" t="s">
        <v>960</v>
      </c>
      <c r="D131" t="s">
        <v>43</v>
      </c>
      <c r="E131" t="s">
        <v>4</v>
      </c>
      <c r="F131" t="s">
        <v>118</v>
      </c>
      <c r="G131" t="s">
        <v>737</v>
      </c>
      <c r="H131" t="s">
        <v>729</v>
      </c>
      <c r="I131" t="s">
        <v>730</v>
      </c>
      <c r="J131" s="3">
        <f>HYPERLINK(".\.\80564_stoke-on-trent", ".\80564_stoke-on-trent")</f>
        <v>0</v>
      </c>
      <c r="K131" t="s">
        <v>43</v>
      </c>
      <c r="L131" t="s">
        <v>43</v>
      </c>
      <c r="M131" t="s">
        <v>3</v>
      </c>
      <c r="N131" t="s">
        <v>961</v>
      </c>
      <c r="O131" t="s">
        <v>10</v>
      </c>
      <c r="P131" t="s">
        <v>962</v>
      </c>
    </row>
    <row r="132" spans="1:16">
      <c r="A132" t="s">
        <v>963</v>
      </c>
      <c r="B132" t="s">
        <v>964</v>
      </c>
      <c r="C132" s="2" t="s">
        <v>965</v>
      </c>
      <c r="D132" t="s">
        <v>80</v>
      </c>
      <c r="E132" t="s">
        <v>15</v>
      </c>
      <c r="F132" t="s">
        <v>25</v>
      </c>
      <c r="G132" t="s">
        <v>966</v>
      </c>
      <c r="H132" t="s">
        <v>967</v>
      </c>
      <c r="I132" t="s">
        <v>968</v>
      </c>
      <c r="J132" s="3">
        <f>HYPERLINK(".\.\80565_suffolk", ".\80565_suffolk")</f>
        <v>0</v>
      </c>
      <c r="K132" t="s">
        <v>80</v>
      </c>
      <c r="L132" t="s">
        <v>80</v>
      </c>
      <c r="M132" t="s">
        <v>3</v>
      </c>
      <c r="N132" t="s">
        <v>969</v>
      </c>
      <c r="O132" t="s">
        <v>10</v>
      </c>
      <c r="P132" t="s">
        <v>970</v>
      </c>
    </row>
    <row r="133" spans="1:16">
      <c r="A133" t="s">
        <v>971</v>
      </c>
      <c r="B133" t="s">
        <v>972</v>
      </c>
      <c r="C133" s="2" t="s">
        <v>973</v>
      </c>
      <c r="D133" t="s">
        <v>80</v>
      </c>
      <c r="E133" t="s">
        <v>4</v>
      </c>
      <c r="F133" t="s">
        <v>421</v>
      </c>
      <c r="G133" t="s">
        <v>974</v>
      </c>
      <c r="H133" t="s">
        <v>975</v>
      </c>
      <c r="I133" t="s">
        <v>976</v>
      </c>
      <c r="J133" s="3">
        <f>HYPERLINK(".\.\80566_sunderland", ".\80566_sunderland")</f>
        <v>0</v>
      </c>
      <c r="K133" t="s">
        <v>80</v>
      </c>
      <c r="L133" t="s">
        <v>3</v>
      </c>
      <c r="M133" t="s">
        <v>80</v>
      </c>
      <c r="N133" t="s">
        <v>977</v>
      </c>
      <c r="O133" t="s">
        <v>10</v>
      </c>
      <c r="P133" t="s">
        <v>978</v>
      </c>
    </row>
    <row r="134" spans="1:16">
      <c r="A134" t="s">
        <v>979</v>
      </c>
      <c r="B134" t="s">
        <v>980</v>
      </c>
      <c r="C134" s="2" t="s">
        <v>981</v>
      </c>
      <c r="D134" t="s">
        <v>43</v>
      </c>
      <c r="E134" t="s">
        <v>4</v>
      </c>
      <c r="F134" t="s">
        <v>736</v>
      </c>
      <c r="G134" t="s">
        <v>141</v>
      </c>
      <c r="H134" t="s">
        <v>982</v>
      </c>
      <c r="I134" t="s">
        <v>983</v>
      </c>
      <c r="J134" s="3">
        <f>HYPERLINK(".\.\80567_surrey", ".\80567_surrey")</f>
        <v>0</v>
      </c>
      <c r="K134" t="s">
        <v>43</v>
      </c>
      <c r="L134" t="s">
        <v>43</v>
      </c>
      <c r="M134" t="s">
        <v>43</v>
      </c>
      <c r="N134" t="s">
        <v>984</v>
      </c>
      <c r="O134" t="s">
        <v>10</v>
      </c>
      <c r="P134" t="s">
        <v>985</v>
      </c>
    </row>
    <row r="135" spans="1:16">
      <c r="A135" t="s">
        <v>986</v>
      </c>
      <c r="B135" t="s">
        <v>987</v>
      </c>
      <c r="C135" s="2" t="s">
        <v>988</v>
      </c>
      <c r="D135" t="s">
        <v>3</v>
      </c>
      <c r="E135" t="s">
        <v>4</v>
      </c>
      <c r="F135" t="s">
        <v>201</v>
      </c>
      <c r="G135" t="s">
        <v>989</v>
      </c>
      <c r="H135" t="s">
        <v>245</v>
      </c>
      <c r="I135" t="s">
        <v>990</v>
      </c>
      <c r="J135" s="3">
        <f>HYPERLINK(".\.\80568_swindon", ".\80568_swindon")</f>
        <v>0</v>
      </c>
      <c r="K135" t="s">
        <v>3</v>
      </c>
      <c r="L135" t="s">
        <v>3</v>
      </c>
      <c r="M135" t="s">
        <v>43</v>
      </c>
      <c r="N135" t="s">
        <v>991</v>
      </c>
      <c r="O135" t="s">
        <v>10</v>
      </c>
      <c r="P135" t="s">
        <v>992</v>
      </c>
    </row>
    <row r="136" spans="1:16">
      <c r="A136" t="s">
        <v>993</v>
      </c>
      <c r="B136" t="s">
        <v>994</v>
      </c>
      <c r="C136" s="2" t="s">
        <v>995</v>
      </c>
      <c r="D136" t="s">
        <v>43</v>
      </c>
      <c r="E136" t="s">
        <v>4</v>
      </c>
      <c r="F136" t="s">
        <v>132</v>
      </c>
      <c r="G136" t="s">
        <v>463</v>
      </c>
      <c r="H136" t="s">
        <v>464</v>
      </c>
      <c r="I136" t="s">
        <v>465</v>
      </c>
      <c r="J136" s="3">
        <f>HYPERLINK(".\.\80569_tameside", ".\80569_tameside")</f>
        <v>0</v>
      </c>
      <c r="K136" t="s">
        <v>43</v>
      </c>
      <c r="L136" t="s">
        <v>43</v>
      </c>
      <c r="M136" t="s">
        <v>43</v>
      </c>
      <c r="N136" t="s">
        <v>996</v>
      </c>
      <c r="O136" t="s">
        <v>10</v>
      </c>
      <c r="P136" t="s">
        <v>997</v>
      </c>
    </row>
    <row r="137" spans="1:16">
      <c r="A137" t="s">
        <v>998</v>
      </c>
      <c r="B137" t="s">
        <v>999</v>
      </c>
      <c r="C137" s="2" t="s">
        <v>1000</v>
      </c>
      <c r="D137" t="s">
        <v>80</v>
      </c>
      <c r="E137" t="s">
        <v>4</v>
      </c>
      <c r="F137" t="s">
        <v>736</v>
      </c>
      <c r="G137" t="s">
        <v>252</v>
      </c>
      <c r="H137" t="s">
        <v>253</v>
      </c>
      <c r="I137" t="s">
        <v>764</v>
      </c>
      <c r="J137" s="3">
        <f>HYPERLINK(".\.\80570_telford &amp; wrekin", ".\80570_telford &amp; wrekin")</f>
        <v>0</v>
      </c>
      <c r="K137" t="s">
        <v>80</v>
      </c>
      <c r="L137" t="s">
        <v>3</v>
      </c>
      <c r="M137" t="s">
        <v>80</v>
      </c>
      <c r="N137" t="s">
        <v>1001</v>
      </c>
      <c r="O137" t="s">
        <v>10</v>
      </c>
      <c r="P137" t="s">
        <v>1002</v>
      </c>
    </row>
    <row r="138" spans="1:16">
      <c r="A138" t="s">
        <v>1003</v>
      </c>
      <c r="B138" t="s">
        <v>1004</v>
      </c>
      <c r="C138" s="2" t="s">
        <v>1005</v>
      </c>
      <c r="D138" t="s">
        <v>3</v>
      </c>
      <c r="E138" t="s">
        <v>4</v>
      </c>
      <c r="F138" t="s">
        <v>453</v>
      </c>
      <c r="G138" t="s">
        <v>532</v>
      </c>
      <c r="H138" t="s">
        <v>533</v>
      </c>
      <c r="I138" t="s">
        <v>534</v>
      </c>
      <c r="J138" s="3">
        <f>HYPERLINK(".\.\80571_thurrock", ".\80571_thurrock")</f>
        <v>0</v>
      </c>
      <c r="K138" t="s">
        <v>74</v>
      </c>
      <c r="L138" t="s">
        <v>74</v>
      </c>
      <c r="M138" t="s">
        <v>74</v>
      </c>
      <c r="N138" t="s">
        <v>1006</v>
      </c>
      <c r="O138" t="s">
        <v>10</v>
      </c>
      <c r="P138" t="s">
        <v>1007</v>
      </c>
    </row>
    <row r="139" spans="1:16">
      <c r="A139" t="s">
        <v>1008</v>
      </c>
      <c r="B139" t="s">
        <v>1009</v>
      </c>
      <c r="C139" s="2" t="s">
        <v>1010</v>
      </c>
      <c r="D139" t="s">
        <v>3</v>
      </c>
      <c r="E139" t="s">
        <v>4</v>
      </c>
      <c r="F139" t="s">
        <v>462</v>
      </c>
      <c r="G139" t="s">
        <v>236</v>
      </c>
      <c r="H139" t="s">
        <v>681</v>
      </c>
      <c r="I139" t="s">
        <v>949</v>
      </c>
      <c r="J139" s="3">
        <f>HYPERLINK(".\.\80572_torbay", ".\80572_torbay")</f>
        <v>0</v>
      </c>
      <c r="K139" t="s">
        <v>3</v>
      </c>
      <c r="L139" t="s">
        <v>3</v>
      </c>
      <c r="M139" t="s">
        <v>3</v>
      </c>
      <c r="N139" t="s">
        <v>1011</v>
      </c>
      <c r="O139" t="s">
        <v>10</v>
      </c>
      <c r="P139" t="s">
        <v>1012</v>
      </c>
    </row>
    <row r="140" spans="1:16">
      <c r="A140" t="s">
        <v>1013</v>
      </c>
      <c r="B140" t="s">
        <v>1014</v>
      </c>
      <c r="C140" s="2" t="s">
        <v>1015</v>
      </c>
      <c r="D140" t="s">
        <v>43</v>
      </c>
      <c r="E140" t="s">
        <v>4</v>
      </c>
      <c r="F140" t="s">
        <v>217</v>
      </c>
      <c r="G140" t="s">
        <v>168</v>
      </c>
      <c r="H140" t="s">
        <v>169</v>
      </c>
      <c r="I140" t="s">
        <v>170</v>
      </c>
      <c r="J140" s="3">
        <f>HYPERLINK(".\.\80573_trafford", ".\80573_trafford")</f>
        <v>0</v>
      </c>
      <c r="K140" t="s">
        <v>43</v>
      </c>
      <c r="L140" t="s">
        <v>43</v>
      </c>
      <c r="M140" t="s">
        <v>43</v>
      </c>
      <c r="N140" t="s">
        <v>1016</v>
      </c>
      <c r="O140" t="s">
        <v>10</v>
      </c>
      <c r="P140" t="s">
        <v>1017</v>
      </c>
    </row>
    <row r="141" spans="1:16">
      <c r="A141" t="s">
        <v>1018</v>
      </c>
      <c r="B141" t="s">
        <v>1019</v>
      </c>
      <c r="C141" s="2" t="s">
        <v>1020</v>
      </c>
      <c r="D141" t="s">
        <v>3</v>
      </c>
      <c r="E141" t="s">
        <v>4</v>
      </c>
      <c r="F141" t="s">
        <v>235</v>
      </c>
      <c r="G141" t="s">
        <v>721</v>
      </c>
      <c r="H141" t="s">
        <v>722</v>
      </c>
      <c r="I141" t="s">
        <v>723</v>
      </c>
      <c r="J141" s="3">
        <f>HYPERLINK(".\.\80574_walsall", ".\80574_walsall")</f>
        <v>0</v>
      </c>
      <c r="K141" t="s">
        <v>3</v>
      </c>
      <c r="L141" t="s">
        <v>43</v>
      </c>
      <c r="M141" t="s">
        <v>3</v>
      </c>
      <c r="N141" t="s">
        <v>1021</v>
      </c>
      <c r="O141" t="s">
        <v>10</v>
      </c>
      <c r="P141" t="s">
        <v>1022</v>
      </c>
    </row>
    <row r="142" spans="1:16">
      <c r="A142" t="s">
        <v>1023</v>
      </c>
      <c r="B142" t="s">
        <v>1024</v>
      </c>
      <c r="C142" s="2" t="s">
        <v>1025</v>
      </c>
      <c r="D142" t="s">
        <v>3</v>
      </c>
      <c r="E142" t="s">
        <v>4</v>
      </c>
      <c r="F142" t="s">
        <v>108</v>
      </c>
      <c r="G142" t="s">
        <v>244</v>
      </c>
      <c r="H142" t="s">
        <v>601</v>
      </c>
      <c r="I142" t="s">
        <v>602</v>
      </c>
      <c r="J142" s="3">
        <f>HYPERLINK(".\.\80575_warrington", ".\80575_warrington")</f>
        <v>0</v>
      </c>
      <c r="K142" t="s">
        <v>3</v>
      </c>
      <c r="L142" t="s">
        <v>3</v>
      </c>
      <c r="M142" t="s">
        <v>3</v>
      </c>
      <c r="N142" t="s">
        <v>1026</v>
      </c>
      <c r="O142" t="s">
        <v>10</v>
      </c>
      <c r="P142" t="s">
        <v>1027</v>
      </c>
    </row>
    <row r="143" spans="1:16">
      <c r="A143" t="s">
        <v>1028</v>
      </c>
      <c r="B143" t="s">
        <v>1029</v>
      </c>
      <c r="C143" s="2" t="s">
        <v>1030</v>
      </c>
      <c r="D143" t="s">
        <v>3</v>
      </c>
      <c r="E143" t="s">
        <v>4</v>
      </c>
      <c r="F143" t="s">
        <v>736</v>
      </c>
      <c r="G143" t="s">
        <v>1031</v>
      </c>
      <c r="H143" t="s">
        <v>1032</v>
      </c>
      <c r="I143" t="s">
        <v>640</v>
      </c>
      <c r="J143" s="3">
        <f>HYPERLINK(".\.\80576_warwickshire", ".\80576_warwickshire")</f>
        <v>0</v>
      </c>
      <c r="K143" t="s">
        <v>3</v>
      </c>
      <c r="L143" t="s">
        <v>3</v>
      </c>
      <c r="M143" t="s">
        <v>3</v>
      </c>
      <c r="N143" t="s">
        <v>1033</v>
      </c>
      <c r="O143" t="s">
        <v>10</v>
      </c>
      <c r="P143" t="s">
        <v>1034</v>
      </c>
    </row>
    <row r="144" spans="1:16">
      <c r="A144" t="s">
        <v>1035</v>
      </c>
      <c r="B144" t="s">
        <v>1036</v>
      </c>
      <c r="C144" s="2" t="s">
        <v>1037</v>
      </c>
      <c r="D144" t="s">
        <v>3</v>
      </c>
      <c r="E144" t="s">
        <v>15</v>
      </c>
      <c r="F144" t="s">
        <v>1038</v>
      </c>
      <c r="G144" t="s">
        <v>1039</v>
      </c>
      <c r="H144" t="s">
        <v>194</v>
      </c>
      <c r="I144" t="s">
        <v>195</v>
      </c>
      <c r="J144" s="3">
        <f>HYPERLINK(".\.\80577_west berkshire", ".\80577_west berkshire")</f>
        <v>0</v>
      </c>
      <c r="K144" t="s">
        <v>3</v>
      </c>
      <c r="L144" t="s">
        <v>3</v>
      </c>
      <c r="M144" t="s">
        <v>3</v>
      </c>
      <c r="N144" t="s">
        <v>1040</v>
      </c>
      <c r="O144" t="s">
        <v>10</v>
      </c>
      <c r="P144" t="s">
        <v>1041</v>
      </c>
    </row>
    <row r="145" spans="1:16">
      <c r="A145" t="s">
        <v>1042</v>
      </c>
      <c r="B145" t="s">
        <v>1043</v>
      </c>
      <c r="C145" s="2" t="s">
        <v>1044</v>
      </c>
      <c r="D145" t="s">
        <v>43</v>
      </c>
      <c r="E145" t="s">
        <v>4</v>
      </c>
      <c r="F145" t="s">
        <v>736</v>
      </c>
      <c r="G145" t="s">
        <v>737</v>
      </c>
      <c r="H145" t="s">
        <v>729</v>
      </c>
      <c r="I145" t="s">
        <v>730</v>
      </c>
      <c r="J145" s="3">
        <f>HYPERLINK(".\.\941_west northamptonshire", ".\941_west northamptonshire")</f>
        <v>0</v>
      </c>
      <c r="K145" t="s">
        <v>43</v>
      </c>
      <c r="L145" t="s">
        <v>43</v>
      </c>
      <c r="M145" t="s">
        <v>43</v>
      </c>
      <c r="N145" t="s">
        <v>1045</v>
      </c>
      <c r="O145" t="s">
        <v>10</v>
      </c>
      <c r="P145" t="s">
        <v>1046</v>
      </c>
    </row>
    <row r="146" spans="1:16">
      <c r="A146" t="s">
        <v>1047</v>
      </c>
      <c r="B146" t="s">
        <v>1048</v>
      </c>
      <c r="C146" s="2" t="s">
        <v>1049</v>
      </c>
      <c r="D146" t="s">
        <v>70</v>
      </c>
      <c r="E146" t="s">
        <v>4</v>
      </c>
      <c r="F146" t="s">
        <v>811</v>
      </c>
      <c r="G146" t="s">
        <v>1050</v>
      </c>
      <c r="H146" t="s">
        <v>1051</v>
      </c>
      <c r="I146" t="s">
        <v>161</v>
      </c>
      <c r="J146" s="3">
        <f>HYPERLINK(".\.\80578_west sussex", ".\80578_west sussex")</f>
        <v>0</v>
      </c>
      <c r="K146" t="s">
        <v>70</v>
      </c>
      <c r="L146" t="s">
        <v>70</v>
      </c>
      <c r="M146" t="s">
        <v>70</v>
      </c>
      <c r="N146" t="s">
        <v>1052</v>
      </c>
      <c r="O146" t="s">
        <v>10</v>
      </c>
      <c r="P146" t="s">
        <v>1053</v>
      </c>
    </row>
    <row r="147" spans="1:16">
      <c r="A147" t="s">
        <v>1054</v>
      </c>
      <c r="B147" t="s">
        <v>1055</v>
      </c>
      <c r="C147" s="2" t="s">
        <v>1056</v>
      </c>
      <c r="D147" t="s">
        <v>43</v>
      </c>
      <c r="E147" t="s">
        <v>4</v>
      </c>
      <c r="F147" t="s">
        <v>114</v>
      </c>
      <c r="G147" t="s">
        <v>286</v>
      </c>
      <c r="H147" t="s">
        <v>287</v>
      </c>
      <c r="I147" t="s">
        <v>288</v>
      </c>
      <c r="J147" s="3">
        <f>HYPERLINK(".\.\80579_wigan", ".\80579_wigan")</f>
        <v>0</v>
      </c>
      <c r="K147" t="s">
        <v>43</v>
      </c>
      <c r="L147" t="s">
        <v>43</v>
      </c>
      <c r="M147" t="s">
        <v>43</v>
      </c>
      <c r="N147" t="s">
        <v>1057</v>
      </c>
      <c r="O147" t="s">
        <v>10</v>
      </c>
      <c r="P147" t="s">
        <v>1058</v>
      </c>
    </row>
    <row r="148" spans="1:16">
      <c r="A148" t="s">
        <v>1059</v>
      </c>
      <c r="B148" t="s">
        <v>1060</v>
      </c>
      <c r="C148" s="2" t="s">
        <v>1061</v>
      </c>
      <c r="D148" t="s">
        <v>3</v>
      </c>
      <c r="E148" t="s">
        <v>1062</v>
      </c>
      <c r="F148" t="s">
        <v>16</v>
      </c>
      <c r="G148" t="s">
        <v>1063</v>
      </c>
      <c r="H148" t="s">
        <v>1064</v>
      </c>
      <c r="I148" t="s">
        <v>647</v>
      </c>
      <c r="J148" s="3">
        <f>HYPERLINK(".\.\80580_wiltshire", ".\80580_wiltshire")</f>
        <v>0</v>
      </c>
      <c r="K148" t="s">
        <v>3</v>
      </c>
      <c r="L148" t="s">
        <v>3</v>
      </c>
      <c r="M148" t="s">
        <v>3</v>
      </c>
      <c r="N148" t="s">
        <v>1065</v>
      </c>
      <c r="O148" t="s">
        <v>10</v>
      </c>
      <c r="P148" t="s">
        <v>1066</v>
      </c>
    </row>
    <row r="149" spans="1:16">
      <c r="A149" t="s">
        <v>1067</v>
      </c>
      <c r="B149" t="s">
        <v>1068</v>
      </c>
      <c r="C149" s="2" t="s">
        <v>1069</v>
      </c>
      <c r="D149" t="s">
        <v>43</v>
      </c>
      <c r="E149" t="s">
        <v>4</v>
      </c>
      <c r="F149" t="s">
        <v>782</v>
      </c>
      <c r="G149" t="s">
        <v>1070</v>
      </c>
      <c r="H149" t="s">
        <v>1071</v>
      </c>
      <c r="I149" t="s">
        <v>1072</v>
      </c>
      <c r="J149" s="3">
        <f>HYPERLINK(".\.\80581_wirral", ".\80581_wirral")</f>
        <v>0</v>
      </c>
      <c r="K149" t="s">
        <v>3</v>
      </c>
      <c r="L149" t="s">
        <v>43</v>
      </c>
      <c r="M149" t="s">
        <v>43</v>
      </c>
      <c r="N149" t="s">
        <v>1073</v>
      </c>
      <c r="O149" t="s">
        <v>10</v>
      </c>
      <c r="P149" t="s">
        <v>1074</v>
      </c>
    </row>
    <row r="150" spans="1:16">
      <c r="A150" t="s">
        <v>1075</v>
      </c>
      <c r="B150" t="s">
        <v>1076</v>
      </c>
      <c r="C150" s="2" t="s">
        <v>1077</v>
      </c>
      <c r="D150" t="s">
        <v>43</v>
      </c>
      <c r="E150" t="s">
        <v>4</v>
      </c>
      <c r="F150" t="s">
        <v>750</v>
      </c>
      <c r="G150" t="s">
        <v>1063</v>
      </c>
      <c r="H150" t="s">
        <v>1078</v>
      </c>
      <c r="I150" t="s">
        <v>1079</v>
      </c>
      <c r="J150" s="3">
        <f>HYPERLINK(".\.\80582_wokingham", ".\80582_wokingham")</f>
        <v>0</v>
      </c>
      <c r="K150" t="s">
        <v>43</v>
      </c>
      <c r="L150" t="s">
        <v>43</v>
      </c>
      <c r="M150" t="s">
        <v>43</v>
      </c>
      <c r="N150" t="s">
        <v>1080</v>
      </c>
      <c r="O150" t="s">
        <v>10</v>
      </c>
      <c r="P150" t="s">
        <v>1081</v>
      </c>
    </row>
    <row r="151" spans="1:16">
      <c r="A151" t="s">
        <v>1082</v>
      </c>
      <c r="B151" t="s">
        <v>1083</v>
      </c>
      <c r="C151" s="2" t="s">
        <v>1084</v>
      </c>
      <c r="D151" t="s">
        <v>3</v>
      </c>
      <c r="E151" t="s">
        <v>15</v>
      </c>
      <c r="F151" t="s">
        <v>770</v>
      </c>
      <c r="G151" t="s">
        <v>948</v>
      </c>
      <c r="H151" t="s">
        <v>681</v>
      </c>
      <c r="I151" t="s">
        <v>949</v>
      </c>
      <c r="J151" s="3">
        <f>HYPERLINK(".\.\80583_wolverhampton", ".\80583_wolverhampton")</f>
        <v>0</v>
      </c>
      <c r="K151" t="s">
        <v>80</v>
      </c>
      <c r="L151" t="s">
        <v>3</v>
      </c>
      <c r="M151" t="s">
        <v>3</v>
      </c>
      <c r="N151" t="s">
        <v>1085</v>
      </c>
      <c r="O151" t="s">
        <v>10</v>
      </c>
      <c r="P151" t="s">
        <v>1086</v>
      </c>
    </row>
    <row r="152" spans="1:16">
      <c r="A152" t="s">
        <v>1087</v>
      </c>
      <c r="B152" t="s">
        <v>1088</v>
      </c>
      <c r="C152" s="2" t="s">
        <v>1089</v>
      </c>
      <c r="D152" t="s">
        <v>43</v>
      </c>
      <c r="E152" t="s">
        <v>4</v>
      </c>
      <c r="F152" t="s">
        <v>1090</v>
      </c>
      <c r="G152" t="s">
        <v>1070</v>
      </c>
      <c r="H152" t="s">
        <v>1071</v>
      </c>
      <c r="I152" t="s">
        <v>1072</v>
      </c>
      <c r="J152" s="3">
        <f>HYPERLINK(".\.\80584_worcestershire", ".\80584_worcestershire")</f>
        <v>0</v>
      </c>
      <c r="K152" t="s">
        <v>43</v>
      </c>
      <c r="L152" t="s">
        <v>43</v>
      </c>
      <c r="M152" t="s">
        <v>43</v>
      </c>
      <c r="N152" t="s">
        <v>1091</v>
      </c>
      <c r="O152" t="s">
        <v>10</v>
      </c>
      <c r="P152" t="s">
        <v>1092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2023-05-07T06:25:08Z</dcterms:created>
  <dcterms:modified xsi:type="dcterms:W3CDTF">2023-05-07T06:25:08Z</dcterms:modified>
</cp:coreProperties>
</file>