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<sst xmlns="http://schemas.openxmlformats.org/spreadsheetml/2006/main" count="2579" uniqueCount="1256">
  <si>
    <t>80426</t>
  </si>
  <si>
    <t>370</t>
  </si>
  <si>
    <t>YH</t>
  </si>
  <si>
    <t>data/inspection reports/80426 barnsley</t>
  </si>
  <si>
    <t>https://files.ofsted.gov.uk/v1/file/50038886</t>
  </si>
  <si>
    <t>Good</t>
  </si>
  <si>
    <t>standard</t>
  </si>
  <si>
    <t>Jan Edwards</t>
  </si>
  <si>
    <t>08/10/2018</t>
  </si>
  <si>
    <t>19/10/2018</t>
  </si>
  <si>
    <t>19/11/18</t>
  </si>
  <si>
    <t>0.1762748496568293</t>
  </si>
  <si>
    <t>Sentiment positive</t>
  </si>
  <si>
    <t>['0.026*"children" + 0.009*"’" + 0.007*"care" + 0.006*"child" + 0.006*"well" + 0.006*"support" + 0.005*"needs" + 0.005*"help" + 0.005*"work" + 0.005*"service"', '0.018*"children" + 0.009*"’" + 0.008*"well" + 0.008*"care" + 0.005*"support" + 0.004*"people" + 0.004*"social" + 0.004*"work" + 0.004*"workers" + 0.004*"benefit"', '0.034*"children" + 0.012*"’" + 0.011*"care" + 0.008*"child" + 0.008*"well" + 0.007*"social" + 0.006*"needs" + 0.006*"Children" + 0.006*"service" + 0.006*"workers"']</t>
  </si>
  <si>
    <t>80427</t>
  </si>
  <si>
    <t>800</t>
  </si>
  <si>
    <t>SW</t>
  </si>
  <si>
    <t>data/inspection reports/80427 bath and north east somerset</t>
  </si>
  <si>
    <t>https://files.ofsted.gov.uk/v1/file/50181505</t>
  </si>
  <si>
    <t>short</t>
  </si>
  <si>
    <t>Steve Lowe</t>
  </si>
  <si>
    <t>28/02/2022</t>
  </si>
  <si>
    <t>04/03/2022</t>
  </si>
  <si>
    <t>19/04/22</t>
  </si>
  <si>
    <t>0.18318321148368655</t>
  </si>
  <si>
    <t>['0.029*"children" + 0.022*"’" + 0.009*"services" + 0.009*"well" + 0.008*"care" + 0.007*"authority" + 0.007*"workers" + 0.007*"local" + 0.006*"families" + 0.005*"support"', '0.037*"children" + 0.013*"care" + 0.012*"’" + 0.010*"support" + 0.009*"services" + 0.008*"families" + 0.008*"social" + 0.007*"well" + 0.006*"leavers" + 0.006*"Children"', '0.022*"children" + 0.009*"’" + 0.006*"well" + 0.005*"families" + 0.005*"local" + 0.005*"practice" + 0.005*"work" + 0.005*"needs" + 0.005*"care" + 0.004*"leaders"']</t>
  </si>
  <si>
    <t>80428</t>
  </si>
  <si>
    <t>822</t>
  </si>
  <si>
    <t>E</t>
  </si>
  <si>
    <t>data/inspection reports/80428 bedford</t>
  </si>
  <si>
    <t>https://files.ofsted.gov.uk/v1/file/50175284</t>
  </si>
  <si>
    <t>Margaret Burke</t>
  </si>
  <si>
    <t>15/11/2021</t>
  </si>
  <si>
    <t>26/11/2021</t>
  </si>
  <si>
    <t>14/01/22</t>
  </si>
  <si>
    <t>0.2171837244626719</t>
  </si>
  <si>
    <t>['0.033*"children" + 0.018*"’" + 0.009*"support" + 0.008*"services" + 0.008*"families" + 0.008*"work" + 0.007*"care" + 0.007*"Children" + 0.006*"Bedford" + 0.006*"ensure"', '0.029*"children" + 0.013*"’" + 0.011*"support" + 0.008*"care" + 0.008*"services" + 0.007*"families" + 0.007*"work" + 0.007*"Children" + 0.006*"needs" + 0.006*"authority"', '0.030*"children" + 0.017*"’" + 0.008*"support" + 0.008*"families" + 0.007*"work" + 0.006*"services" + 0.006*"Children" + 0.006*"authority" + 0.005*"needs" + 0.005*"help"']</t>
  </si>
  <si>
    <t>80429</t>
  </si>
  <si>
    <t>330</t>
  </si>
  <si>
    <t>WM</t>
  </si>
  <si>
    <t>data/inspection reports/80429 birmingham</t>
  </si>
  <si>
    <t>https://files.ofsted.gov.uk/v1/file/50214110</t>
  </si>
  <si>
    <t>John Roughton</t>
  </si>
  <si>
    <t>20/02/2023</t>
  </si>
  <si>
    <t>03/03/2023</t>
  </si>
  <si>
    <t>18/04/23</t>
  </si>
  <si>
    <t>0.2050763061822969</t>
  </si>
  <si>
    <t>['0.037*"children" + 0.017*"’" + 0.010*"care" + 0.009*"needs" + 0.009*"Children" + 0.009*"young" + 0.008*"services" + 0.008*"people" + 0.007*"effective" + 0.005*"trust"', '0.020*"children" + 0.011*"care" + 0.011*"’" + 0.010*"people" + 0.008*"services" + 0.008*"young" + 0.007*"needs" + 0.006*"Children" + 0.005*"well" + 0.005*"social"', '0.029*"children" + 0.010*"’" + 0.008*"needs" + 0.007*"care" + 0.007*"young" + 0.006*"people" + 0.006*"Children" + 0.006*"services" + 0.006*"progress" + 0.006*"well"']</t>
  </si>
  <si>
    <t>80430</t>
  </si>
  <si>
    <t>889</t>
  </si>
  <si>
    <t>NW</t>
  </si>
  <si>
    <t>data/inspection reports/80430 blackburn with darwen</t>
  </si>
  <si>
    <t>https://files.ofsted.gov.uk/v1/file/50179542</t>
  </si>
  <si>
    <t>Requires improvement</t>
  </si>
  <si>
    <t>Kathryn Grindrod</t>
  </si>
  <si>
    <t>24/01/2022</t>
  </si>
  <si>
    <t>04/02/2022</t>
  </si>
  <si>
    <t>18/03/22</t>
  </si>
  <si>
    <t>0.16222788411284997</t>
  </si>
  <si>
    <t>['0.031*"children" + 0.021*"care" + 0.011*"’" + 0.008*"local" + 0.008*"leavers" + 0.008*"support" + 0.007*"Children" + 0.006*"authority" + 0.006*"help" + 0.005*"needs"', '0.035*"children" + 0.016*"care" + 0.012*"’" + 0.009*"support" + 0.008*"authority" + 0.008*"local" + 0.007*"practice" + 0.007*"Blackburn" + 0.006*"well" + 0.006*"quality"', '0.039*"children" + 0.018*"care" + 0.011*"’" + 0.010*"local" + 0.009*"authority" + 0.009*"leavers" + 0.009*"support" + 0.008*"social" + 0.007*"needs" + 0.006*"practice"']</t>
  </si>
  <si>
    <t>80431</t>
  </si>
  <si>
    <t>890</t>
  </si>
  <si>
    <t>data/inspection reports/80431 blackpool</t>
  </si>
  <si>
    <t>https://files.ofsted.gov.uk/v1/file/50206631</t>
  </si>
  <si>
    <t>Lisa Summers</t>
  </si>
  <si>
    <t>05/12/2022</t>
  </si>
  <si>
    <t>16/12/2022</t>
  </si>
  <si>
    <t>01/02/23</t>
  </si>
  <si>
    <t>0.17558251563251553</t>
  </si>
  <si>
    <t>['0.022*"children" + 0.011*"’" + 0.008*"well" + 0.006*"Blackpool" + 0.005*"care" + 0.005*"social" + 0.005*"services" + 0.005*"plans" + 0.005*"needs" + 0.005*"Children"', '0.052*"children" + 0.016*"’" + 0.011*"needs" + 0.009*"care" + 0.008*"well" + 0.008*"services" + 0.007*"support" + 0.007*"Children" + 0.007*"Blackpool" + 0.006*"social"', '0.018*"children" + 0.013*"’" + 0.006*"well" + 0.006*"needs" + 0.006*"services" + 0.005*"Blackpool" + 0.005*"care" + 0.005*"social" + 0.005*"Children" + 0.004*"progress"']</t>
  </si>
  <si>
    <t>350</t>
  </si>
  <si>
    <t>data/inspection reports/350 bolton</t>
  </si>
  <si>
    <t>https://files.ofsted.gov.uk/v1/file/50004465</t>
  </si>
  <si>
    <t>23/04/2018</t>
  </si>
  <si>
    <t>04/05/2018</t>
  </si>
  <si>
    <t>12/06/18</t>
  </si>
  <si>
    <t>0.23791586706535164</t>
  </si>
  <si>
    <t>['0.024*"children" + 0.012*"’" + 0.008*"care" + 0.008*"work" + 0.007*"good" + 0.007*"needs" + 0.006*"social" + 0.006*"well" + 0.005*"services" + 0.005*"leavers"', '0.038*"children" + 0.014*"care" + 0.009*"work" + 0.009*"’" + 0.009*"good" + 0.007*"social" + 0.006*"support" + 0.006*"services" + 0.006*"needs" + 0.006*"well"', '0.033*"children" + 0.011*"care" + 0.009*"’" + 0.009*"work" + 0.007*"good" + 0.007*"social" + 0.006*"support" + 0.006*"well" + 0.006*"needs" + 0.005*"families"']</t>
  </si>
  <si>
    <t>2532287</t>
  </si>
  <si>
    <t>839</t>
  </si>
  <si>
    <t>SE</t>
  </si>
  <si>
    <t>data/inspection reports/2532287 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</si>
  <si>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</si>
  <si>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</si>
  <si>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</si>
  <si>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</si>
  <si>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</si>
  <si>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nan</t>
  </si>
  <si>
    <t>0.15295222417769153</t>
  </si>
  <si>
    <t>['0.031*"children" + 0.014*"’" + 0.008*"services" + 0.007*"social" + 0.006*"families" + 0.006*"care" + 0.006*"support" + 0.006*"local" + 0.006*"work" + 0.006*"authority"', '0.032*"children" + 0.015*"’" + 0.009*"care" + 0.008*"authority" + 0.008*"social" + 0.007*"work" + 0.007*"support" + 0.007*"services" + 0.007*"families" + 0.006*"local"', '0.031*"children" + 0.017*"’" + 0.008*"care" + 0.008*"social" + 0.007*"local" + 0.006*"families" + 0.006*"services" + 0.006*"quality" + 0.006*"workers" + 0.005*"support"']</t>
  </si>
  <si>
    <t>80436</t>
  </si>
  <si>
    <t>867</t>
  </si>
  <si>
    <t>data/inspection reports/80436 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</si>
  <si>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</si>
  <si>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</si>
  <si>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</si>
  <si>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</si>
  <si>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</si>
  <si>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</si>
  <si>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0.20682410709612795</t>
  </si>
  <si>
    <t>['0.027*"children" + 0.016*"support" + 0.012*"’" + 0.011*"care" + 0.008*"people" + 0.008*"Children" + 0.007*"young" + 0.007*"social" + 0.007*"good" + 0.006*"risk"', '0.031*"children" + 0.018*"’" + 0.017*"support" + 0.014*"care" + 0.010*"people" + 0.009*"services" + 0.009*"work" + 0.008*"Children" + 0.007*"young" + 0.007*"workers"', '0.028*"children" + 0.012*"support" + 0.010*"’" + 0.010*"care" + 0.009*"Children" + 0.007*"social" + 0.007*"young" + 0.007*"work" + 0.005*"Bracknell" + 0.005*"people"']</t>
  </si>
  <si>
    <t>846</t>
  </si>
  <si>
    <t>data/inspection reports/846 brighton and hove</t>
  </si>
  <si>
    <t>https://files.ofsted.gov.uk/v1/file/50014166</t>
  </si>
  <si>
    <t>Tara Geere</t>
  </si>
  <si>
    <t>09/07/2018</t>
  </si>
  <si>
    <t>20/07/2018</t>
  </si>
  <si>
    <t>21/08/18</t>
  </si>
  <si>
    <t>0.16054366697506545</t>
  </si>
  <si>
    <t>['0.024*"children" + 0.013*"’" + 0.012*"social" + 0.012*"care" + 0.011*"work" + 0.010*"workers" + 0.008*"needs" + 0.008*"good" + 0.007*"support" + 0.006*"inspection"', '0.042*"children" + 0.012*"’" + 0.011*"care" + 0.010*"workers" + 0.009*"work" + 0.008*"needs" + 0.008*"support" + 0.007*"good" + 0.006*"services" + 0.006*"inspection"', '0.018*"children" + 0.008*"’" + 0.008*"workers" + 0.008*"support" + 0.007*"care" + 0.007*"work" + 0.007*"social" + 0.006*"needs" + 0.005*"good" + 0.005*"services"']</t>
  </si>
  <si>
    <t>80441</t>
  </si>
  <si>
    <t>801</t>
  </si>
  <si>
    <t>data/inspection reports/80441 bristol</t>
  </si>
  <si>
    <t>https://files.ofsted.gov.uk/v1/file/50210578</t>
  </si>
  <si>
    <t>Tracey Ledder</t>
  </si>
  <si>
    <t>16/01/2023</t>
  </si>
  <si>
    <t>27/01/2023</t>
  </si>
  <si>
    <t>10/03/23</t>
  </si>
  <si>
    <t>0.17561735094255018</t>
  </si>
  <si>
    <t>['0.028*"children" + 0.012*"’" + 0.010*"services" + 0.010*"support" + 0.008*"care" + 0.008*"local" + 0.007*"help" + 0.006*"well" + 0.006*"leavers" + 0.006*"workers"', '0.042*"children" + 0.018*"’" + 0.012*"care" + 0.009*"authority" + 0.009*"services" + 0.008*"help" + 0.008*"support" + 0.007*"Bristol" + 0.007*"leavers" + 0.007*"good"', '0.039*"children" + 0.017*"’" + 0.011*"care" + 0.009*"well" + 0.009*"local" + 0.008*"services" + 0.008*"support" + 0.007*"needs" + 0.007*"help" + 0.007*"authority"']</t>
  </si>
  <si>
    <t>80442</t>
  </si>
  <si>
    <t>825</t>
  </si>
  <si>
    <t>data/inspection reports/80442 buckinghamshire</t>
  </si>
  <si>
    <t>https://files.ofsted.gov.uk/v1/file/50177454</t>
  </si>
  <si>
    <t>Nick Stacey</t>
  </si>
  <si>
    <t>0.14138470746425272</t>
  </si>
  <si>
    <t>['0.032*"children" + 0.017*"care" + 0.012*"social" + 0.012*"work" + 0.012*"’" + 0.010*"workers" + 0.009*"services" + 0.008*"support" + 0.006*"local" + 0.006*"authority"', '0.035*"children" + 0.016*"care" + 0.013*"social" + 0.013*"work" + 0.013*"’" + 0.009*"workers" + 0.006*"services" + 0.006*"local" + 0.005*"managers" + 0.005*"17"', '0.015*"children" + 0.009*"social" + 0.008*"work" + 0.007*"care" + 0.007*"’" + 0.006*"workers" + 0.004*"leavers" + 0.004*"local" + 0.004*"support" + 0.003*"help"']</t>
  </si>
  <si>
    <t>80443</t>
  </si>
  <si>
    <t>351</t>
  </si>
  <si>
    <t>data/inspection reports/80443 bury</t>
  </si>
  <si>
    <t>https://files.ofsted.gov.uk/v1/file/50174207</t>
  </si>
  <si>
    <t>Lorna Schlechte</t>
  </si>
  <si>
    <t>25/10/2021</t>
  </si>
  <si>
    <t>05/11/2021</t>
  </si>
  <si>
    <t>17/12/21</t>
  </si>
  <si>
    <t>None</t>
  </si>
  <si>
    <t>0.13590283473836104</t>
  </si>
  <si>
    <t>['0.015*"children" + 0.012*"’" + 0.006*"work" + 0.006*"social" + 0.006*"practice" + 0.005*"protection" + 0.005*"2021" + 0.005*"care" + 0.005*"support" + 0.005*"services"', '0.021*"children" + 0.010*"care" + 0.010*"’" + 0.008*"social" + 0.007*"work" + 0.007*"protection" + 0.005*"2021" + 0.005*"needs" + 0.005*"services" + 0.005*"practice"', '0.043*"children" + 0.010*"care" + 0.009*"’" + 0.008*"social" + 0.007*"work" + 0.006*"needs" + 0.006*"2021" + 0.005*"team" + 0.005*"services" + 0.005*"support"']</t>
  </si>
  <si>
    <t>80444</t>
  </si>
  <si>
    <t>381</t>
  </si>
  <si>
    <t>data/inspection reports/80444 calderdale</t>
  </si>
  <si>
    <t>https://files.ofsted.gov.uk/v1/file/50045446</t>
  </si>
  <si>
    <t>12/11/2018</t>
  </si>
  <si>
    <t>23/11/2018</t>
  </si>
  <si>
    <t>19/12/18</t>
  </si>
  <si>
    <t>0.1953929877710363</t>
  </si>
  <si>
    <t>['0.035*"children" + 0.011*"care" + 0.010*"’" + 0.008*"work" + 0.007*"well" + 0.006*"Children" + 0.006*"social" + 0.006*"support" + 0.006*"workers" + 0.005*"child"', '0.029*"children" + 0.013*"care" + 0.013*"’" + 0.012*"work" + 0.011*"social" + 0.009*"young" + 0.008*"support" + 0.007*"Children" + 0.006*"workers" + 0.006*"child"', '0.022*"children" + 0.015*"care" + 0.014*"’" + 0.008*"social" + 0.008*"people" + 0.008*"Children" + 0.008*"work" + 0.007*"well" + 0.007*"support" + 0.006*"managers"']</t>
  </si>
  <si>
    <t>80445</t>
  </si>
  <si>
    <t>873</t>
  </si>
  <si>
    <t>data/inspection reports/80445 cambridgeshire</t>
  </si>
  <si>
    <t>https://files.ofsted.gov.uk/v1/file/50056032</t>
  </si>
  <si>
    <t>Dominic Stevens</t>
  </si>
  <si>
    <t>14/01/2019</t>
  </si>
  <si>
    <t>18/01/2019</t>
  </si>
  <si>
    <t>18/02/19</t>
  </si>
  <si>
    <t>0.18820341531624715</t>
  </si>
  <si>
    <t>['0.028*"children" + 0.012*"’" + 0.009*"work" + 0.008*"care" + 0.007*"well" + 0.007*"local" + 0.006*"people" + 0.006*"good" + 0.006*"teams" + 0.006*"quality"', '0.025*"children" + 0.014*"work" + 0.010*"’" + 0.008*"social" + 0.007*"young" + 0.007*"care" + 0.006*"well" + 0.006*"needs" + 0.006*"plans" + 0.006*"impact"', '0.041*"children" + 0.019*"work" + 0.013*"’" + 0.013*"care" + 0.010*"well" + 0.009*"good" + 0.008*"social" + 0.007*"authority" + 0.007*"local" + 0.007*"needs"']</t>
  </si>
  <si>
    <t>80446</t>
  </si>
  <si>
    <t>823</t>
  </si>
  <si>
    <t>data/inspection reports/80446 central bedfordshire</t>
  </si>
  <si>
    <t>https://files.ofsted.gov.uk/v1/file/50178619</t>
  </si>
  <si>
    <t>17/01/2022</t>
  </si>
  <si>
    <t>21/01/2022</t>
  </si>
  <si>
    <t>04/03/22</t>
  </si>
  <si>
    <t>0.196023841478387</t>
  </si>
  <si>
    <t>['0.028*"children" + 0.014*"’" + 0.011*"support" + 0.009*"care" + 0.007*"needs" + 0.007*"well" + 0.007*"workers" + 0.007*"help" + 0.005*"child" + 0.005*"local"', '0.039*"children" + 0.016*"’" + 0.015*"support" + 0.011*"care" + 0.009*"well" + 0.008*"services" + 0.008*"help" + 0.007*"work" + 0.007*"child" + 0.006*"need"', '0.031*"children" + 0.013*"support" + 0.010*"care" + 0.009*"’" + 0.009*"workers" + 0.007*"services" + 0.006*"help" + 0.006*"needs" + 0.006*"work" + 0.006*"well"']</t>
  </si>
  <si>
    <t>80447</t>
  </si>
  <si>
    <t>895</t>
  </si>
  <si>
    <t>data/inspection reports/80447 cheshire east</t>
  </si>
  <si>
    <t>https://files.ofsted.gov.uk/v1/file/50141243</t>
  </si>
  <si>
    <t>Shabana Abasi</t>
  </si>
  <si>
    <t>18/11/2019</t>
  </si>
  <si>
    <t>29/11/2019</t>
  </si>
  <si>
    <t>09/01/20</t>
  </si>
  <si>
    <t>0.16129967543172297</t>
  </si>
  <si>
    <t>['0.032*"children" + 0.015*"care" + 0.013*"’" + 0.008*"social" + 0.008*"well" + 0.007*"work" + 0.007*"workers" + 0.007*"support" + 0.007*"good" + 0.007*"authority"', '0.020*"children" + 0.011*"care" + 0.008*"social" + 0.008*"’" + 0.006*"good" + 0.006*"support" + 0.005*"carers" + 0.005*"well" + 0.005*"local" + 0.005*"practice"', '0.027*"children" + 0.011*"’" + 0.011*"care" + 0.007*"support" + 0.007*"needs" + 0.006*"well" + 0.006*"social" + 0.005*"authority" + 0.005*"work" + 0.005*"practice"']</t>
  </si>
  <si>
    <t>80448</t>
  </si>
  <si>
    <t>896</t>
  </si>
  <si>
    <t>data/inspection reports/80448 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</si>
  <si>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</si>
  <si>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</si>
  <si>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</si>
  <si>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</si>
  <si>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</si>
  <si>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0.18010624054022578</t>
  </si>
  <si>
    <t>['0.039*"children" + 0.015*"’" + 0.013*"care" + 0.009*"workers" + 0.008*"services" + 0.008*"social" + 0.007*"well" + 0.006*"child" + 0.006*"local" + 0.006*"authority"', '0.018*"children" + 0.013*"’" + 0.008*"care" + 0.008*"workers" + 0.008*"services" + 0.007*"social" + 0.005*"local" + 0.005*"needs" + 0.005*"Children" + 0.005*"authority"', '0.040*"children" + 0.022*"’" + 0.015*"care" + 0.010*"social" + 0.008*"workers" + 0.008*"child" + 0.007*"Children" + 0.007*"services" + 0.007*"local" + 0.006*"authority"']</t>
  </si>
  <si>
    <t>80449</t>
  </si>
  <si>
    <t>380</t>
  </si>
  <si>
    <t>data/inspection reports/80449 bradford</t>
  </si>
  <si>
    <t>https://files.ofsted.gov.uk/v1/file/50206434</t>
  </si>
  <si>
    <t>Matt Reed</t>
  </si>
  <si>
    <t>21/11/2022</t>
  </si>
  <si>
    <t>02/12/2022</t>
  </si>
  <si>
    <t>31/01/23</t>
  </si>
  <si>
    <t>0.10332680367649046</t>
  </si>
  <si>
    <t>['0.042*"children" + 0.017*"’" + 0.014*"care" + 0.011*"social" + 0.007*"work" + 0.006*"support" + 0.006*"plans" + 0.006*"local" + 0.006*"authority" + 0.005*"workers"', '0.040*"children" + 0.020*"’" + 0.015*"social" + 0.014*"care" + 0.009*"services" + 0.008*"workers" + 0.006*"authority" + 0.006*"work" + 0.006*"local" + 0.005*"plans"', '0.019*"children" + 0.013*"’" + 0.008*"care" + 0.008*"social" + 0.005*"plans" + 0.004*"services" + 0.004*"workers" + 0.004*"authority" + 0.004*"need" + 0.004*"impact"']</t>
  </si>
  <si>
    <t>80450</t>
  </si>
  <si>
    <t>201</t>
  </si>
  <si>
    <t>GL</t>
  </si>
  <si>
    <t>data/inspection reports/80450 london corporation</t>
  </si>
  <si>
    <t>https://files.ofsted.gov.uk/v1/file/50149902</t>
  </si>
  <si>
    <t>02/03/2020</t>
  </si>
  <si>
    <t>06/03/2020</t>
  </si>
  <si>
    <t>06/04/20</t>
  </si>
  <si>
    <t>0.2065441989467962</t>
  </si>
  <si>
    <t>['0.025*"children" + 0.015*"care" + 0.009*"’" + 0.009*"ensure" + 0.008*"local" + 0.007*"well" + 0.007*"needs" + 0.007*"service" + 0.006*"services" + 0.006*"Children"', '0.038*"children" + 0.016*"care" + 0.012*"needs" + 0.010*"’" + 0.009*"well" + 0.008*"work" + 0.008*"services" + 0.008*"families" + 0.007*"ensure" + 0.007*"service"', '0.023*"children" + 0.014*"care" + 0.011*"’" + 0.009*"well" + 0.009*"needs" + 0.007*"work" + 0.006*"leavers" + 0.006*"service" + 0.006*"local" + 0.005*"Children"']</t>
  </si>
  <si>
    <t>80451</t>
  </si>
  <si>
    <t>384</t>
  </si>
  <si>
    <t>data/inspection reports/80451 wakefield</t>
  </si>
  <si>
    <t>https://files.ofsted.gov.uk/v1/file/50174905</t>
  </si>
  <si>
    <t>Victoria Horsefield</t>
  </si>
  <si>
    <t>08/11/2021</t>
  </si>
  <si>
    <t>19/11/2021</t>
  </si>
  <si>
    <t>05/01/22</t>
  </si>
  <si>
    <t>0.2174368164042077</t>
  </si>
  <si>
    <t>['0.038*"children" + 0.014*"’" + 0.010*"services" + 0.010*"care" + 0.008*"leavers" + 0.008*"Children" + 0.008*"service" + 0.007*"support" + 0.007*"well" + 0.007*"quality"', '0.027*"children" + 0.014*"care" + 0.013*"’" + 0.007*"November" + 0.006*"effective" + 0.006*"services" + 0.006*"support" + 0.005*"Wakefield" + 0.005*"quality" + 0.005*"leaders"', '0.022*"children" + 0.015*"care" + 0.014*"’" + 0.008*"Wakefield" + 0.007*"workers" + 0.007*"services" + 0.007*"support" + 0.007*"well" + 0.006*"November" + 0.006*"quality"']</t>
  </si>
  <si>
    <t>80453</t>
  </si>
  <si>
    <t>816</t>
  </si>
  <si>
    <t>data/inspection reports/80453 york</t>
  </si>
  <si>
    <t>https://files.ofsted.gov.uk/v1/file/50182483</t>
  </si>
  <si>
    <t>07/03/2022</t>
  </si>
  <si>
    <t>18/03/2022</t>
  </si>
  <si>
    <t>04/05/22</t>
  </si>
  <si>
    <t>0.1621209151620737</t>
  </si>
  <si>
    <t>['0.047*"children" + 0.012*"’" + 0.009*"care" + 0.007*"services" + 0.007*"support" + 0.007*"work" + 0.006*"authority" + 0.006*"workers" + 0.005*"social" + 0.005*"improvement"', '0.030*"children" + 0.014*"’" + 0.012*"care" + 0.011*"support" + 0.010*"services" + 0.009*"social" + 0.008*"local" + 0.007*"needs" + 0.007*"March" + 0.007*"quality"', '0.033*"children" + 0.011*"care" + 0.010*"’" + 0.009*"services" + 0.008*"local" + 0.007*"support" + 0.007*"work" + 0.007*"authority" + 0.006*"social" + 0.006*"families"']</t>
  </si>
  <si>
    <t>80454</t>
  </si>
  <si>
    <t>908</t>
  </si>
  <si>
    <t>data/inspection reports/80454 cornwall</t>
  </si>
  <si>
    <t>https://files.ofsted.gov.uk/v1/file/50122097</t>
  </si>
  <si>
    <t>Emmy Tomsett</t>
  </si>
  <si>
    <t>14/10/2019</t>
  </si>
  <si>
    <t>18/10/2019</t>
  </si>
  <si>
    <t>05/11/19</t>
  </si>
  <si>
    <t>0.24732514217808294</t>
  </si>
  <si>
    <t>['0.021*"children" + 0.013*"well" + 0.013*"care" + 0.009*"support" + 0.009*"work" + 0.008*"’" + 0.008*"workers" + 0.007*"effective" + 0.007*"young" + 0.007*"leaders"', '0.023*"children" + 0.011*"work" + 0.010*"’" + 0.010*"care" + 0.009*"well" + 0.009*"quality" + 0.009*"young" + 0.008*"people" + 0.007*"workers" + 0.007*"leaders"', '0.024*"children" + 0.015*"care" + 0.014*"well" + 0.012*"’" + 0.009*"quality" + 0.008*"social" + 0.007*"effective" + 0.007*"leaders" + 0.007*"Children" + 0.007*"young"']</t>
  </si>
  <si>
    <t>80455</t>
  </si>
  <si>
    <t>420</t>
  </si>
  <si>
    <t>data/inspection reports/80455 isles of scilly</t>
  </si>
  <si>
    <t>https://files.ofsted.gov.uk/v1/file/50135438</t>
  </si>
  <si>
    <t>Joy Howick</t>
  </si>
  <si>
    <t>19/12/19</t>
  </si>
  <si>
    <t>0.16472657244716069</t>
  </si>
  <si>
    <t>['0.033*"children" + 0.022*"’" + 0.010*"services" + 0.009*"support" + 0.009*"families" + 0.007*"work" + 0.007*"well" + 0.007*"workers" + 0.007*"local" + 0.006*"social"', '0.032*"children" + 0.019*"’" + 0.009*"local" + 0.009*"services" + 0.008*"well" + 0.008*"care" + 0.007*"work" + 0.006*"families" + 0.006*"Senior" + 0.006*"support"', '0.017*"children" + 0.007*"services" + 0.007*"local" + 0.007*"’" + 0.006*"well" + 0.005*"support" + 0.005*"work" + 0.005*"social" + 0.005*"leaders" + 0.004*"workers"']</t>
  </si>
  <si>
    <t>80456</t>
  </si>
  <si>
    <t>331</t>
  </si>
  <si>
    <t>data/inspection reports/80456 coventry</t>
  </si>
  <si>
    <t>https://files.ofsted.gov.uk/v1/file/50190643</t>
  </si>
  <si>
    <t>Nick Bennison</t>
  </si>
  <si>
    <t>20/06/2022</t>
  </si>
  <si>
    <t>01/07/2022</t>
  </si>
  <si>
    <t>12/08/22</t>
  </si>
  <si>
    <t>0.1733325299154993</t>
  </si>
  <si>
    <t>['0.040*"children" + 0.015*"authority" + 0.015*"local" + 0.014*"’" + 0.012*"social" + 0.012*"work" + 0.010*"services" + 0.010*"care" + 0.009*"Coventry" + 0.008*"young"', '0.016*"children" + 0.010*"local" + 0.008*"social" + 0.008*"’" + 0.006*"work" + 0.006*"care" + 0.006*"services" + 0.006*"authority" + 0.006*"workers" + 0.005*"supported"', '0.032*"children" + 0.020*"’" + 0.014*"local" + 0.014*"services" + 0.012*"work" + 0.011*"authority" + 0.010*"social" + 0.009*"Children" + 0.009*"well" + 0.008*"people"']</t>
  </si>
  <si>
    <t>80458</t>
  </si>
  <si>
    <t>841</t>
  </si>
  <si>
    <t>NE</t>
  </si>
  <si>
    <t>data/inspection reports/80458 darlington</t>
  </si>
  <si>
    <t>https://files.ofsted.gov.uk/v1/file/50200877</t>
  </si>
  <si>
    <t>Vicky Metheringham</t>
  </si>
  <si>
    <t>10/10/2022</t>
  </si>
  <si>
    <t>21/10/2022</t>
  </si>
  <si>
    <t>02/12/22</t>
  </si>
  <si>
    <t>0.1982786019310407</t>
  </si>
  <si>
    <t>['0.017*"children" + 0.012*"’" + 0.009*"support" + 0.009*"care" + 0.007*"social" + 0.007*"local" + 0.006*"workers" + 0.006*"work" + 0.005*"families" + 0.005*"well"', '0.039*"children" + 0.017*"’" + 0.014*"care" + 0.011*"workers" + 0.011*"support" + 0.010*"social" + 0.009*"leavers" + 0.008*"services" + 0.007*"work" + 0.007*"well"', '0.023*"children" + 0.017*"care" + 0.014*"’" + 0.012*"support" + 0.007*"social" + 0.007*"needs" + 0.007*"practice" + 0.007*"well" + 0.006*"Children" + 0.006*"local"']</t>
  </si>
  <si>
    <t>80459</t>
  </si>
  <si>
    <t>831</t>
  </si>
  <si>
    <t>EM</t>
  </si>
  <si>
    <t>data/inspection reports/80459 derby</t>
  </si>
  <si>
    <t>https://files.ofsted.gov.uk/v1/file/50183218</t>
  </si>
  <si>
    <t>Julie Knight</t>
  </si>
  <si>
    <t>21/03/2022</t>
  </si>
  <si>
    <t>25/03/2022</t>
  </si>
  <si>
    <t>11/05/22</t>
  </si>
  <si>
    <t>0.2161497500221872</t>
  </si>
  <si>
    <t>['0.031*"children" + 0.016*"’" + 0.008*"support" + 0.007*"work" + 0.007*"Children" + 0.006*"help" + 0.006*"needs" + 0.006*"services" + 0.005*"Derby" + 0.005*"care"', '0.044*"children" + 0.015*"’" + 0.011*"support" + 0.010*"help" + 0.009*"Children" + 0.008*"services" + 0.008*"care" + 0.008*"work" + 0.008*"needs" + 0.007*"workers"', '0.042*"children" + 0.020*"’" + 0.011*"care" + 0.010*"support" + 0.009*"Children" + 0.009*"needs" + 0.009*"help" + 0.008*"services" + 0.007*"workers" + 0.006*"quality"']</t>
  </si>
  <si>
    <t>830</t>
  </si>
  <si>
    <t>data/inspection reports/830 derbyshire</t>
  </si>
  <si>
    <t>https://files.ofsted.gov.uk/v1/file/50110094</t>
  </si>
  <si>
    <t>08/07/2019</t>
  </si>
  <si>
    <t>12/07/2019</t>
  </si>
  <si>
    <t>19/09/19</t>
  </si>
  <si>
    <t>0.16477437134814177</t>
  </si>
  <si>
    <t>['0.026*"children" + 0.017*"care" + 0.011*"’" + 0.009*"service" + 0.009*"quality" + 0.008*"workers" + 0.007*"social" + 0.007*"services" + 0.006*"practice" + 0.006*"help"', '0.022*"children" + 0.011*"’" + 0.011*"care" + 0.009*"service" + 0.009*"support" + 0.008*"workers" + 0.007*"leavers" + 0.006*"services" + 0.006*"social" + 0.005*"quality"', '0.032*"children" + 0.013*"care" + 0.011*"social" + 0.011*"service" + 0.010*"support" + 0.009*"’" + 0.007*"workers" + 0.007*"quality" + 0.007*"leavers" + 0.007*"services"']</t>
  </si>
  <si>
    <t>80461</t>
  </si>
  <si>
    <t>878</t>
  </si>
  <si>
    <t>data/inspection reports/80461 devon</t>
  </si>
  <si>
    <t>https://files.ofsted.gov.uk/v1/file/50149435</t>
  </si>
  <si>
    <t>20/01/2020</t>
  </si>
  <si>
    <t>31/01/2020</t>
  </si>
  <si>
    <t>17/03/20</t>
  </si>
  <si>
    <t>0.12337952145483538</t>
  </si>
  <si>
    <t>['0.020*"children" + 0.009*"’" + 0.008*"care" + 0.006*"work" + 0.006*"workers" + 0.006*"people" + 0.006*"young" + 0.006*"local" + 0.005*"social" + 0.005*"families"', '0.031*"children" + 0.008*"’" + 0.008*"care" + 0.007*"young" + 0.007*"people" + 0.006*"child" + 0.006*"social" + 0.006*"local" + 0.006*"workers" + 0.005*"well"', '0.027*"children" + 0.013*"care" + 0.008*"people" + 0.007*"’" + 0.006*"social" + 0.006*"work" + 0.006*"young" + 0.006*"workers" + 0.005*"well" + 0.005*"leavers"']</t>
  </si>
  <si>
    <t>80462</t>
  </si>
  <si>
    <t>371</t>
  </si>
  <si>
    <t>data/inspection reports/80462 doncaster</t>
  </si>
  <si>
    <t>https://files.ofsted.gov.uk/v1/file/50181024</t>
  </si>
  <si>
    <t>Tom Anthony</t>
  </si>
  <si>
    <t>14/02/2022</t>
  </si>
  <si>
    <t>25/02/2022</t>
  </si>
  <si>
    <t>08/04/22</t>
  </si>
  <si>
    <t>0.1511958159685433</t>
  </si>
  <si>
    <t>['0.030*"children" + 0.012*"’" + 0.007*"care" + 0.007*"support" + 0.006*"social" + 0.005*"Doncaster" + 0.005*"services" + 0.004*"work" + 0.004*"child" + 0.004*"Children"', '0.032*"children" + 0.014*"’" + 0.007*"care" + 0.006*"support" + 0.006*"well" + 0.006*"services" + 0.005*"work" + 0.005*"families" + 0.005*"Doncaster" + 0.005*"social"', '0.042*"children" + 0.020*"’" + 0.013*"care" + 0.010*"support" + 0.007*"services" + 0.007*"social" + 0.006*"help" + 0.006*"young" + 0.006*"well" + 0.006*"child"']</t>
  </si>
  <si>
    <t>838</t>
  </si>
  <si>
    <t>data/inspection reports/838 dorset</t>
  </si>
  <si>
    <t>https://files.ofsted.gov.uk/v1/file/50172438</t>
  </si>
  <si>
    <t>27/09/2021</t>
  </si>
  <si>
    <t>08/10/2021</t>
  </si>
  <si>
    <t>19/11/21</t>
  </si>
  <si>
    <t>0.19221970879757752</t>
  </si>
  <si>
    <t>['0.028*"children" + 0.017*"care" + 0.014*"’" + 0.007*"leavers" + 0.007*"families" + 0.006*"Dorset" + 0.006*"local" + 0.006*"good" + 0.005*"well" + 0.005*"services"', '0.021*"children" + 0.011*"care" + 0.009*"’" + 0.006*"local" + 0.006*"families" + 0.006*"Dorset" + 0.005*"good" + 0.005*"leavers" + 0.005*"well" + 0.005*"services"', '0.023*"children" + 0.010*"’" + 0.009*"care" + 0.008*"Dorset" + 0.007*"leavers" + 0.006*"families" + 0.006*"local" + 0.006*"services" + 0.006*"work" + 0.005*"workers"']</t>
  </si>
  <si>
    <t>80464</t>
  </si>
  <si>
    <t>332</t>
  </si>
  <si>
    <t>data/inspection reports/80464 dudley</t>
  </si>
  <si>
    <t>https://files.ofsted.gov.uk/v1/file/50204402</t>
  </si>
  <si>
    <t>31/10/2022</t>
  </si>
  <si>
    <t>11/11/2022</t>
  </si>
  <si>
    <t>13/01/23</t>
  </si>
  <si>
    <t>0.1605305788394432</t>
  </si>
  <si>
    <t>['0.027*"children" + 0.013*"care" + 0.011*"’" + 0.010*"needs" + 0.008*"Dudley" + 0.006*"assessments" + 0.005*"social" + 0.005*"plans" + 0.005*"service" + 0.005*"well"', '0.038*"children" + 0.015*"’" + 0.011*"care" + 0.009*"needs" + 0.007*"services" + 0.006*"Dudley" + 0.006*"Children" + 0.005*"work" + 0.005*"service" + 0.005*"leavers"', '0.030*"children" + 0.014*"care" + 0.012*"’" + 0.010*"needs" + 0.006*"Dudley" + 0.006*"services" + 0.005*"service" + 0.005*"Children" + 0.005*"arrangements" + 0.005*"well"']</t>
  </si>
  <si>
    <t>80465</t>
  </si>
  <si>
    <t>840</t>
  </si>
  <si>
    <t>data/inspection reports/80465 durham</t>
  </si>
  <si>
    <t>https://files.ofsted.gov.uk/v1/file/50187560</t>
  </si>
  <si>
    <t>Louise Hollick</t>
  </si>
  <si>
    <t>09/05/2022</t>
  </si>
  <si>
    <t>20/05/2022</t>
  </si>
  <si>
    <t>05/07/22</t>
  </si>
  <si>
    <t>0.17885642682233602</t>
  </si>
  <si>
    <t>['0.028*"children" + 0.011*"’" + 0.011*"care" + 0.009*"services" + 0.008*"needs" + 0.006*"May" + 0.006*"leavers" + 0.006*"social" + 0.005*"support" + 0.005*"families"', '0.034*"children" + 0.014*"’" + 0.011*"care" + 0.009*"services" + 0.009*"support" + 0.007*"needs" + 0.006*"well" + 0.006*"May" + 0.006*"Durham" + 0.006*"plans"', '0.036*"children" + 0.016*"care" + 0.012*"’" + 0.011*"needs" + 0.009*"services" + 0.007*"social" + 0.007*"families" + 0.007*"support" + 0.007*"Durham" + 0.006*"well"']</t>
  </si>
  <si>
    <t>80466</t>
  </si>
  <si>
    <t>811</t>
  </si>
  <si>
    <t>data/inspection reports/80466 east riding of yorkshire</t>
  </si>
  <si>
    <t>https://files.ofsted.gov.uk/v1/file/50212242</t>
  </si>
  <si>
    <t>Louise Walker</t>
  </si>
  <si>
    <t>30/01/2023</t>
  </si>
  <si>
    <t>10/02/2023</t>
  </si>
  <si>
    <t>24/03/23</t>
  </si>
  <si>
    <t>0.1741892790635809</t>
  </si>
  <si>
    <t>['0.044*"children" + 0.016*"’" + 0.014*"care" + 0.009*"services" + 0.009*"needs" + 0.008*"local" + 0.007*"well" + 0.007*"plans" + 0.007*"workers" + 0.007*"authority"', '0.020*"children" + 0.009*"’" + 0.008*"care" + 0.006*"local" + 0.006*"people" + 0.005*"plans" + 0.005*"authority" + 0.005*"services" + 0.005*"needs" + 0.005*"social"', '0.030*"children" + 0.011*"’" + 0.010*"services" + 0.009*"care" + 0.008*"needs" + 0.007*"plans" + 0.007*"well" + 0.007*"workers" + 0.006*"people" + 0.006*"support"']</t>
  </si>
  <si>
    <t>80467</t>
  </si>
  <si>
    <t>845</t>
  </si>
  <si>
    <t>data/inspection reports/80467 east sussex</t>
  </si>
  <si>
    <t>https://files.ofsted.gov.uk/v1/file/50018662</t>
  </si>
  <si>
    <t>16/07/2018</t>
  </si>
  <si>
    <t>04/09/18</t>
  </si>
  <si>
    <t>0.1794769498708573</t>
  </si>
  <si>
    <t>['0.014*"children" + 0.007*"care" + 0.005*"work" + 0.004*"’" + 0.004*"support" + 0.004*"social" + 0.004*"workers" + 0.004*"practice" + 0.003*"managers" + 0.003*"well"', '0.030*"children" + 0.013*"care" + 0.012*"’" + 0.011*"social" + 0.010*"support" + 0.007*"service" + 0.007*"workers" + 0.007*"needs" + 0.006*"work" + 0.006*"well"', '0.019*"children" + 0.013*"care" + 0.009*"social" + 0.009*"’" + 0.009*"well" + 0.007*"service" + 0.007*"workers" + 0.007*"work" + 0.006*"local" + 0.006*"support"']</t>
  </si>
  <si>
    <t>80468</t>
  </si>
  <si>
    <t>881</t>
  </si>
  <si>
    <t>data/inspection reports/80468 essex</t>
  </si>
  <si>
    <t>https://files.ofsted.gov.uk/v1/file/50048231</t>
  </si>
  <si>
    <t>19/11/2018</t>
  </si>
  <si>
    <t>07/01/19</t>
  </si>
  <si>
    <t>0.2065976731601731</t>
  </si>
  <si>
    <t>['0.031*"children" + 0.010*"care" + 0.009*"families" + 0.008*"’" + 0.008*"work" + 0.006*"needs" + 0.006*"support" + 0.006*"practice" + 0.005*"services" + 0.005*"people"', '0.023*"children" + 0.010*"’" + 0.006*"care" + 0.005*"people" + 0.005*"support" + 0.005*"services" + 0.004*"needs" + 0.004*"good" + 0.004*"authority" + 0.004*"local"', '0.038*"children" + 0.017*"’" + 0.009*"care" + 0.009*"families" + 0.009*"needs" + 0.008*"work" + 0.007*"effective" + 0.007*"help" + 0.007*"support" + 0.006*"people"']</t>
  </si>
  <si>
    <t>80469</t>
  </si>
  <si>
    <t>390</t>
  </si>
  <si>
    <t>data/inspection reports/80469 gateshead</t>
  </si>
  <si>
    <t>https://files.ofsted.gov.uk/v1/file/50083971</t>
  </si>
  <si>
    <t>29/04/2019</t>
  </si>
  <si>
    <t>03/05/2019</t>
  </si>
  <si>
    <t>11/06/19</t>
  </si>
  <si>
    <t>0.18619777544936758</t>
  </si>
  <si>
    <t>['0.031*"children" + 0.016*"care" + 0.011*"’" + 0.010*"service" + 0.008*"effective" + 0.008*"social" + 0.008*"support" + 0.007*"work" + 0.007*"practice" + 0.006*"Children"', '0.032*"children" + 0.012*"care" + 0.011*"’" + 0.008*"support" + 0.008*"social" + 0.008*"service" + 0.007*"work" + 0.006*"good" + 0.005*"effective" + 0.005*"families"', '0.030*"children" + 0.013*"’" + 0.011*"care" + 0.009*"work" + 0.008*"social" + 0.008*"effective" + 0.007*"service" + 0.005*"help" + 0.005*"support" + 0.005*"families"']</t>
  </si>
  <si>
    <t>916</t>
  </si>
  <si>
    <t>data/inspection reports/916 gloucestershire</t>
  </si>
  <si>
    <t>https://files.ofsted.gov.uk/v1/file/50180552</t>
  </si>
  <si>
    <t>Andrew Waugh</t>
  </si>
  <si>
    <t>07/02/2022</t>
  </si>
  <si>
    <t>18/02/2022</t>
  </si>
  <si>
    <t>01/04/22</t>
  </si>
  <si>
    <t>0.1977417929292925</t>
  </si>
  <si>
    <t>['0.040*"children" + 0.011*"people" + 0.010*"’" + 0.010*"young" + 0.010*"care" + 0.009*"services" + 0.008*"local" + 0.008*"support" + 0.007*"needs" + 0.007*"social"', '0.030*"children" + 0.014*"’" + 0.008*"people" + 0.008*"social" + 0.008*"young" + 0.008*"care" + 0.007*"services" + 0.007*"child" + 0.007*"local" + 0.007*"2022"', '0.036*"children" + 0.020*"’" + 0.011*"people" + 0.009*"care" + 0.008*"young" + 0.008*"workers" + 0.007*"services" + 0.007*"local" + 0.007*"social" + 0.007*"needs"']</t>
  </si>
  <si>
    <t>80471</t>
  </si>
  <si>
    <t>876</t>
  </si>
  <si>
    <t>data/inspection reports/80471 halton</t>
  </si>
  <si>
    <t>https://files.ofsted.gov.uk/v1/file/50150003</t>
  </si>
  <si>
    <t>13/03/2020</t>
  </si>
  <si>
    <t>15/04/20</t>
  </si>
  <si>
    <t>0.18221745984122228</t>
  </si>
  <si>
    <t>['0.034*"children" + 0.010*"’" + 0.008*"needs" + 0.008*"support" + 0.008*"social" + 0.008*"well" + 0.008*"care" + 0.007*"practice" + 0.006*"work" + 0.006*"need"', '0.035*"children" + 0.010*"’" + 0.009*"well" + 0.008*"social" + 0.007*"services" + 0.007*"work" + 0.007*"care" + 0.007*"needs" + 0.007*"support" + 0.007*"plans"', '0.030*"children" + 0.010*"’" + 0.010*"care" + 0.009*"work" + 0.008*"well" + 0.008*"services" + 0.008*"social" + 0.007*"practice" + 0.007*"support" + 0.006*"risk"']</t>
  </si>
  <si>
    <t>80472</t>
  </si>
  <si>
    <t>850</t>
  </si>
  <si>
    <t>data/inspection reports/80472 hampshire</t>
  </si>
  <si>
    <t>https://files.ofsted.gov.uk/v1/file/50083968</t>
  </si>
  <si>
    <t>Donna Marriott</t>
  </si>
  <si>
    <t>0.18932944606413982</t>
  </si>
  <si>
    <t>['0.029*"children" + 0.017*"’" + 0.011*"support" + 0.009*"care" + 0.009*"workers" + 0.008*"work" + 0.006*"well" + 0.006*"local" + 0.006*"needs" + 0.005*"social"', '0.028*"children" + 0.017*"’" + 0.009*"care" + 0.008*"needs" + 0.007*"support" + 0.007*"work" + 0.006*"workers" + 0.006*"young" + 0.005*"Children" + 0.005*"plans"', '0.025*"children" + 0.013*"’" + 0.010*"care" + 0.008*"work" + 0.007*"workers" + 0.007*"support" + 0.006*"needs" + 0.005*"young" + 0.005*"services" + 0.005*"plans"']</t>
  </si>
  <si>
    <t>80473</t>
  </si>
  <si>
    <t>805</t>
  </si>
  <si>
    <t>data/inspection reports/80473 hartlepool</t>
  </si>
  <si>
    <t>https://files.ofsted.gov.uk/v1/file/50016457</t>
  </si>
  <si>
    <t>Tracey Metcalfe</t>
  </si>
  <si>
    <t>23/07/2018</t>
  </si>
  <si>
    <t>27/07/2018</t>
  </si>
  <si>
    <t>28/08/18</t>
  </si>
  <si>
    <t>0.20813432582169172</t>
  </si>
  <si>
    <t>['0.029*"children" + 0.016*"care" + 0.013*"’" + 0.009*"social" + 0.009*"young" + 0.008*"managers" + 0.008*"people" + 0.007*"well" + 0.007*"quality" + 0.006*"work"', '0.028*"children" + 0.014*"care" + 0.013*"’" + 0.012*"young" + 0.011*"people" + 0.010*"social" + 0.007*"work" + 0.007*"well" + 0.006*"workers" + 0.006*"managers"', '0.022*"children" + 0.015*"’" + 0.013*"care" + 0.010*"social" + 0.009*"people" + 0.009*"young" + 0.008*"well" + 0.007*"support" + 0.006*"workers" + 0.006*"child"']</t>
  </si>
  <si>
    <t>884</t>
  </si>
  <si>
    <t>data/inspection reports/884 herefordshire</t>
  </si>
  <si>
    <t>https://files.ofsted.gov.uk/v1/file/50192875</t>
  </si>
  <si>
    <t>18/07/2022</t>
  </si>
  <si>
    <t>29/07/2022</t>
  </si>
  <si>
    <t>21/09/22</t>
  </si>
  <si>
    <t>0.10182513258150201</t>
  </si>
  <si>
    <t>['0.028*"children" + 0.011*"’" + 0.008*"care" + 0.007*"services" + 0.007*"support" + 0.005*"work" + 0.005*"lack" + 0.005*"people" + 0.005*"workers" + 0.005*"service"', '0.029*"children" + 0.012*"’" + 0.008*"work" + 0.007*"social" + 0.006*"care" + 0.006*"services" + 0.006*"support" + 0.006*"workers" + 0.006*"people" + 0.005*"authority"', '0.044*"children" + 0.018*"’" + 0.008*"work" + 0.008*"support" + 0.008*"care" + 0.007*"social" + 0.007*"services" + 0.006*"practice" + 0.005*"service" + 0.005*"workers"']</t>
  </si>
  <si>
    <t>919</t>
  </si>
  <si>
    <t>data/inspection reports/919 hertfordshire</t>
  </si>
  <si>
    <t>https://files.ofsted.gov.uk/v1/file/50210577</t>
  </si>
  <si>
    <t>Sarah Canto</t>
  </si>
  <si>
    <t>23/01/2023</t>
  </si>
  <si>
    <t>0.18165689388025444</t>
  </si>
  <si>
    <t>['0.033*"children" + 0.013*"’" + 0.009*"care" + 0.009*"people" + 0.008*"services" + 0.008*"support" + 0.007*"young" + 0.007*"workers" + 0.006*"needs" + 0.006*"work"', '0.035*"children" + 0.025*"’" + 0.014*"care" + 0.012*"support" + 0.011*"services" + 0.011*"people" + 0.008*"young" + 0.008*"authority" + 0.007*"local" + 0.007*"Children"', '0.020*"children" + 0.009*"’" + 0.007*"care" + 0.007*"people" + 0.006*"services" + 0.005*"support" + 0.005*"Children" + 0.004*"well" + 0.004*"work" + 0.004*"local"']</t>
  </si>
  <si>
    <t>80419</t>
  </si>
  <si>
    <t>921</t>
  </si>
  <si>
    <t>data/inspection reports/80419 isle of wight</t>
  </si>
  <si>
    <t>https://files.ofsted.gov.uk/v1/file/50048228</t>
  </si>
  <si>
    <t>Tracey Scott</t>
  </si>
  <si>
    <t>30/11/2018</t>
  </si>
  <si>
    <t>0.18161666933889137</t>
  </si>
  <si>
    <t>['0.016*"children" + 0.011*"’" + 0.009*"care" + 0.006*"social" + 0.005*"work" + 0.005*"plans" + 0.005*"families" + 0.005*"Children" + 0.005*"support" + 0.005*"leavers"', '0.029*"children" + 0.015*"’" + 0.012*"care" + 0.007*"support" + 0.007*"social" + 0.006*"work" + 0.005*"needs" + 0.005*"good" + 0.005*"effective" + 0.005*"leaders"', '0.025*"children" + 0.014*"care" + 0.013*"’" + 0.007*"support" + 0.006*"social" + 0.006*"workers" + 0.006*"families" + 0.005*"leavers" + 0.005*"needs" + 0.005*"service"']</t>
  </si>
  <si>
    <t>80476</t>
  </si>
  <si>
    <t>886</t>
  </si>
  <si>
    <t>data/inspection reports/80476 kent</t>
  </si>
  <si>
    <t>https://files.ofsted.gov.uk/v1/file/50187561</t>
  </si>
  <si>
    <t>0.2201705986321368</t>
  </si>
  <si>
    <t>['0.023*"children" + 0.013*"’" + 0.010*"Kent" + 0.009*"support" + 0.009*"work" + 0.006*"workers" + 0.006*"services" + 0.006*"people" + 0.005*"well" + 0.004*"supported"', '0.033*"children" + 0.015*"’" + 0.012*"work" + 0.011*"care" + 0.010*"support" + 0.008*"needs" + 0.008*"people" + 0.008*"services" + 0.007*"young" + 0.007*"Kent"', '0.028*"children" + 0.017*"’" + 0.012*"support" + 0.010*"services" + 0.009*"work" + 0.009*"Kent" + 0.009*"care" + 0.008*"young" + 0.006*"social" + 0.006*"workers"']</t>
  </si>
  <si>
    <t>80477</t>
  </si>
  <si>
    <t>810</t>
  </si>
  <si>
    <t>data/inspection reports/80477 kingston upon hull</t>
  </si>
  <si>
    <t>https://files.ofsted.gov.uk/v1/file/50204403</t>
  </si>
  <si>
    <t>14/11/2022</t>
  </si>
  <si>
    <t>25/11/2022</t>
  </si>
  <si>
    <t>0.15341715247715249</t>
  </si>
  <si>
    <t>['0.029*"children" + 0.015*"care" + 0.015*"’" + 0.007*"number" + 0.007*"social" + 0.006*"services" + 0.006*"need" + 0.006*"service" + 0.006*"well" + 0.006*"Hull"', '0.045*"children" + 0.014*"’" + 0.012*"care" + 0.008*"social" + 0.007*"services" + 0.006*"planning" + 0.006*"protection" + 0.006*"Children" + 0.006*"work" + 0.005*"service"', '0.033*"children" + 0.014*"care" + 0.011*"’" + 0.007*"social" + 0.005*"services" + 0.005*"service" + 0.005*"Children" + 0.005*"planning" + 0.005*"local" + 0.005*"management"']</t>
  </si>
  <si>
    <t>80478</t>
  </si>
  <si>
    <t>382</t>
  </si>
  <si>
    <t>data/inspection reports/80478 kirklees</t>
  </si>
  <si>
    <t>https://files.ofsted.gov.uk/v1/file/50098215</t>
  </si>
  <si>
    <t>10/06/2019</t>
  </si>
  <si>
    <t>21/06/2019</t>
  </si>
  <si>
    <t>05/08/19</t>
  </si>
  <si>
    <t>0.15586510772100295</t>
  </si>
  <si>
    <t>['0.037*"children" + 0.013*"care" + 0.010*"’" + 0.009*"social" + 0.009*"managers" + 0.007*"work" + 0.007*"service" + 0.007*"practice" + 0.007*"workers" + 0.006*"quality"', '0.030*"children" + 0.016*"care" + 0.010*"’" + 0.010*"managers" + 0.009*"social" + 0.007*"service" + 0.007*"work" + 0.006*"support" + 0.005*"people" + 0.005*"workers"', '0.026*"children" + 0.011*"care" + 0.009*"’" + 0.007*"social" + 0.006*"support" + 0.006*"service" + 0.006*"managers" + 0.005*"quality" + 0.005*"improvement" + 0.005*"young"']</t>
  </si>
  <si>
    <t>80479</t>
  </si>
  <si>
    <t>340</t>
  </si>
  <si>
    <t>data/inspection reports/80479 knowsley</t>
  </si>
  <si>
    <t>https://files.ofsted.gov.uk/v1/file/50173304</t>
  </si>
  <si>
    <t>11/10/2021</t>
  </si>
  <si>
    <t>22/10/2021</t>
  </si>
  <si>
    <t>03/12/21</t>
  </si>
  <si>
    <t>0.15607016493748338</t>
  </si>
  <si>
    <t>['0.044*"children" + 0.013*"’" + 0.011*"services" + 0.009*"care" + 0.007*"work" + 0.007*"improvement" + 0.006*"local" + 0.006*"social" + 0.006*"progress" + 0.006*"authority"', '0.037*"children" + 0.011*"care" + 0.011*"work" + 0.011*"’" + 0.008*"services" + 0.007*"needs" + 0.007*"progress" + 0.006*"plans" + 0.006*"improvement" + 0.006*"social"', '0.038*"children" + 0.012*"care" + 0.012*"’" + 0.011*"services" + 0.009*"work" + 0.008*"progress" + 0.007*"support" + 0.006*"social" + 0.006*"improvement" + 0.006*"Knowsley"']</t>
  </si>
  <si>
    <t>80480</t>
  </si>
  <si>
    <t>888</t>
  </si>
  <si>
    <t>data/inspection reports/80480 lancashire</t>
  </si>
  <si>
    <t>https://files.ofsted.gov.uk/v1/file/50205966</t>
  </si>
  <si>
    <t>28/11/2022</t>
  </si>
  <si>
    <t>09/12/2022</t>
  </si>
  <si>
    <t>26/01/23</t>
  </si>
  <si>
    <t>0.16708748104687185</t>
  </si>
  <si>
    <t>['0.013*"children" + 0.010*"’" + 0.007*"leavers" + 0.006*"care" + 0.006*"services" + 0.005*"Children" + 0.005*"needs" + 0.005*"authority" + 0.005*"local" + 0.004*"need"', '0.032*"children" + 0.015*"’" + 0.013*"care" + 0.009*"support" + 0.008*"local" + 0.008*"leavers" + 0.007*"authority" + 0.007*"services" + 0.006*"well" + 0.006*"supported"', '0.037*"children" + 0.016*"care" + 0.015*"’" + 0.009*"local" + 0.009*"well" + 0.009*"leavers" + 0.009*"services" + 0.009*"authority" + 0.008*"Children" + 0.008*"needs"']</t>
  </si>
  <si>
    <t>383</t>
  </si>
  <si>
    <t>data/inspection reports/383 leeds</t>
  </si>
  <si>
    <t>https://files.ofsted.gov.uk/v1/file/50182665</t>
  </si>
  <si>
    <t>21/02/2022</t>
  </si>
  <si>
    <t>09/05/22</t>
  </si>
  <si>
    <t>0.17921000610364904</t>
  </si>
  <si>
    <t>['0.037*"children" + 0.014*"’" + 0.010*"support" + 0.010*"workers" + 0.009*"care" + 0.009*"social" + 0.008*"Leeds" + 0.007*"needs" + 0.006*"child" + 0.006*"work"', '0.026*"children" + 0.012*"’" + 0.009*"support" + 0.008*"care" + 0.006*"families" + 0.006*"workers" + 0.006*"services" + 0.006*"Children" + 0.006*"Leeds" + 0.005*"social"', '0.032*"children" + 0.014*"’" + 0.009*"social" + 0.009*"workers" + 0.007*"families" + 0.007*"support" + 0.006*"Children" + 0.006*"care" + 0.006*"work" + 0.005*"needs"']</t>
  </si>
  <si>
    <t>80482</t>
  </si>
  <si>
    <t>856</t>
  </si>
  <si>
    <t>data/inspection reports/80482 leicester</t>
  </si>
  <si>
    <t>https://files.ofsted.gov.uk/v1/file/50171965</t>
  </si>
  <si>
    <t>Neil Penswick</t>
  </si>
  <si>
    <t>20/09/2021</t>
  </si>
  <si>
    <t>01/10/2021</t>
  </si>
  <si>
    <t>12/11/21</t>
  </si>
  <si>
    <t>0.2013033696033695</t>
  </si>
  <si>
    <t>['0.030*"children" + 0.011*"’" + 0.010*"services" + 0.009*"care" + 0.009*"support" + 0.007*"well" + 0.007*"families" + 0.006*"local" + 0.006*"2021" + 0.005*"work"', '0.032*"children" + 0.020*"’" + 0.012*"care" + 0.011*"services" + 0.009*"support" + 0.008*"work" + 0.008*"2021" + 0.007*"Leicester" + 0.007*"well" + 0.007*"social"', '0.040*"children" + 0.017*"’" + 0.013*"care" + 0.013*"services" + 0.010*"support" + 0.008*"work" + 0.008*"well" + 0.007*"2021" + 0.007*"Leicester" + 0.006*"authority"']</t>
  </si>
  <si>
    <t>80483</t>
  </si>
  <si>
    <t>855</t>
  </si>
  <si>
    <t>data/inspection reports/80483 leicestershire</t>
  </si>
  <si>
    <t>https://files.ofsted.gov.uk/v1/file/50121477</t>
  </si>
  <si>
    <t>Kate Malleson</t>
  </si>
  <si>
    <t>23/09/2019</t>
  </si>
  <si>
    <t>04/10/2019</t>
  </si>
  <si>
    <t>04/11/19</t>
  </si>
  <si>
    <t>0.17953302463219437</t>
  </si>
  <si>
    <t>['0.025*"children" + 0.011*"care" + 0.008*"’" + 0.008*"good" + 0.007*"social" + 0.006*"work" + 0.006*"support" + 0.006*"local" + 0.006*"help" + 0.006*"well"', '0.022*"children" + 0.013*"’" + 0.011*"care" + 0.010*"social" + 0.009*"well" + 0.006*"help" + 0.006*"needs" + 0.006*"quality" + 0.005*"local" + 0.005*"work"', '0.038*"children" + 0.014*"care" + 0.009*"work" + 0.008*"’" + 0.008*"social" + 0.006*"good" + 0.006*"workers" + 0.006*"effective" + 0.006*"needs" + 0.006*"local"']</t>
  </si>
  <si>
    <t>80484</t>
  </si>
  <si>
    <t>925</t>
  </si>
  <si>
    <t>data/inspection reports/80484 lincolnshire</t>
  </si>
  <si>
    <t>https://files.ofsted.gov.uk/v1/file/50083970</t>
  </si>
  <si>
    <t>Rachel Griffiths</t>
  </si>
  <si>
    <t>0.20690884982652516</t>
  </si>
  <si>
    <t>['0.040*"children" + 0.018*"’" + 0.016*"care" + 0.009*"families" + 0.009*"help" + 0.007*"well" + 0.006*"work" + 0.006*"Children" + 0.006*"needs" + 0.006*"support"', '0.041*"children" + 0.015*"’" + 0.015*"care" + 0.008*"needs" + 0.007*"support" + 0.006*"families" + 0.006*"help" + 0.006*"work" + 0.005*"experiences" + 0.005*"people"', '0.026*"children" + 0.012*"’" + 0.008*"care" + 0.006*"help" + 0.006*"support" + 0.005*"well" + 0.005*"work" + 0.004*"families" + 0.004*"experiences" + 0.004*"needs"']</t>
  </si>
  <si>
    <t>80485</t>
  </si>
  <si>
    <t>341</t>
  </si>
  <si>
    <t>data/inspection reports/80485 liverpool</t>
  </si>
  <si>
    <t>https://files.ofsted.gov.uk/v1/file/50004481</t>
  </si>
  <si>
    <t>14/05/2018</t>
  </si>
  <si>
    <t>25/05/2018</t>
  </si>
  <si>
    <t>02/07/18</t>
  </si>
  <si>
    <t>0.16950189746628289</t>
  </si>
  <si>
    <t>['0.022*"children" + 0.014*"care" + 0.010*"’" + 0.009*"good" + 0.007*"support" + 0.006*"quality" + 0.006*"local" + 0.006*"social" + 0.006*"needs" + 0.005*"planning"', '0.032*"children" + 0.016*"care" + 0.007*"quality" + 0.007*"social" + 0.007*"local" + 0.007*"work" + 0.007*"needs" + 0.006*"’" + 0.006*"support" + 0.006*"authority"', '0.022*"children" + 0.010*"care" + 0.010*"’" + 0.007*"support" + 0.006*"authority" + 0.005*"quality" + 0.005*"work" + 0.005*"needs" + 0.005*"child" + 0.005*"improvement"']</t>
  </si>
  <si>
    <t>80486</t>
  </si>
  <si>
    <t>301</t>
  </si>
  <si>
    <t>data/inspection reports/80486 barking and dagenham</t>
  </si>
  <si>
    <t>https://files.ofsted.gov.uk/v1/file/50066870</t>
  </si>
  <si>
    <t>Brenda McLaughlin</t>
  </si>
  <si>
    <t>18/02/2019</t>
  </si>
  <si>
    <t>01/03/2019</t>
  </si>
  <si>
    <t>01/04/19</t>
  </si>
  <si>
    <t>0.1634152453971732</t>
  </si>
  <si>
    <t>['0.022*"children" + 0.009*"care" + 0.008*"services" + 0.008*"’" + 0.007*"well" + 0.005*"work" + 0.005*"help" + 0.004*"health" + 0.004*"workers" + 0.004*"quality"', '0.033*"children" + 0.013*"care" + 0.011*"’" + 0.008*"work" + 0.007*"services" + 0.007*"well" + 0.005*"needs" + 0.005*"social" + 0.004*"effective" + 0.004*"improvement"', '0.034*"children" + 0.009*"work" + 0.009*"care" + 0.008*"’" + 0.008*"services" + 0.006*"health" + 0.005*"well" + 0.005*"help" + 0.004*"quality" + 0.004*"needs"']</t>
  </si>
  <si>
    <t>80487</t>
  </si>
  <si>
    <t>302</t>
  </si>
  <si>
    <t>data/inspection reports/80487 barnet</t>
  </si>
  <si>
    <t>https://files.ofsted.gov.uk/v1/file/50088889</t>
  </si>
  <si>
    <t>Andy Whippey</t>
  </si>
  <si>
    <t>13/05/2019</t>
  </si>
  <si>
    <t>24/05/2019</t>
  </si>
  <si>
    <t>01/07/19</t>
  </si>
  <si>
    <t>0.23471404390341705</t>
  </si>
  <si>
    <t>['0.034*"children" + 0.013*"care" + 0.012*"’" + 0.010*"needs" + 0.009*"good" + 0.009*"well" + 0.008*"young" + 0.007*"people" + 0.007*"need" + 0.007*"support"', '0.029*"children" + 0.011*"’" + 0.010*"care" + 0.008*"people" + 0.007*"young" + 0.006*"well" + 0.006*"good" + 0.006*"support" + 0.005*"help" + 0.005*"needs"', '0.029*"children" + 0.013*"’" + 0.011*"care" + 0.008*"good" + 0.008*"needs" + 0.008*"need" + 0.008*"support" + 0.007*"people" + 0.006*"young" + 0.006*"well"']</t>
  </si>
  <si>
    <t>303</t>
  </si>
  <si>
    <t>data/inspection reports/303 bexley</t>
  </si>
  <si>
    <t>https://files.ofsted.gov.uk/v1/file/50212243</t>
  </si>
  <si>
    <t>06/02/2023</t>
  </si>
  <si>
    <t>0.1906089848146874</t>
  </si>
  <si>
    <t>['0.033*"children" + 0.013*"’" + 0.013*"care" + 0.009*"support" + 0.008*"services" + 0.007*"workers" + 0.006*"effective" + 0.006*"local" + 0.005*"social" + 0.005*"leavers"', '0.039*"children" + 0.017*"’" + 0.013*"support" + 0.012*"care" + 0.008*"leavers" + 0.007*"services" + 0.007*"workers" + 0.007*"well" + 0.006*"needs" + 0.006*"work"', '0.022*"children" + 0.020*"’" + 0.011*"care" + 0.010*"support" + 0.006*"leavers" + 0.006*"workers" + 0.005*"services" + 0.005*"help" + 0.005*"local" + 0.004*"work"']</t>
  </si>
  <si>
    <t>80489</t>
  </si>
  <si>
    <t>304</t>
  </si>
  <si>
    <t>data/inspection reports/80489 brent</t>
  </si>
  <si>
    <t>https://files.ofsted.gov.uk/v1/file/50213625</t>
  </si>
  <si>
    <t>Kendra Bell</t>
  </si>
  <si>
    <t>24/02/2023</t>
  </si>
  <si>
    <t>11/04/23</t>
  </si>
  <si>
    <t>0.19592278138528132</t>
  </si>
  <si>
    <t>['0.038*"children" + 0.020*"care" + 0.016*"’" + 0.010*"support" + 0.010*"help" + 0.010*"services" + 0.010*"leavers" + 0.007*"well" + 0.007*"progress" + 0.006*"leaders"', '0.024*"children" + 0.013*"care" + 0.012*"’" + 0.011*"support" + 0.008*"services" + 0.007*"leavers" + 0.006*"help" + 0.006*"work" + 0.005*"plans" + 0.005*"well"', '0.042*"children" + 0.017*"care" + 0.015*"’" + 0.015*"services" + 0.009*"help" + 0.009*"support" + 0.008*"well" + 0.008*"leavers" + 0.007*"workers" + 0.006*"leaders"']</t>
  </si>
  <si>
    <t>80490</t>
  </si>
  <si>
    <t>305</t>
  </si>
  <si>
    <t>data/inspection reports/80490 bromley</t>
  </si>
  <si>
    <t>https://files.ofsted.gov.uk/v1/file/50048227</t>
  </si>
  <si>
    <t>Dawn Godfrey</t>
  </si>
  <si>
    <t>0.21434861504410355</t>
  </si>
  <si>
    <t>['0.026*"children" + 0.014*"care" + 0.012*"’" + 0.008*"work" + 0.007*"well" + 0.006*"services" + 0.006*"social" + 0.006*"needs" + 0.005*"support" + 0.005*"service"', '0.020*"children" + 0.014*"’" + 0.011*"care" + 0.007*"needs" + 0.007*"Children" + 0.006*"young" + 0.006*"services" + 0.005*"work" + 0.005*"need" + 0.005*"leavers"', '0.022*"children" + 0.013*"care" + 0.012*"’" + 0.008*"services" + 0.007*"needs" + 0.007*"leavers" + 0.006*"well" + 0.006*"work" + 0.006*"service" + 0.006*"families"']</t>
  </si>
  <si>
    <t>80491</t>
  </si>
  <si>
    <t>202</t>
  </si>
  <si>
    <t>data/inspection reports/80491 camden</t>
  </si>
  <si>
    <t>https://files.ofsted.gov.uk/v1/file/50186251</t>
  </si>
  <si>
    <t>25/04/2022</t>
  </si>
  <si>
    <t>29/04/2022</t>
  </si>
  <si>
    <t>21/06/22</t>
  </si>
  <si>
    <t>0.1894057485724153</t>
  </si>
  <si>
    <t>['0.021*"children" + 0.011*"care" + 0.008*"services" + 0.008*"’" + 0.007*"Children" + 0.007*"protection" + 0.006*"local" + 0.006*"Camden" + 0.006*"social" + 0.005*"families"', '0.017*"children" + 0.010*"care" + 0.009*"’" + 0.007*"families" + 0.007*"services" + 0.006*"leaders" + 0.006*"support" + 0.006*"Children" + 0.005*"workers" + 0.005*"Camden"', '0.031*"children" + 0.011*"services" + 0.011*"’" + 0.009*"care" + 0.007*"Camden" + 0.007*"Children" + 0.007*"workers" + 0.006*"practice" + 0.006*"families" + 0.006*"leaders"']</t>
  </si>
  <si>
    <t>80492</t>
  </si>
  <si>
    <t>306</t>
  </si>
  <si>
    <t>data/inspection reports/80492 croydon</t>
  </si>
  <si>
    <t>https://files.ofsted.gov.uk/v1/file/50149056</t>
  </si>
  <si>
    <t>03/02/2020</t>
  </si>
  <si>
    <t>14/02/2020</t>
  </si>
  <si>
    <t>16/03/20</t>
  </si>
  <si>
    <t>0.1788603432671443</t>
  </si>
  <si>
    <t>['0.031*"children" + 0.020*"care" + 0.011*"’" + 0.008*"managers" + 0.008*"work" + 0.007*"well" + 0.006*"services" + 0.006*"needs" + 0.006*"Senior" + 0.005*"leavers"', '0.032*"children" + 0.015*"care" + 0.009*"’" + 0.007*"managers" + 0.007*"work" + 0.007*"needs" + 0.007*"well" + 0.006*"services" + 0.006*"leavers" + 0.006*"Croydon"', '0.018*"children" + 0.016*"care" + 0.010*"’" + 0.008*"work" + 0.007*"managers" + 0.007*"leavers" + 0.006*"services" + 0.005*"people" + 0.005*"Croydon" + 0.005*"ensure"']</t>
  </si>
  <si>
    <t>80493</t>
  </si>
  <si>
    <t>307</t>
  </si>
  <si>
    <t>data/inspection reports/80493 ealing</t>
  </si>
  <si>
    <t>https://files.ofsted.gov.uk/v1/file/50135437</t>
  </si>
  <si>
    <t>Caroline Walsh</t>
  </si>
  <si>
    <t>04/11/2019</t>
  </si>
  <si>
    <t>08/11/2019</t>
  </si>
  <si>
    <t>0.17111833193688028</t>
  </si>
  <si>
    <t>['0.039*"children" + 0.018*"care" + 0.010*"’" + 0.007*"quality" + 0.007*"support" + 0.007*"leavers" + 0.007*"families" + 0.006*"services" + 0.006*"people" + 0.006*"workers"', '0.033*"children" + 0.017*"care" + 0.009*"quality" + 0.009*"leavers" + 0.008*"’" + 0.006*"support" + 0.006*"good" + 0.006*"needs" + 0.005*"plans" + 0.005*"young"', '0.031*"children" + 0.015*"care" + 0.010*"’" + 0.008*"quality" + 0.007*"support" + 0.007*"leavers" + 0.007*"needs" + 0.006*"families" + 0.005*"managers" + 0.005*"services"']</t>
  </si>
  <si>
    <t>308</t>
  </si>
  <si>
    <t>data/inspection reports/308 enfield</t>
  </si>
  <si>
    <t>https://files.ofsted.gov.uk/v1/file/50070309</t>
  </si>
  <si>
    <t>04/03/2019</t>
  </si>
  <si>
    <t>15/03/2019</t>
  </si>
  <si>
    <t>15/04/19</t>
  </si>
  <si>
    <t>0.20216815313200862</t>
  </si>
  <si>
    <t>['0.025*"children" + 0.013*"’" + 0.009*"work" + 0.008*"care" + 0.007*"people" + 0.007*"ensure" + 0.006*"services" + 0.006*"needs" + 0.006*"young" + 0.006*"good"', '0.039*"children" + 0.011*"’" + 0.010*"care" + 0.009*"services" + 0.009*"support" + 0.008*"needs" + 0.007*"work" + 0.007*"practice" + 0.006*"good" + 0.006*"people"', '0.033*"children" + 0.010*"’" + 0.010*"care" + 0.007*"work" + 0.006*"effective" + 0.006*"ensure" + 0.006*"needs" + 0.006*"practice" + 0.006*"quality" + 0.005*"good"']</t>
  </si>
  <si>
    <t>80495</t>
  </si>
  <si>
    <t>203</t>
  </si>
  <si>
    <t>data/inspection reports/80495 greenwich</t>
  </si>
  <si>
    <t>https://files.ofsted.gov.uk/v1/file/50143727</t>
  </si>
  <si>
    <t>09/12/2019</t>
  </si>
  <si>
    <t>13/12/2019</t>
  </si>
  <si>
    <t>27/01/20</t>
  </si>
  <si>
    <t>0.2109459781608905</t>
  </si>
  <si>
    <t>['0.025*"children" + 0.008*"well" + 0.008*"’" + 0.007*"care" + 0.006*"plans" + 0.006*"leavers" + 0.006*"good" + 0.005*"needs" + 0.005*"need" + 0.004*"families"', '0.027*"children" + 0.012*"care" + 0.011*"’" + 0.008*"leavers" + 0.007*"well" + 0.007*"good" + 0.006*"plans" + 0.006*"needs" + 0.006*"range" + 0.005*"workers"', '0.035*"children" + 0.019*"care" + 0.011*"’" + 0.009*"well" + 0.007*"needs" + 0.007*"good" + 0.007*"plans" + 0.006*"managers" + 0.006*"need" + 0.006*"work"']</t>
  </si>
  <si>
    <t>80496</t>
  </si>
  <si>
    <t>204</t>
  </si>
  <si>
    <t>data/inspection reports/80496 hackney</t>
  </si>
  <si>
    <t>https://files.ofsted.gov.uk/v1/file/50135828</t>
  </si>
  <si>
    <t>Brenda McInerney</t>
  </si>
  <si>
    <t>11/11/2019</t>
  </si>
  <si>
    <t>22/11/2019</t>
  </si>
  <si>
    <t>20/12/19</t>
  </si>
  <si>
    <t>0.13495922338135455</t>
  </si>
  <si>
    <t>['0.027*"children" + 0.012*"care" + 0.008*"social" + 0.007*"’" + 0.006*"practice" + 0.006*"work" + 0.005*"needs" + 0.005*"support" + 0.005*"workers" + 0.005*"plans"', '0.044*"children" + 0.015*"care" + 0.014*"’" + 0.008*"work" + 0.008*"practice" + 0.008*"support" + 0.007*"social" + 0.006*"people" + 0.006*"Children" + 0.005*"services"', '0.032*"children" + 0.016*"care" + 0.011*"’" + 0.010*"practice" + 0.008*"social" + 0.007*"support" + 0.006*"number" + 0.006*"work" + 0.006*"workers" + 0.006*"planning"']</t>
  </si>
  <si>
    <t>80497</t>
  </si>
  <si>
    <t>205</t>
  </si>
  <si>
    <t>data/inspection reports/80497 hammersmith and fulham</t>
  </si>
  <si>
    <t>https://files.ofsted.gov.uk/v1/file/50116344</t>
  </si>
  <si>
    <t>09/09/2019</t>
  </si>
  <si>
    <t>13/09/2019</t>
  </si>
  <si>
    <t>15/10/19</t>
  </si>
  <si>
    <t>0.2054290613875142</t>
  </si>
  <si>
    <t>['0.022*"children" + 0.011*"’" + 0.010*"care" + 0.009*"people" + 0.008*"support" + 0.007*"services" + 0.007*"service" + 0.007*"work" + 0.006*"needs" + 0.006*"well"', '0.031*"children" + 0.010*"care" + 0.009*"’" + 0.009*"support" + 0.008*"well" + 0.007*"services" + 0.007*"work" + 0.007*"needs" + 0.006*"service" + 0.006*"effective"', '0.028*"children" + 0.012*"care" + 0.011*"support" + 0.010*"’" + 0.010*"work" + 0.009*"effective" + 0.007*"needs" + 0.007*"services" + 0.006*"people" + 0.006*"service"']</t>
  </si>
  <si>
    <t>80498</t>
  </si>
  <si>
    <t>309</t>
  </si>
  <si>
    <t>data/inspection reports/80498 haringey</t>
  </si>
  <si>
    <t>https://files.ofsted.gov.uk/v1/file/50213624</t>
  </si>
  <si>
    <t>Claire Beckingham</t>
  </si>
  <si>
    <t>13/02/2023</t>
  </si>
  <si>
    <t>0.17965260097438307</t>
  </si>
  <si>
    <t>['0.030*"children" + 0.015*"’" + 0.011*"people" + 0.011*"young" + 0.010*"Haringey" + 0.009*"support" + 0.009*"care" + 0.007*"needs" + 0.007*"help" + 0.007*"workers"', '0.022*"children" + 0.010*"’" + 0.007*"young" + 0.007*"people" + 0.006*"support" + 0.006*"help" + 0.006*"work" + 0.006*"needs" + 0.005*"care" + 0.005*"plans"', '0.025*"children" + 0.013*"’" + 0.011*"people" + 0.009*"young" + 0.008*"services" + 0.007*"support" + 0.007*"work" + 0.006*"workers" + 0.006*"needs" + 0.006*"local"']</t>
  </si>
  <si>
    <t>80499</t>
  </si>
  <si>
    <t>310</t>
  </si>
  <si>
    <t>data/inspection reports/80499 harrow</t>
  </si>
  <si>
    <t>https://files.ofsted.gov.uk/v1/file/50149055</t>
  </si>
  <si>
    <t>10/02/2020</t>
  </si>
  <si>
    <t>0.2166095000889522</t>
  </si>
  <si>
    <t>['0.025*"children" + 0.011*"’" + 0.010*"work" + 0.010*"good" + 0.009*"care" + 0.009*"help" + 0.007*"needs" + 0.007*"workers" + 0.007*"people" + 0.007*"well"', '0.018*"children" + 0.010*"care" + 0.009*"good" + 0.009*"’" + 0.008*"help" + 0.008*"work" + 0.007*"well" + 0.007*"support" + 0.006*"people" + 0.006*"services"', '0.023*"children" + 0.010*"care" + 0.009*"’" + 0.009*"work" + 0.008*"good" + 0.008*"help" + 0.007*"well" + 0.007*"needs" + 0.006*"young" + 0.006*"services"']</t>
  </si>
  <si>
    <t>80500</t>
  </si>
  <si>
    <t>311</t>
  </si>
  <si>
    <t>data/inspection reports/80500 havering</t>
  </si>
  <si>
    <t>https://files.ofsted.gov.uk/v1/file/50006280</t>
  </si>
  <si>
    <t>11/06/2018</t>
  </si>
  <si>
    <t>22/06/2018</t>
  </si>
  <si>
    <t>23/07/18</t>
  </si>
  <si>
    <t>0.21131827468461137</t>
  </si>
  <si>
    <t>['0.031*"children" + 0.011*"care" + 0.006*"quality" + 0.006*"needs" + 0.006*"young" + 0.006*"’" + 0.006*"need" + 0.006*"plans" + 0.006*"work" + 0.006*"support"', '0.029*"children" + 0.012*"’" + 0.011*"care" + 0.007*"good" + 0.006*"social" + 0.006*"needs" + 0.006*"well" + 0.006*"support" + 0.006*"child" + 0.005*"quality"', '0.024*"children" + 0.010*"care" + 0.009*"’" + 0.007*"good" + 0.007*"support" + 0.007*"need" + 0.007*"needs" + 0.006*"quality" + 0.006*"social" + 0.006*"young"']</t>
  </si>
  <si>
    <t>312</t>
  </si>
  <si>
    <t>data/inspection reports/312 hillingdon</t>
  </si>
  <si>
    <t>https://files.ofsted.gov.uk/v1/file/50004456</t>
  </si>
  <si>
    <t>16/04/2018</t>
  </si>
  <si>
    <t>27/04/2018</t>
  </si>
  <si>
    <t>30/05/18</t>
  </si>
  <si>
    <t>0.2242636353426447</t>
  </si>
  <si>
    <t>['0.047*"children" + 0.016*"care" + 0.010*"’" + 0.010*"good" + 0.009*"Children" + 0.007*"workers" + 0.007*"young" + 0.007*"help" + 0.007*"people" + 0.006*"needs"', '0.031*"children" + 0.011*"care" + 0.011*"’" + 0.009*"good" + 0.006*"well" + 0.006*"need" + 0.006*"people" + 0.006*"workers" + 0.006*"Children" + 0.006*"social"', '0.022*"children" + 0.007*"care" + 0.007*"’" + 0.006*"good" + 0.005*"young" + 0.005*"service" + 0.005*"Children" + 0.004*"need" + 0.004*"quality" + 0.004*"work"']</t>
  </si>
  <si>
    <t>80503</t>
  </si>
  <si>
    <t>313</t>
  </si>
  <si>
    <t>data/inspection reports/80503 hounslow</t>
  </si>
  <si>
    <t>https://files.ofsted.gov.uk/v1/file/50037490</t>
  </si>
  <si>
    <t>01/10/2018</t>
  </si>
  <si>
    <t>12/10/2018</t>
  </si>
  <si>
    <t>12/11/18</t>
  </si>
  <si>
    <t>0.1753616401471631</t>
  </si>
  <si>
    <t>['0.034*"children" + 0.012*"’" + 0.010*"care" + 0.009*"leaders" + 0.009*"support" + 0.007*"needs" + 0.007*"services" + 0.007*"plans" + 0.006*"people" + 0.006*"quality"', '0.026*"children" + 0.010*"support" + 0.010*"care" + 0.010*"services" + 0.010*"need" + 0.009*"good" + 0.009*"’" + 0.008*"needs" + 0.007*"Children" + 0.007*"leaders"', '0.032*"children" + 0.011*"’" + 0.008*"care" + 0.008*"good" + 0.008*"needs" + 0.008*"people" + 0.007*"leaders" + 0.007*"support" + 0.007*"services" + 0.006*"quality"']</t>
  </si>
  <si>
    <t>80505</t>
  </si>
  <si>
    <t>206</t>
  </si>
  <si>
    <t>data/inspection reports/80505 islington</t>
  </si>
  <si>
    <t>https://files.ofsted.gov.uk/v1/file/50150002</t>
  </si>
  <si>
    <t>Nicola Bennett</t>
  </si>
  <si>
    <t>09/03/2020</t>
  </si>
  <si>
    <t>0.20902986975796237</t>
  </si>
  <si>
    <t>['0.033*"children" + 0.014*"care" + 0.014*"’" + 0.010*"services" + 0.009*"needs" + 0.009*"well" + 0.009*"social" + 0.008*"people" + 0.007*"workers" + 0.007*"plans"', '0.033*"children" + 0.009*"needs" + 0.008*"care" + 0.008*"well" + 0.008*"social" + 0.008*"’" + 0.007*"services" + 0.006*"leavers" + 0.006*"people" + 0.005*"workers"', '0.022*"children" + 0.013*"care" + 0.010*"needs" + 0.009*"’" + 0.009*"well" + 0.008*"services" + 0.006*"people" + 0.006*"social" + 0.006*"workers" + 0.005*"service"']</t>
  </si>
  <si>
    <t>80506</t>
  </si>
  <si>
    <t>208</t>
  </si>
  <si>
    <t>data/inspection reports/80506 lambeth</t>
  </si>
  <si>
    <t>https://files.ofsted.gov.uk/v1/file/50202402</t>
  </si>
  <si>
    <t>Russel Breyer</t>
  </si>
  <si>
    <t>24/10/2022</t>
  </si>
  <si>
    <t>04/11/2022</t>
  </si>
  <si>
    <t>16/12/22</t>
  </si>
  <si>
    <t>0.17176877259538545</t>
  </si>
  <si>
    <t>['0.039*"children" + 0.014*"’" + 0.013*"care" + 0.007*"needs" + 0.007*"services" + 0.007*"support" + 0.006*"well" + 0.006*"leavers" + 0.006*"plans" + 0.005*"need"', '0.037*"children" + 0.014*"care" + 0.012*"’" + 0.009*"needs" + 0.008*"support" + 0.007*"services" + 0.007*"good" + 0.007*"well" + 0.006*"leavers" + 0.006*"Lambeth"', '0.042*"children" + 0.013*"care" + 0.012*"’" + 0.009*"services" + 0.008*"well" + 0.008*"support" + 0.007*"plans" + 0.006*"Lambeth" + 0.006*"needs" + 0.005*"local"']</t>
  </si>
  <si>
    <t>80508</t>
  </si>
  <si>
    <t>209</t>
  </si>
  <si>
    <t>data/inspection reports/80508 lewisham</t>
  </si>
  <si>
    <t>https://files.ofsted.gov.uk/v1/file/50101634</t>
  </si>
  <si>
    <t>19/07/2019</t>
  </si>
  <si>
    <t>19/08/19</t>
  </si>
  <si>
    <t>0.15384495108942628</t>
  </si>
  <si>
    <t>['0.026*"children" + 0.010*"work" + 0.008*"’" + 0.008*"care" + 0.007*"social" + 0.006*"improvement" + 0.006*"quality" + 0.005*"services" + 0.005*"However" + 0.005*"well"', '0.028*"children" + 0.010*"care" + 0.009*"work" + 0.009*"’" + 0.008*"services" + 0.008*"social" + 0.005*"help" + 0.005*"improvement" + 0.005*"workers" + 0.005*"well"', '0.026*"children" + 0.009*"care" + 0.007*"’" + 0.007*"social" + 0.006*"well" + 0.006*"improvement" + 0.005*"However" + 0.005*"work" + 0.005*"services" + 0.005*"quality"']</t>
  </si>
  <si>
    <t>80510</t>
  </si>
  <si>
    <t>315</t>
  </si>
  <si>
    <t>data/inspection reports/80510 merton</t>
  </si>
  <si>
    <t>https://files.ofsted.gov.uk/v1/file/50182669</t>
  </si>
  <si>
    <t>0.19820199709978015</t>
  </si>
  <si>
    <t>['0.028*"children" + 0.013*"work" + 0.013*"’" + 0.013*"care" + 0.009*"services" + 0.007*"support" + 0.007*"well" + 0.006*"help" + 0.005*"social" + 0.005*"local"', '0.026*"children" + 0.012*"’" + 0.012*"care" + 0.007*"work" + 0.007*"services" + 0.007*"well" + 0.007*"support" + 0.006*"help" + 0.005*"social" + 0.005*"young"', '0.032*"children" + 0.014*"’" + 0.012*"work" + 0.010*"care" + 0.009*"support" + 0.009*"services" + 0.007*"Merton" + 0.006*"well" + 0.006*"help" + 0.005*"social"']</t>
  </si>
  <si>
    <t>80511</t>
  </si>
  <si>
    <t>316</t>
  </si>
  <si>
    <t>data/inspection reports/80511 newham</t>
  </si>
  <si>
    <t>https://files.ofsted.gov.uk/v1/file/50192878</t>
  </si>
  <si>
    <t>Christine Kennet</t>
  </si>
  <si>
    <t>0.1860644951625965</t>
  </si>
  <si>
    <t>['0.027*"children" + 0.019*"’" + 0.013*"care" + 0.008*"work" + 0.008*"social" + 0.007*"workers" + 0.007*"services" + 0.006*"Newham" + 0.006*"needs" + 0.006*"support"', '0.034*"children" + 0.014*"’" + 0.011*"care" + 0.008*"work" + 0.008*"social" + 0.007*"support" + 0.007*"services" + 0.007*"Children" + 0.007*"workers" + 0.006*"needs"', '0.030*"children" + 0.015*"’" + 0.010*"care" + 0.008*"needs" + 0.008*"support" + 0.007*"workers" + 0.007*"work" + 0.007*"Children" + 0.006*"social" + 0.006*"plans"']</t>
  </si>
  <si>
    <t>80512</t>
  </si>
  <si>
    <t>317</t>
  </si>
  <si>
    <t>data/inspection reports/80512 redbridge</t>
  </si>
  <si>
    <t>https://files.ofsted.gov.uk/v1/file/50083969</t>
  </si>
  <si>
    <t>Louise Hocking</t>
  </si>
  <si>
    <t>0.24823714589504045</t>
  </si>
  <si>
    <t>['0.032*"children" + 0.015*"service" + 0.012*"care" + 0.009*"work" + 0.009*"services" + 0.007*"managers" + 0.006*"practice" + 0.006*"’" + 0.006*"well" + 0.005*"needs"', '0.019*"children" + 0.013*"service" + 0.010*"care" + 0.008*"’" + 0.007*"work" + 0.006*"services" + 0.005*"managers" + 0.005*"leavers" + 0.005*"practice" + 0.005*"Children"', '0.022*"children" + 0.016*"service" + 0.014*"care" + 0.006*"leavers" + 0.006*"work" + 0.006*"need" + 0.006*"managers" + 0.006*"practice" + 0.006*"’" + 0.005*"needs"']</t>
  </si>
  <si>
    <t>80513</t>
  </si>
  <si>
    <t>318</t>
  </si>
  <si>
    <t>data/inspection reports/80513 richmond upon thames</t>
  </si>
  <si>
    <t>https://files.ofsted.gov.uk/v1/file/50179543</t>
  </si>
  <si>
    <t>31/01/2022</t>
  </si>
  <si>
    <t>0.20561471861471847</t>
  </si>
  <si>
    <t>['0.018*"children" + 0.012*"’" + 0.008*"services" + 0.007*"local" + 0.006*"work" + 0.006*"service" + 0.006*"support" + 0.006*"well" + 0.006*"Richmond" + 0.005*"help"', '0.021*"children" + 0.013*"’" + 0.008*"work" + 0.008*"authority" + 0.008*"well" + 0.008*"services" + 0.008*"Richmond" + 0.007*"local" + 0.007*"support" + 0.006*"child"', '0.041*"children" + 0.014*"’" + 0.012*"well" + 0.010*"services" + 0.010*"work" + 0.009*"support" + 0.008*"service" + 0.008*"needs" + 0.007*"Richmond" + 0.006*"local"']</t>
  </si>
  <si>
    <t>80514</t>
  </si>
  <si>
    <t>210</t>
  </si>
  <si>
    <t>data/inspection reports/80514 southwark</t>
  </si>
  <si>
    <t>https://files.ofsted.gov.uk/v1/file/50198438</t>
  </si>
  <si>
    <t>26/09/2022</t>
  </si>
  <si>
    <t>30/09/2022</t>
  </si>
  <si>
    <t>11/11/22</t>
  </si>
  <si>
    <t>0.2172217763509898</t>
  </si>
  <si>
    <t>['0.039*"children" + 0.017*"’" + 0.012*"care" + 0.011*"support" + 0.009*"Southwark" + 0.009*"Children" + 0.009*"work" + 0.008*"workers" + 0.008*"good" + 0.008*"well"', '0.023*"children" + 0.015*"’" + 0.008*"care" + 0.008*"needs" + 0.007*"local" + 0.007*"workers" + 0.007*"work" + 0.007*"Children" + 0.007*"services" + 0.006*"Southwark"', '0.023*"children" + 0.013*"’" + 0.008*"workers" + 0.008*"care" + 0.007*"support" + 0.006*"good" + 0.006*"Southwark" + 0.005*"Children" + 0.005*"work" + 0.005*"needs"']</t>
  </si>
  <si>
    <t>80515</t>
  </si>
  <si>
    <t>319</t>
  </si>
  <si>
    <t>data/inspection reports/80515 sutton</t>
  </si>
  <si>
    <t>https://files.ofsted.gov.uk/v1/file/50176759</t>
  </si>
  <si>
    <t>10/12/2021</t>
  </si>
  <si>
    <t>01/02/22</t>
  </si>
  <si>
    <t>0.20643101970865443</t>
  </si>
  <si>
    <t>['0.029*"children" + 0.015*"care" + 0.011*"’" + 0.009*"social" + 0.009*"services" + 0.007*"leavers" + 0.007*"support" + 0.007*"staff" + 0.006*"help" + 0.005*"work"', '0.027*"children" + 0.015*"’" + 0.014*"care" + 0.010*"services" + 0.007*"well" + 0.007*"social" + 0.007*"leavers" + 0.007*"work" + 0.006*"help" + 0.006*"staff"', '0.032*"children" + 0.019*"care" + 0.016*"’" + 0.011*"support" + 0.010*"services" + 0.008*"work" + 0.007*"leavers" + 0.007*"social" + 0.006*"Children" + 0.006*"workers"']</t>
  </si>
  <si>
    <t>80516</t>
  </si>
  <si>
    <t>211</t>
  </si>
  <si>
    <t>data/inspection reports/80516 tower hamlets</t>
  </si>
  <si>
    <t>https://files.ofsted.gov.uk/v1/file/50094564</t>
  </si>
  <si>
    <t>Marcie Taylor</t>
  </si>
  <si>
    <t>22/07/19</t>
  </si>
  <si>
    <t>0.22023020960520934</t>
  </si>
  <si>
    <t>['0.026*"children" + 0.014*"’" + 0.011*"care" + 0.009*"support" + 0.007*"help" + 0.006*"work" + 0.006*"good" + 0.006*"Children" + 0.006*"effective" + 0.005*"people"', '0.021*"children" + 0.012*"’" + 0.008*"work" + 0.008*"care" + 0.008*"support" + 0.005*"‘" + 0.005*"need" + 0.005*"help" + 0.005*"effective" + 0.005*"Children"', '0.026*"children" + 0.012*"’" + 0.010*"care" + 0.010*"work" + 0.006*"support" + 0.006*"plans" + 0.006*"good" + 0.006*"‘" + 0.006*"help" + 0.006*"well"']</t>
  </si>
  <si>
    <t>80517</t>
  </si>
  <si>
    <t>320</t>
  </si>
  <si>
    <t>data/inspection reports/80517 waltham forest</t>
  </si>
  <si>
    <t>https://files.ofsted.gov.uk/v1/file/50061232</t>
  </si>
  <si>
    <t>28/01/2019</t>
  </si>
  <si>
    <t>08/02/2019</t>
  </si>
  <si>
    <t>11/03/19</t>
  </si>
  <si>
    <t>0.21788452678819645</t>
  </si>
  <si>
    <t>['0.038*"children" + 0.013*"’" + 0.013*"care" + 0.011*"well" + 0.010*"needs" + 0.007*"local" + 0.007*"good" + 0.007*"effective" + 0.006*"people" + 0.006*"workers"', '0.031*"children" + 0.013*"’" + 0.010*"care" + 0.010*"well" + 0.008*"young" + 0.007*"good" + 0.007*"effective" + 0.007*"people" + 0.006*"local" + 0.006*"needs"', '0.020*"children" + 0.010*"well" + 0.009*"’" + 0.009*"care" + 0.006*"leavers" + 0.006*"good" + 0.005*"people" + 0.005*"needs" + 0.005*"local" + 0.005*"young"']</t>
  </si>
  <si>
    <t>80518</t>
  </si>
  <si>
    <t>212</t>
  </si>
  <si>
    <t>data/inspection reports/80518 wandsworth</t>
  </si>
  <si>
    <t>https://files.ofsted.gov.uk/v1/file/50204406</t>
  </si>
  <si>
    <t>07/11/2022</t>
  </si>
  <si>
    <t>18/11/2022</t>
  </si>
  <si>
    <t>0.20564627997663712</t>
  </si>
  <si>
    <t>['0.023*"children" + 0.007*"support" + 0.007*"’" + 0.006*"work" + 0.006*"services" + 0.005*"workers" + 0.005*"needs" + 0.005*"well" + 0.005*"managers" + 0.004*"care"', '0.021*"children" + 0.009*"support" + 0.007*"care" + 0.006*"work" + 0.005*"workers" + 0.005*"’" + 0.005*"well" + 0.005*"families" + 0.005*"services" + 0.005*"Children"', '0.038*"children" + 0.013*"families" + 0.013*"’" + 0.011*"care" + 0.010*"services" + 0.009*"work" + 0.009*"support" + 0.009*"workers" + 0.007*"social" + 0.007*"managers"']</t>
  </si>
  <si>
    <t>80519</t>
  </si>
  <si>
    <t>213</t>
  </si>
  <si>
    <t>data/inspection reports/80519 westminster</t>
  </si>
  <si>
    <t>https://files.ofsted.gov.uk/v1/file/50116346</t>
  </si>
  <si>
    <t>0.18104584244906805</t>
  </si>
  <si>
    <t>['0.028*"children" + 0.014*"work" + 0.012*"care" + 0.011*"’" + 0.007*"services" + 0.007*"practice" + 0.006*"social" + 0.006*"needs" + 0.006*"workers" + 0.005*"support"', '0.029*"children" + 0.011*"care" + 0.011*"work" + 0.011*"’" + 0.007*"social" + 0.007*"services" + 0.006*"workers" + 0.005*"needs" + 0.005*"Children" + 0.005*"help"', '0.023*"children" + 0.011*"work" + 0.011*"’" + 0.010*"care" + 0.007*"support" + 0.006*"workers" + 0.006*"services" + 0.005*"social" + 0.005*"families" + 0.005*"highly"']</t>
  </si>
  <si>
    <t>80520</t>
  </si>
  <si>
    <t>821</t>
  </si>
  <si>
    <t>data/inspection reports/80520 luton</t>
  </si>
  <si>
    <t>https://files.ofsted.gov.uk/v1/file/50192197</t>
  </si>
  <si>
    <t>11/07/2022</t>
  </si>
  <si>
    <t>22/07/2022</t>
  </si>
  <si>
    <t>05/09/22</t>
  </si>
  <si>
    <t>0.21062184225284641</t>
  </si>
  <si>
    <t>['0.038*"children" + 0.014*"’" + 0.010*"support" + 0.007*"care" + 0.007*"work" + 0.006*"plans" + 0.006*"need" + 0.006*"workers" + 0.006*"services" + 0.006*"progress"', '0.031*"children" + 0.013*"’" + 0.011*"support" + 0.008*"care" + 0.006*"services" + 0.006*"needs" + 0.006*"Children" + 0.005*"families" + 0.005*"social" + 0.005*"Luton"', '0.035*"children" + 0.016*"’" + 0.015*"support" + 0.010*"care" + 0.007*"services" + 0.006*"workers" + 0.005*"social" + 0.005*"Children" + 0.005*"need" + 0.005*"work"']</t>
  </si>
  <si>
    <t>80521</t>
  </si>
  <si>
    <t>352</t>
  </si>
  <si>
    <t>data/inspection reports/80521 manchester</t>
  </si>
  <si>
    <t>https://files.ofsted.gov.uk/v1/file/50183843</t>
  </si>
  <si>
    <t>01/04/2022</t>
  </si>
  <si>
    <t>19/05/22</t>
  </si>
  <si>
    <t>0.18313429865153985</t>
  </si>
  <si>
    <t>['0.053*"children" + 0.021*"’" + 0.012*"child" + 0.011*"care" + 0.010*"Manchester" + 0.009*"needs" + 0.009*"services" + 0.007*"work" + 0.007*"Children" + 0.007*"well"', '0.018*"children" + 0.013*"’" + 0.008*"care" + 0.007*"child" + 0.007*"Manchester" + 0.006*"work" + 0.006*"services" + 0.006*"needs" + 0.005*"social" + 0.005*"always"', '0.016*"children" + 0.013*"’" + 0.008*"care" + 0.006*"child" + 0.006*"Manchester" + 0.005*"needs" + 0.005*"Children" + 0.005*"plans" + 0.005*"social" + 0.005*"work"']</t>
  </si>
  <si>
    <t>80522</t>
  </si>
  <si>
    <t>887</t>
  </si>
  <si>
    <t>data/inspection reports/80522 medway</t>
  </si>
  <si>
    <t>https://files.ofsted.gov.uk/v1/file/50103321</t>
  </si>
  <si>
    <t>15/07/2019</t>
  </si>
  <si>
    <t>26/07/2019</t>
  </si>
  <si>
    <t>27/08/19</t>
  </si>
  <si>
    <t>0.11101104413772575</t>
  </si>
  <si>
    <t>['0.027*"children" + 0.015*"’" + 0.013*"care" + 0.009*"social" + 0.007*"help" + 0.007*"work" + 0.007*"services" + 0.005*"service" + 0.005*"risk" + 0.005*"young"', '0.036*"children" + 0.016*"’" + 0.012*"care" + 0.007*"social" + 0.007*"help" + 0.005*"services" + 0.005*"risk" + 0.004*"service" + 0.004*"work" + 0.004*"workers"', '0.032*"children" + 0.011*"care" + 0.007*"’" + 0.006*"social" + 0.005*"help" + 0.005*"people" + 0.005*"services" + 0.005*"work" + 0.004*"service" + 0.004*"leavers"']</t>
  </si>
  <si>
    <t>80523</t>
  </si>
  <si>
    <t>806</t>
  </si>
  <si>
    <t>data/inspection reports/80523 middlesbrough</t>
  </si>
  <si>
    <t>https://files.ofsted.gov.uk/v1/file/50143726</t>
  </si>
  <si>
    <t>25/11/2019</t>
  </si>
  <si>
    <t>06/12/2019</t>
  </si>
  <si>
    <t>24/01/20</t>
  </si>
  <si>
    <t>0.10919516875256179</t>
  </si>
  <si>
    <t>['0.031*"children" + 0.021*"care" + 0.014*"’" + 0.010*"work" + 0.008*"social" + 0.007*"needs" + 0.007*"support" + 0.006*"planning" + 0.005*"quality" + 0.005*"services"', '0.038*"children" + 0.014*"care" + 0.010*"’" + 0.009*"social" + 0.007*"support" + 0.006*"work" + 0.006*"needs" + 0.005*"leavers" + 0.005*"need" + 0.005*"services"', '0.049*"children" + 0.016*"care" + 0.012*"’" + 0.009*"social" + 0.007*"work" + 0.007*"needs" + 0.007*"services" + 0.007*"quality" + 0.006*"people" + 0.006*"planning"']</t>
  </si>
  <si>
    <t>80524</t>
  </si>
  <si>
    <t>826</t>
  </si>
  <si>
    <t>data/inspection reports/80524 milton keynes</t>
  </si>
  <si>
    <t>https://files.ofsted.gov.uk/v1/file/50174208</t>
  </si>
  <si>
    <t>Maire Atherton</t>
  </si>
  <si>
    <t>0.17225253093363327</t>
  </si>
  <si>
    <t>['0.046*"children" + 0.013*"’" + 0.009*"services" + 0.008*"care" + 0.007*"work" + 0.006*"support" + 0.006*"Keynes" + 0.006*"Milton" + 0.006*"social" + 0.005*"well"', '0.020*"children" + 0.010*"’" + 0.008*"care" + 0.007*"social" + 0.006*"families" + 0.005*"support" + 0.005*"well" + 0.005*"work" + 0.005*"services" + 0.005*"Keynes"', '0.027*"children" + 0.014*"’" + 0.010*"care" + 0.009*"work" + 0.008*"services" + 0.008*"social" + 0.006*"local" + 0.006*"families" + 0.006*"authority" + 0.006*"child"']</t>
  </si>
  <si>
    <t>80525</t>
  </si>
  <si>
    <t>391</t>
  </si>
  <si>
    <t>data/inspection reports/80525 newcastle upon tyne</t>
  </si>
  <si>
    <t>https://files.ofsted.gov.uk/v1/file/50176758</t>
  </si>
  <si>
    <t>29/11/2021</t>
  </si>
  <si>
    <t>0.16778813897100345</t>
  </si>
  <si>
    <t>['0.017*"children" + 0.005*"needs" + 0.005*"’" + 0.005*"child" + 0.005*"social" + 0.005*"care" + 0.004*"Children" + 0.004*"services" + 0.004*"authority" + 0.004*"Newcastle"', '0.044*"children" + 0.016*"’" + 0.015*"care" + 0.011*"plans" + 0.009*"child" + 0.008*"services" + 0.008*"social" + 0.007*"good" + 0.007*"local" + 0.007*"protection"', '0.036*"children" + 0.012*"’" + 0.010*"care" + 0.007*"plans" + 0.007*"needs" + 0.007*"social" + 0.006*"services" + 0.006*"local" + 0.006*"Newcastle" + 0.006*"leavers"']</t>
  </si>
  <si>
    <t>80418</t>
  </si>
  <si>
    <t>926</t>
  </si>
  <si>
    <t>data/inspection reports/80418 norfolk</t>
  </si>
  <si>
    <t>https://files.ofsted.gov.uk/v1/file/50204404</t>
  </si>
  <si>
    <t>0.1798671301101106</t>
  </si>
  <si>
    <t>['0.026*"children" + 0.013*"support" + 0.011*"’" + 0.009*"services" + 0.007*"care" + 0.006*"people" + 0.006*"well" + 0.006*"Norfolk" + 0.005*"Children" + 0.005*"help"', '0.029*"children" + 0.017*"’" + 0.014*"support" + 0.012*"services" + 0.011*"care" + 0.008*"well" + 0.008*"Norfolk" + 0.007*"authority" + 0.006*"Children" + 0.006*"people"', '0.027*"children" + 0.014*"support" + 0.014*"’" + 0.013*"services" + 0.010*"care" + 0.007*"young" + 0.007*"authority" + 0.007*"well" + 0.006*"people" + 0.006*"Children"']</t>
  </si>
  <si>
    <t>80526</t>
  </si>
  <si>
    <t>812</t>
  </si>
  <si>
    <t>data/inspection reports/80526 north east lincolnshire</t>
  </si>
  <si>
    <t>https://files.ofsted.gov.uk/v1/file/50172853</t>
  </si>
  <si>
    <t>04/10/2021</t>
  </si>
  <si>
    <t>15/10/2021</t>
  </si>
  <si>
    <t>26/11/21</t>
  </si>
  <si>
    <t>0.09679102697545333</t>
  </si>
  <si>
    <t>['0.035*"children" + 0.013*"’" + 0.009*"care" + 0.008*"social" + 0.007*"services" + 0.006*"authority" + 0.006*"risk" + 0.006*"practice" + 0.006*"needs" + 0.006*"local"', '0.043*"children" + 0.012*"’" + 0.011*"care" + 0.009*"local" + 0.008*"practice" + 0.007*"services" + 0.006*"service" + 0.006*"social" + 0.006*"authority" + 0.006*"planning"', '0.028*"children" + 0.011*"’" + 0.010*"care" + 0.007*"local" + 0.007*"social" + 0.006*"authority" + 0.006*"leaders" + 0.006*"practice" + 0.006*"services" + 0.006*"risk"']</t>
  </si>
  <si>
    <t>80527</t>
  </si>
  <si>
    <t>813</t>
  </si>
  <si>
    <t>data/inspection reports/80527 north lincolnshire</t>
  </si>
  <si>
    <t>https://files.ofsted.gov.uk/v1/file/50200023</t>
  </si>
  <si>
    <t>14/10/2022</t>
  </si>
  <si>
    <t>25/11/22</t>
  </si>
  <si>
    <t>0.21445352633477616</t>
  </si>
  <si>
    <t>['0.036*"children" + 0.017*"’" + 0.015*"care" + 0.008*"local" + 0.007*"support" + 0.007*"child" + 0.007*"services" + 0.007*"authority" + 0.006*"service" + 0.006*"leavers"', '0.039*"children" + 0.019*"’" + 0.015*"care" + 0.011*"services" + 0.008*"‘" + 0.007*"local" + 0.007*"service" + 0.007*"families" + 0.006*"support" + 0.006*"social"', '0.018*"children" + 0.014*"’" + 0.007*"care" + 0.005*"local" + 0.005*"leavers" + 0.005*"authority" + 0.004*"services" + 0.004*"child" + 0.004*"social" + 0.004*"approach"']</t>
  </si>
  <si>
    <t>940</t>
  </si>
  <si>
    <t>data/inspection reports/940 north northamptonshire</t>
  </si>
  <si>
    <t>https://files.ofsted.gov.uk/v1/file/50200024</t>
  </si>
  <si>
    <t>Alison Smale</t>
  </si>
  <si>
    <t>03/10/2022</t>
  </si>
  <si>
    <t>0.16074758361842753</t>
  </si>
  <si>
    <t>['0.039*"children" + 0.015*"care" + 0.011*"’" + 0.008*"services" + 0.007*"Northamptonshire" + 0.007*"social" + 0.007*"work" + 0.006*"leavers" + 0.006*"local" + 0.006*"support"', '0.031*"children" + 0.018*"’" + 0.017*"care" + 0.014*"services" + 0.008*"leavers" + 0.007*"Northamptonshire" + 0.006*"support" + 0.005*"North" + 0.005*"social" + 0.005*"well"', '0.034*"children" + 0.020*"care" + 0.013*"’" + 0.008*"leavers" + 0.007*"services" + 0.006*"social" + 0.006*"support" + 0.006*"work" + 0.006*"Northamptonshire" + 0.006*"authority"']</t>
  </si>
  <si>
    <t>80528</t>
  </si>
  <si>
    <t>802</t>
  </si>
  <si>
    <t>data/inspection reports/80528 north somerset</t>
  </si>
  <si>
    <t>https://files.ofsted.gov.uk/v1/file/50151810</t>
  </si>
  <si>
    <t>Diane Partridge</t>
  </si>
  <si>
    <t>10/06/20</t>
  </si>
  <si>
    <t>0.18650360750360753</t>
  </si>
  <si>
    <t>['0.038*"children" + 0.011*"’" + 0.010*"care" + 0.007*"support" + 0.007*"social" + 0.007*"workers" + 0.006*"plans" + 0.006*"well" + 0.006*"help" + 0.006*"services"', '0.028*"children" + 0.018*"’" + 0.014*"care" + 0.008*"support" + 0.007*"help" + 0.007*"local" + 0.006*"social" + 0.006*"needs" + 0.006*"workers" + 0.006*"Children"', '0.038*"children" + 0.018*"’" + 0.011*"care" + 0.008*"support" + 0.008*"local" + 0.007*"social" + 0.007*"authority" + 0.006*"people" + 0.006*"quality" + 0.006*"Children"']</t>
  </si>
  <si>
    <t>80529</t>
  </si>
  <si>
    <t>392</t>
  </si>
  <si>
    <t>data/inspection reports/80529 north tyneside</t>
  </si>
  <si>
    <t>https://files.ofsted.gov.uk/v1/file/50150004</t>
  </si>
  <si>
    <t>Nigel Parkes</t>
  </si>
  <si>
    <t>0.18466580229451507</t>
  </si>
  <si>
    <t>['0.019*"children" + 0.016*"’" + 0.014*"care" + 0.007*"local" + 0.007*"help" + 0.007*"authority" + 0.006*"social" + 0.006*"support" + 0.006*"well" + 0.005*"families"', '0.019*"children" + 0.013*"’" + 0.012*"care" + 0.008*"help" + 0.007*"families" + 0.006*"work" + 0.006*"social" + 0.006*"local" + 0.006*"authority" + 0.005*"well"', '0.027*"children" + 0.013*"’" + 0.010*"care" + 0.006*"support" + 0.006*"local" + 0.006*"authority" + 0.005*"well" + 0.005*"help" + 0.005*"work" + 0.005*"social"']</t>
  </si>
  <si>
    <t>815</t>
  </si>
  <si>
    <t>data/inspection reports/815 north yorkshire</t>
  </si>
  <si>
    <t>https://files.ofsted.gov.uk/v1/file/50010311</t>
  </si>
  <si>
    <t>02/07/2018</t>
  </si>
  <si>
    <t>06/07/2018</t>
  </si>
  <si>
    <t>06/08/18</t>
  </si>
  <si>
    <t>0.19388458127676464</t>
  </si>
  <si>
    <t>['0.012*"children" + 0.008*"families" + 0.006*"care" + 0.005*"plans" + 0.005*"clear" + 0.005*"’" + 0.005*"effective" + 0.005*"needs" + 0.005*"local" + 0.005*"people"', '0.029*"children" + 0.012*"needs" + 0.010*"families" + 0.010*"care" + 0.008*"people" + 0.007*"’" + 0.007*"well" + 0.007*"practice" + 0.007*"clear" + 0.007*"service"', '0.015*"children" + 0.011*"care" + 0.009*"needs" + 0.008*"families" + 0.008*"young" + 0.007*"’" + 0.007*"clear" + 0.006*"well" + 0.006*"support" + 0.006*"people"']</t>
  </si>
  <si>
    <t>80532</t>
  </si>
  <si>
    <t>929</t>
  </si>
  <si>
    <t>data/inspection reports/80532 northumberland</t>
  </si>
  <si>
    <t>https://files.ofsted.gov.uk/v1/file/50147382</t>
  </si>
  <si>
    <t>02/03/20</t>
  </si>
  <si>
    <t>0.22039432885453644</t>
  </si>
  <si>
    <t>['0.023*"children" + 0.017*"’" + 0.013*"care" + 0.010*"needs" + 0.009*"workers" + 0.008*"work" + 0.007*"social" + 0.007*"families" + 0.007*"child" + 0.006*"good"', '0.023*"children" + 0.015*"’" + 0.012*"care" + 0.007*"needs" + 0.007*"Children" + 0.007*"work" + 0.007*"well" + 0.007*"need" + 0.007*"social" + 0.006*"services"', '0.036*"children" + 0.022*"’" + 0.015*"care" + 0.012*"social" + 0.010*"well" + 0.010*"workers" + 0.009*"needs" + 0.007*"work" + 0.007*"good" + 0.007*"families"']</t>
  </si>
  <si>
    <t>80533</t>
  </si>
  <si>
    <t>892</t>
  </si>
  <si>
    <t>data/inspection reports/80533 nottingham</t>
  </si>
  <si>
    <t>https://files.ofsted.gov.uk/v1/file/50192198</t>
  </si>
  <si>
    <t>Andy Waugh</t>
  </si>
  <si>
    <t>0.16511407976801773</t>
  </si>
  <si>
    <t>['0.023*"children" + 0.010*"care" + 0.007*"’" + 0.006*"social" + 0.005*"needs" + 0.005*"support" + 0.005*"local" + 0.004*"Nottingham" + 0.004*"leavers" + 0.004*"services"', '0.037*"children" + 0.014*"care" + 0.012*"’" + 0.008*"social" + 0.007*"local" + 0.006*"services" + 0.006*"authority" + 0.006*"leavers" + 0.006*"needs" + 0.005*"workers"', '0.049*"children" + 0.013*"’" + 0.009*"care" + 0.008*"needs" + 0.007*"social" + 0.007*"local" + 0.007*"authority" + 0.007*"support" + 0.006*"services" + 0.006*"leavers"']</t>
  </si>
  <si>
    <t>891</t>
  </si>
  <si>
    <t>data/inspection reports/891 nottinghamshire</t>
  </si>
  <si>
    <t>https://files.ofsted.gov.uk/v1/file/50135440</t>
  </si>
  <si>
    <t>07/10/2019</t>
  </si>
  <si>
    <t>0.17970115164382683</t>
  </si>
  <si>
    <t>['0.029*"children" + 0.016*"care" + 0.009*"work" + 0.009*"’" + 0.009*"practice" + 0.008*"support" + 0.008*"well" + 0.007*"services" + 0.007*"Children" + 0.006*"social"', '0.025*"children" + 0.012*"work" + 0.011*"’" + 0.008*"care" + 0.007*"support" + 0.007*"services" + 0.007*"Children" + 0.006*"families" + 0.006*"social" + 0.005*"well"', '0.030*"children" + 0.012*"’" + 0.008*"services" + 0.007*"work" + 0.007*"care" + 0.006*"Children" + 0.006*"well" + 0.006*"support" + 0.006*"social" + 0.005*"needs"']</t>
  </si>
  <si>
    <t>80535</t>
  </si>
  <si>
    <t>353</t>
  </si>
  <si>
    <t>data/inspection reports/80535 oldham</t>
  </si>
  <si>
    <t>https://files.ofsted.gov.uk/v1/file/50059651</t>
  </si>
  <si>
    <t>Paula Thomson -Jones</t>
  </si>
  <si>
    <t>21/01/2019</t>
  </si>
  <si>
    <t>01/02/2019</t>
  </si>
  <si>
    <t>04/03/19</t>
  </si>
  <si>
    <t>0.18010660900788306</t>
  </si>
  <si>
    <t>['0.037*"children" + 0.013*"care" + 0.011*"work" + 0.010*"support" + 0.010*"social" + 0.010*"’" + 0.007*"needs" + 0.007*"practice" + 0.007*"service" + 0.007*"effective"', '0.030*"children" + 0.012*"care" + 0.009*"good" + 0.009*"work" + 0.008*"support" + 0.008*"social" + 0.008*"needs" + 0.008*"practice" + 0.008*"’" + 0.007*"service"', '0.024*"children" + 0.011*"work" + 0.010*"’" + 0.010*"care" + 0.009*"services" + 0.008*"good" + 0.008*"effective" + 0.007*"needs" + 0.007*"support" + 0.007*"practice"']</t>
  </si>
  <si>
    <t>80536</t>
  </si>
  <si>
    <t>931</t>
  </si>
  <si>
    <t>data/inspection reports/80536 oxfordshire</t>
  </si>
  <si>
    <t>https://files.ofsted.gov.uk/v1/file/50004449</t>
  </si>
  <si>
    <t>20/04/2018</t>
  </si>
  <si>
    <t>22/05/18</t>
  </si>
  <si>
    <t>0.18479146589570608</t>
  </si>
  <si>
    <t>['0.029*"children" + 0.012*"’" + 0.012*"care" + 0.008*"needs" + 0.006*"help" + 0.006*"service" + 0.006*"social" + 0.006*"number" + 0.005*"leavers" + 0.005*"local"', '0.032*"children" + 0.014*"care" + 0.010*"’" + 0.007*"needs" + 0.006*"work" + 0.006*"help" + 0.006*"Children" + 0.006*"services" + 0.005*"service" + 0.005*"good"', '0.033*"children" + 0.017*"care" + 0.012*"’" + 0.008*"needs" + 0.007*"service" + 0.007*"services" + 0.006*"good" + 0.006*"help" + 0.006*"work" + 0.006*"Children"']</t>
  </si>
  <si>
    <t>80537</t>
  </si>
  <si>
    <t>874</t>
  </si>
  <si>
    <t>data/inspection reports/80537 peterborough</t>
  </si>
  <si>
    <t>https://files.ofsted.gov.uk/v1/file/50010312</t>
  </si>
  <si>
    <t>25/06/2018</t>
  </si>
  <si>
    <t>0.17078251575157516</t>
  </si>
  <si>
    <t>['0.039*"children" + 0.016*"care" + 0.012*"’" + 0.008*"Children" + 0.007*"well" + 0.006*"practice" + 0.006*"risk" + 0.006*"work" + 0.006*"support" + 0.005*"people"', '0.030*"children" + 0.013*"care" + 0.011*"’" + 0.009*"Children" + 0.006*"people" + 0.006*"work" + 0.006*"support" + 0.006*"well" + 0.006*"young" + 0.005*"social"', '0.030*"children" + 0.012*"’" + 0.011*"care" + 0.009*"Children" + 0.008*"support" + 0.008*"work" + 0.006*"good" + 0.006*"people" + 0.006*"young" + 0.006*"practice"']</t>
  </si>
  <si>
    <t>879</t>
  </si>
  <si>
    <t>data/inspection reports/879 plymouth</t>
  </si>
  <si>
    <t>https://files.ofsted.gov.uk/v1/file/50048230</t>
  </si>
  <si>
    <t>29/10/2018</t>
  </si>
  <si>
    <t>09/11/2018</t>
  </si>
  <si>
    <t>0.15937628402670778</t>
  </si>
  <si>
    <t>['0.028*"children" + 0.015*"’" + 0.014*"care" + 0.009*"well" + 0.008*"good" + 0.007*"needs" + 0.007*"quality" + 0.007*"services" + 0.007*"However" + 0.006*"work"', '0.019*"children" + 0.011*"care" + 0.009*"However" + 0.009*"’" + 0.007*"good" + 0.006*"well" + 0.006*"quality" + 0.006*"services" + 0.005*"work" + 0.005*"service"', '0.030*"children" + 0.014*"care" + 0.013*"’" + 0.008*"good" + 0.008*"However" + 0.007*"service" + 0.007*"needs" + 0.007*"services" + 0.007*"local" + 0.007*"work"']</t>
  </si>
  <si>
    <t>80539</t>
  </si>
  <si>
    <t>851</t>
  </si>
  <si>
    <t>data/inspection reports/80539 portsmouth</t>
  </si>
  <si>
    <t>https://files.ofsted.gov.uk/v1/file/50032279</t>
  </si>
  <si>
    <t>Linda Steele</t>
  </si>
  <si>
    <t>03/09/2018</t>
  </si>
  <si>
    <t>14/09/2018</t>
  </si>
  <si>
    <t>15/10/18</t>
  </si>
  <si>
    <t>0.22065320076285003</t>
  </si>
  <si>
    <t>['0.023*"children" + 0.009*"’" + 0.009*"needs" + 0.006*"service" + 0.006*"care" + 0.006*"good" + 0.006*"work" + 0.005*"child" + 0.005*"ensure" + 0.005*"Children"', '0.023*"children" + 0.016*"’" + 0.009*"well" + 0.008*"needs" + 0.007*"care" + 0.007*"good" + 0.006*"service" + 0.006*"plans" + 0.006*"work" + 0.005*"social"', '0.039*"children" + 0.017*"’" + 0.009*"good" + 0.009*"care" + 0.007*"needs" + 0.007*"services" + 0.006*"well" + 0.006*"effective" + 0.006*"Children" + 0.006*"support"']</t>
  </si>
  <si>
    <t>80540</t>
  </si>
  <si>
    <t>870</t>
  </si>
  <si>
    <t>data/inspection reports/80540 reading</t>
  </si>
  <si>
    <t>https://files.ofsted.gov.uk/v1/file/50119620</t>
  </si>
  <si>
    <t>16/09/2019</t>
  </si>
  <si>
    <t>27/09/2019</t>
  </si>
  <si>
    <t>28/10/19</t>
  </si>
  <si>
    <t>0.1740763372581555</t>
  </si>
  <si>
    <t>['0.023*"children" + 0.013*"’" + 0.012*"care" + 0.011*"young" + 0.008*"people" + 0.007*"social" + 0.006*"workers" + 0.006*"good" + 0.006*"plans" + 0.006*"quality"', '0.035*"children" + 0.017*"’" + 0.013*"care" + 0.008*"social" + 0.008*"people" + 0.007*"workers" + 0.007*"young" + 0.006*"well" + 0.006*"number" + 0.006*"support"', '0.034*"children" + 0.011*"care" + 0.011*"social" + 0.011*"’" + 0.010*"people" + 0.008*"workers" + 0.008*"young" + 0.006*"number" + 0.006*"quality" + 0.005*"child"']</t>
  </si>
  <si>
    <t>80541</t>
  </si>
  <si>
    <t>807</t>
  </si>
  <si>
    <t>data/inspection reports/80541 redcar and cleveland</t>
  </si>
  <si>
    <t>https://files.ofsted.gov.uk/v1/file/50194303</t>
  </si>
  <si>
    <t>22/09/22</t>
  </si>
  <si>
    <t>0.16209348657878064</t>
  </si>
  <si>
    <t>['0.037*"children" + 0.013*"’" + 0.011*"care" + 0.007*"work" + 0.006*"service" + 0.006*"plans" + 0.006*"support" + 0.006*"social" + 0.005*"local" + 0.005*"services"', '0.025*"children" + 0.014*"’" + 0.013*"care" + 0.007*"work" + 0.006*"services" + 0.005*"However" + 0.005*"needs" + 0.005*"Cleveland" + 0.005*"leaders" + 0.004*"local"', '0.044*"children" + 0.017*"’" + 0.009*"care" + 0.007*"services" + 0.006*"social" + 0.006*"local" + 0.006*"work" + 0.006*"leaders" + 0.006*"service" + 0.006*"support"']</t>
  </si>
  <si>
    <t>80542</t>
  </si>
  <si>
    <t>354</t>
  </si>
  <si>
    <t>data/inspection reports/80542 rochdale</t>
  </si>
  <si>
    <t>https://files.ofsted.gov.uk/v1/file/50211330</t>
  </si>
  <si>
    <t>Lisa Walsh</t>
  </si>
  <si>
    <t>03/02/2023</t>
  </si>
  <si>
    <t>17/03/23</t>
  </si>
  <si>
    <t>0.18371704787749527</t>
  </si>
  <si>
    <t>['0.045*"children" + 0.023*"’" + 0.014*"care" + 0.011*"young" + 0.011*"people" + 0.010*"support" + 0.009*"services" + 0.008*"experienced" + 0.007*"social" + 0.007*"authority"', '0.037*"children" + 0.014*"care" + 0.012*"’" + 0.010*"young" + 0.009*"people" + 0.009*"experienced" + 0.008*"services" + 0.008*"local" + 0.007*"social" + 0.007*"support"', '0.015*"children" + 0.010*"’" + 0.009*"care" + 0.007*"young" + 0.006*"people" + 0.006*"work" + 0.005*"support" + 0.005*"services" + 0.005*"social" + 0.005*"needs"']</t>
  </si>
  <si>
    <t>80543</t>
  </si>
  <si>
    <t>372</t>
  </si>
  <si>
    <t>data/inspection reports/80543 rotherham</t>
  </si>
  <si>
    <t>https://files.ofsted.gov.uk/v1/file/50190644</t>
  </si>
  <si>
    <t>27/06/2022</t>
  </si>
  <si>
    <t>0.18450686917840195</t>
  </si>
  <si>
    <t>['0.040*"children" + 0.014*"’" + 0.012*"care" + 0.009*"support" + 0.008*"Rotherham" + 0.008*"services" + 0.007*"workers" + 0.007*"work" + 0.007*"Children" + 0.007*"child"', '0.024*"children" + 0.012*"’" + 0.012*"care" + 0.011*"services" + 0.008*"workers" + 0.007*"Rotherham" + 0.006*"support" + 0.005*"child" + 0.005*"needs" + 0.005*"good"', '0.028*"children" + 0.012*"care" + 0.011*"’" + 0.008*"services" + 0.006*"Rotherham" + 0.006*"work" + 0.005*"Children" + 0.005*"support" + 0.005*"workers" + 0.005*"well"']</t>
  </si>
  <si>
    <t>80544</t>
  </si>
  <si>
    <t>207</t>
  </si>
  <si>
    <t>data/inspection reports/80544 kensington and chelsea</t>
  </si>
  <si>
    <t>https://files.ofsted.gov.uk/v1/file/50116345</t>
  </si>
  <si>
    <t>Louise Warren</t>
  </si>
  <si>
    <t>0.22202766816516809</t>
  </si>
  <si>
    <t>['0.034*"children" + 0.012*"well" + 0.012*"’" + 0.011*"work" + 0.011*"care" + 0.010*"practice" + 0.010*"support" + 0.009*"social" + 0.009*"services" + 0.008*"families"', '0.025*"children" + 0.011*"well" + 0.011*"work" + 0.011*"services" + 0.009*"support" + 0.009*"practice" + 0.008*"care" + 0.008*"families" + 0.007*"’" + 0.007*"Children"', '0.017*"children" + 0.010*"well" + 0.007*"’" + 0.006*"families" + 0.006*"care" + 0.006*"support" + 0.005*"Children" + 0.005*"services" + 0.005*"practice" + 0.005*"highly"']</t>
  </si>
  <si>
    <t>80545</t>
  </si>
  <si>
    <t>314</t>
  </si>
  <si>
    <t>data/inspection reports/80545 kingston upon thames</t>
  </si>
  <si>
    <t>https://files.ofsted.gov.uk/v1/file/50135439</t>
  </si>
  <si>
    <t>21/10/2019</t>
  </si>
  <si>
    <t>25/10/2019</t>
  </si>
  <si>
    <t>0.2108003941175856</t>
  </si>
  <si>
    <t>['0.031*"children" + 0.015*"’" + 0.010*"well" + 0.009*"care" + 0.006*"plans" + 0.006*"needs" + 0.006*"local" + 0.005*"work" + 0.005*"support" + 0.005*"social"', '0.022*"children" + 0.009*"’" + 0.008*"care" + 0.007*"plans" + 0.006*"needs" + 0.006*"well" + 0.006*"work" + 0.005*"Children" + 0.005*"people" + 0.005*"workers"', '0.029*"children" + 0.011*"care" + 0.010*"’" + 0.008*"plans" + 0.007*"needs" + 0.006*"people" + 0.006*"well" + 0.006*"workers" + 0.006*"Children" + 0.005*"work"']</t>
  </si>
  <si>
    <t>80546</t>
  </si>
  <si>
    <t>868</t>
  </si>
  <si>
    <t>data/inspection reports/80546 windsor &amp; maidenhead</t>
  </si>
  <si>
    <t>https://files.ofsted.gov.uk/v1/file/50146539</t>
  </si>
  <si>
    <t>13/01/2020</t>
  </si>
  <si>
    <t>24/01/2020</t>
  </si>
  <si>
    <t>24/02/20</t>
  </si>
  <si>
    <t>0.20901326502243933</t>
  </si>
  <si>
    <t>['0.023*"children" + 0.010*"care" + 0.008*"’" + 0.006*"services" + 0.006*"social" + 0.006*"work" + 0.006*"families" + 0.005*"support" + 0.005*"Children" + 0.005*"leavers"', '0.026*"children" + 0.013*"care" + 0.012*"’" + 0.008*"work" + 0.007*"Children" + 0.006*"help" + 0.006*"families" + 0.006*"social" + 0.005*"leavers" + 0.005*"services"', '0.023*"children" + 0.010*"care" + 0.009*"’" + 0.006*"social" + 0.006*"work" + 0.006*"Children" + 0.006*"leavers" + 0.005*"services" + 0.005*"families" + 0.004*"well"']</t>
  </si>
  <si>
    <t>80547</t>
  </si>
  <si>
    <t>857</t>
  </si>
  <si>
    <t>data/inspection reports/80547 rutland</t>
  </si>
  <si>
    <t>https://files.ofsted.gov.uk/v1/file/50150005</t>
  </si>
  <si>
    <t>0.18175459501217078</t>
  </si>
  <si>
    <t>['0.032*"children" + 0.011*"care" + 0.009*"’" + 0.009*"well" + 0.008*"social" + 0.008*"service" + 0.008*"needs" + 0.007*"good" + 0.007*"need" + 0.007*"support"', '0.024*"children" + 0.010*"’" + 0.007*"well" + 0.007*"care" + 0.007*"needs" + 0.007*"work" + 0.006*"service" + 0.006*"good" + 0.006*"team" + 0.006*"Children"', '0.032*"children" + 0.013*"’" + 0.013*"care" + 0.009*"service" + 0.009*"well" + 0.009*"needs" + 0.007*"support" + 0.007*"social" + 0.006*"practice" + 0.006*"work"']</t>
  </si>
  <si>
    <t>80548</t>
  </si>
  <si>
    <t>355</t>
  </si>
  <si>
    <t>data/inspection reports/80548 salford</t>
  </si>
  <si>
    <t>https://files.ofsted.gov.uk/v1/file/50037489</t>
  </si>
  <si>
    <t>0.19262837343535028</t>
  </si>
  <si>
    <t>['0.015*"children" + 0.009*"’" + 0.008*"support" + 0.007*"care" + 0.006*"child" + 0.006*"work" + 0.005*"plans" + 0.005*"people" + 0.004*"needs" + 0.004*"quality"', '0.023*"children" + 0.014*"’" + 0.011*"support" + 0.009*"care" + 0.008*"social" + 0.007*"plans" + 0.006*"Children" + 0.006*"child" + 0.006*"work" + 0.006*"team"', '0.027*"children" + 0.013*"’" + 0.012*"care" + 0.011*"support" + 0.008*"social" + 0.008*"work" + 0.007*"needs" + 0.007*"Children" + 0.007*"team" + 0.006*"child"']</t>
  </si>
  <si>
    <t>80549</t>
  </si>
  <si>
    <t>333</t>
  </si>
  <si>
    <t>data/inspection reports/80549 sandwell</t>
  </si>
  <si>
    <t>https://files.ofsted.gov.uk/v1/file/50187562</t>
  </si>
  <si>
    <t>0.1681069042964204</t>
  </si>
  <si>
    <t>['0.036*"children" + 0.011*"’" + 0.010*"care" + 0.010*"social" + 0.008*"services" + 0.007*"child" + 0.007*"needs" + 0.007*"support" + 0.006*"plans" + 0.006*"well"', '0.031*"children" + 0.016*"care" + 0.014*"’" + 0.009*"social" + 0.008*"services" + 0.007*"families" + 0.007*"support" + 0.006*"needs" + 0.006*"Sandwell" + 0.006*"well"', '0.035*"children" + 0.018*"care" + 0.011*"’" + 0.009*"support" + 0.008*"social" + 0.008*"services" + 0.007*"Sandwell" + 0.007*"needs" + 0.006*"work" + 0.006*"child"']</t>
  </si>
  <si>
    <t>80550</t>
  </si>
  <si>
    <t>343</t>
  </si>
  <si>
    <t>data/inspection reports/80550 sefton</t>
  </si>
  <si>
    <t>https://files.ofsted.gov.uk/v1/file/50182670</t>
  </si>
  <si>
    <t>0.11060362243120864</t>
  </si>
  <si>
    <t>['0.039*"children" + 0.013*"care" + 0.012*"’" + 0.008*"services" + 0.007*"needs" + 0.007*"support" + 0.006*"people" + 0.005*"oversight" + 0.005*"work" + 0.005*"service"', '0.036*"children" + 0.013*"’" + 0.008*"care" + 0.007*"services" + 0.006*"support" + 0.006*"young" + 0.006*"needs" + 0.005*"social" + 0.005*"authority" + 0.005*"work"', '0.043*"children" + 0.016*"’" + 0.014*"care" + 0.010*"needs" + 0.008*"services" + 0.006*"support" + 0.006*"practice" + 0.005*"social" + 0.005*"authority" + 0.005*"work"']</t>
  </si>
  <si>
    <t>80551</t>
  </si>
  <si>
    <t>373</t>
  </si>
  <si>
    <t>data/inspection reports/80551 sheffield</t>
  </si>
  <si>
    <t>https://files.ofsted.gov.uk/v1/file/50103320</t>
  </si>
  <si>
    <t>0.18723691869998665</t>
  </si>
  <si>
    <t>['0.023*"children" + 0.015*"care" + 0.011*"’" + 0.009*"social" + 0.006*"support" + 0.006*"work" + 0.006*"good" + 0.006*"service" + 0.006*"practice" + 0.005*"needs"', '0.030*"children" + 0.012*"care" + 0.010*"’" + 0.009*"social" + 0.008*"support" + 0.007*"practice" + 0.007*"service" + 0.007*"services" + 0.006*"needs" + 0.006*"managers"', '0.030*"children" + 0.015*"care" + 0.010*"’" + 0.007*"child" + 0.007*"social" + 0.007*"support" + 0.007*"managers" + 0.007*"work" + 0.006*"Children" + 0.006*"services"']</t>
  </si>
  <si>
    <t>80552</t>
  </si>
  <si>
    <t>893</t>
  </si>
  <si>
    <t>data/inspection reports/80552 shropshire</t>
  </si>
  <si>
    <t>https://files.ofsted.gov.uk/v1/file/50180006</t>
  </si>
  <si>
    <t>11/02/2022</t>
  </si>
  <si>
    <t>25/03/22</t>
  </si>
  <si>
    <t>0.18430539157811882</t>
  </si>
  <si>
    <t>['0.017*"children" + 0.010*"’" + 0.008*"care" + 0.006*"services" + 0.006*"local" + 0.005*"support" + 0.005*"needs" + 0.005*"well" + 0.005*"authority" + 0.005*"Shropshire"', '0.028*"children" + 0.014*"’" + 0.011*"care" + 0.007*"local" + 0.007*"support" + 0.007*"services" + 0.006*"well" + 0.006*"needs" + 0.006*"Shropshire" + 0.006*"Children"', '0.042*"children" + 0.017*"’" + 0.011*"care" + 0.009*"needs" + 0.008*"local" + 0.007*"support" + 0.007*"authority" + 0.007*"services" + 0.006*"Shropshire" + 0.006*"workers"']</t>
  </si>
  <si>
    <t>80553</t>
  </si>
  <si>
    <t>871</t>
  </si>
  <si>
    <t>data/inspection reports/80553 slough</t>
  </si>
  <si>
    <t>https://files.ofsted.gov.uk/v1/file/50211331</t>
  </si>
  <si>
    <t>0.1617746543189582</t>
  </si>
  <si>
    <t>['0.022*"children" + 0.012*"care" + 0.008*"’" + 0.007*"services" + 0.006*"people" + 0.006*"Slough" + 0.005*"families" + 0.005*"support" + 0.005*"young" + 0.004*"work"', '0.032*"children" + 0.014*"’" + 0.010*"care" + 0.009*"services" + 0.008*"people" + 0.008*"Slough" + 0.007*"young" + 0.006*"support" + 0.006*"families" + 0.005*"needs"', '0.028*"children" + 0.016*"’" + 0.010*"care" + 0.008*"young" + 0.008*"services" + 0.008*"support" + 0.007*"quality" + 0.007*"people" + 0.007*"Children" + 0.006*"local"']</t>
  </si>
  <si>
    <t>80554</t>
  </si>
  <si>
    <t>334</t>
  </si>
  <si>
    <t>data/inspection reports/80554 solihull</t>
  </si>
  <si>
    <t>https://files.ofsted.gov.uk/v1/file/50204405</t>
  </si>
  <si>
    <t>0.11746121424087537</t>
  </si>
  <si>
    <t>['0.023*"children" + 0.009*"care" + 0.008*"’" + 0.007*"lack" + 0.007*"2022" + 0.005*"support" + 0.005*"services" + 0.005*"authority" + 0.004*"leavers" + 0.004*"work"', '0.029*"children" + 0.014*"’" + 0.009*"lack" + 0.008*"care" + 0.006*"services" + 0.006*"support" + 0.005*"leavers" + 0.005*"local" + 0.004*"effective" + 0.004*"practice"', '0.048*"children" + 0.016*"care" + 0.014*"’" + 0.010*"services" + 0.009*"lack" + 0.009*"support" + 0.008*"2022" + 0.007*"local" + 0.007*"leavers" + 0.006*"Solihull"']</t>
  </si>
  <si>
    <t>80555</t>
  </si>
  <si>
    <t>933</t>
  </si>
  <si>
    <t>data/inspection reports/80555 somerset</t>
  </si>
  <si>
    <t>https://files.ofsted.gov.uk/v1/file/50192873</t>
  </si>
  <si>
    <t>0.19800274547305424</t>
  </si>
  <si>
    <t>['0.039*"children" + 0.017*"’" + 0.016*"care" + 0.012*"services" + 0.010*"support" + 0.009*"help" + 0.008*"well" + 0.008*"workers" + 0.007*"leavers" + 0.007*"needs"', '0.032*"children" + 0.015*"’" + 0.013*"care" + 0.012*"services" + 0.009*"help" + 0.008*"support" + 0.007*"local" + 0.007*"well" + 0.006*"needs" + 0.006*"Somerset"', '0.045*"children" + 0.013*"care" + 0.011*"’" + 0.011*"services" + 0.010*"help" + 0.008*"support" + 0.007*"well" + 0.007*"workers" + 0.007*"local" + 0.007*"needs"']</t>
  </si>
  <si>
    <t>80556</t>
  </si>
  <si>
    <t>803</t>
  </si>
  <si>
    <t>data/inspection reports/80556 south gloucestershire</t>
  </si>
  <si>
    <t>https://files.ofsted.gov.uk/v1/file/50074950</t>
  </si>
  <si>
    <t>0.15153663003663007</t>
  </si>
  <si>
    <t>['0.022*"children" + 0.015*"care" + 0.010*"well" + 0.009*"’" + 0.008*"leavers" + 0.007*"leaders" + 0.007*"quality" + 0.006*"work" + 0.006*"people" + 0.006*"plans"', '0.029*"children" + 0.010*"care" + 0.010*"quality" + 0.009*"well" + 0.009*"work" + 0.008*"leavers" + 0.007*"’" + 0.007*"social" + 0.007*"young" + 0.006*"people"', '0.020*"children" + 0.016*"care" + 0.009*"well" + 0.009*"quality" + 0.008*"leaders" + 0.007*"plans" + 0.007*"work" + 0.007*"leavers" + 0.006*"people" + 0.006*"’"']</t>
  </si>
  <si>
    <t>80557</t>
  </si>
  <si>
    <t>393</t>
  </si>
  <si>
    <t>data/inspection reports/80557 south tyneside</t>
  </si>
  <si>
    <t>https://files.ofsted.gov.uk/v1/file/2761390</t>
  </si>
  <si>
    <t>24/11/17</t>
  </si>
  <si>
    <t>0.1963795484416495</t>
  </si>
  <si>
    <t>['0.023*"children" + 0.009*"care" + 0.008*"well" + 0.008*"’" + 0.008*"young" + 0.007*"local" + 0.006*"Children" + 0.006*"people" + 0.006*"good" + 0.005*"services"', '0.024*"children" + 0.008*"’" + 0.008*"care" + 0.007*"well" + 0.006*"local" + 0.006*"young" + 0.005*"services" + 0.005*"people" + 0.005*"work" + 0.005*"service"', '0.028*"children" + 0.011*"’" + 0.009*"care" + 0.008*"well" + 0.007*"services" + 0.007*"people" + 0.007*"Children" + 0.007*"work" + 0.006*"local" + 0.006*"authority"']</t>
  </si>
  <si>
    <t>80558</t>
  </si>
  <si>
    <t>852</t>
  </si>
  <si>
    <t>data/inspection reports/80558 southampton</t>
  </si>
  <si>
    <t>https://files.ofsted.gov.uk/v1/file/50141245</t>
  </si>
  <si>
    <t>0.13839703272461887</t>
  </si>
  <si>
    <t>['0.028*"children" + 0.011*"social" + 0.011*"’" + 0.010*"work" + 0.010*"care" + 0.008*"well" + 0.007*"workers" + 0.006*"assessments" + 0.005*"quality" + 0.005*"families"', '0.033*"children" + 0.011*"social" + 0.010*"work" + 0.010*"care" + 0.010*"’" + 0.008*"workers" + 0.006*"well" + 0.005*"quality" + 0.005*"services" + 0.005*"plans"', '0.030*"children" + 0.010*"social" + 0.009*"care" + 0.008*"work" + 0.007*"’" + 0.007*"workers" + 0.006*"well" + 0.006*"assessments" + 0.005*"services" + 0.005*"Children"']</t>
  </si>
  <si>
    <t>80559</t>
  </si>
  <si>
    <t>882</t>
  </si>
  <si>
    <t>data/inspection reports/80559 southend-on-sea</t>
  </si>
  <si>
    <t>https://files.ofsted.gov.uk/v1/file/50103322</t>
  </si>
  <si>
    <t>0.14836867908970325</t>
  </si>
  <si>
    <t>['0.034*"children" + 0.011*"’" + 0.010*"care" + 0.007*"work" + 0.007*"planning" + 0.006*"families" + 0.006*"practice" + 0.006*"social" + 0.006*"child" + 0.005*"need"', '0.038*"children" + 0.015*"care" + 0.012*"’" + 0.008*"work" + 0.007*"social" + 0.006*"child" + 0.006*"leaders" + 0.006*"planning" + 0.006*"practice" + 0.006*"support"', '0.028*"children" + 0.015*"care" + 0.011*"’" + 0.008*"social" + 0.007*"planning" + 0.007*"support" + 0.006*"quality" + 0.006*"work" + 0.006*"practice" + 0.005*"protection"']</t>
  </si>
  <si>
    <t>80560</t>
  </si>
  <si>
    <t>342</t>
  </si>
  <si>
    <t>data/inspection reports/80560 st helens</t>
  </si>
  <si>
    <t>https://files.ofsted.gov.uk/v1/file/50121476</t>
  </si>
  <si>
    <t>0.1679155092592592</t>
  </si>
  <si>
    <t>['0.028*"children" + 0.013*"care" + 0.009*"service" + 0.008*"’" + 0.007*"work" + 0.007*"quality" + 0.007*"ensure" + 0.007*"support" + 0.007*"practice" + 0.006*"permanence"', '0.013*"children" + 0.009*"care" + 0.008*"work" + 0.006*"’" + 0.006*"social" + 0.005*"ensure" + 0.005*"practice" + 0.005*"need" + 0.005*"permanence" + 0.005*"people"', '0.019*"children" + 0.010*"work" + 0.009*"care" + 0.007*"quality" + 0.007*"social" + 0.006*"need" + 0.006*"permanence" + 0.006*"ensure" + 0.006*"service" + 0.006*"’"']</t>
  </si>
  <si>
    <t>80561</t>
  </si>
  <si>
    <t>860</t>
  </si>
  <si>
    <t>data/inspection reports/80561 staffordshire</t>
  </si>
  <si>
    <t>https://files.ofsted.gov.uk/v1/file/50061231</t>
  </si>
  <si>
    <t>04/02/2019</t>
  </si>
  <si>
    <t>0.17202671451355678</t>
  </si>
  <si>
    <t>['0.023*"children" + 0.010*"care" + 0.010*"local" + 0.009*"authority" + 0.009*"’" + 0.008*"social" + 0.007*"services" + 0.007*"families" + 0.007*"good" + 0.006*"work"', '0.028*"children" + 0.012*"care" + 0.012*"authority" + 0.011*"’" + 0.009*"good" + 0.009*"local" + 0.009*"well" + 0.008*"services" + 0.007*"social" + 0.007*"service"', '0.030*"children" + 0.011*"care" + 0.011*"local" + 0.009*"social" + 0.008*"authority" + 0.008*"’" + 0.007*"support" + 0.007*"services" + 0.007*"families" + 0.007*"work"']</t>
  </si>
  <si>
    <t>80562</t>
  </si>
  <si>
    <t>356</t>
  </si>
  <si>
    <t>data/inspection reports/80562 stockport</t>
  </si>
  <si>
    <t>https://files.ofsted.gov.uk/v1/file/50183764</t>
  </si>
  <si>
    <t>28/03/2022</t>
  </si>
  <si>
    <t>18/05/22</t>
  </si>
  <si>
    <t>0.18816763395334818</t>
  </si>
  <si>
    <t>['0.024*"children" + 0.011*"support" + 0.010*"social" + 0.009*"care" + 0.007*"well" + 0.006*"local" + 0.006*"work" + 0.006*"’" + 0.006*"authority" + 0.006*"services"', '0.023*"children" + 0.012*"care" + 0.012*"’" + 0.012*"support" + 0.010*"social" + 0.009*"services" + 0.008*"workers" + 0.008*"local" + 0.007*"practice" + 0.007*"work"', '0.024*"children" + 0.012*"support" + 0.009*"’" + 0.007*"care" + 0.007*"social" + 0.007*"well" + 0.007*"services" + 0.006*"work" + 0.006*"local" + 0.006*"leavers"']</t>
  </si>
  <si>
    <t>80563</t>
  </si>
  <si>
    <t>808</t>
  </si>
  <si>
    <t>data/inspection reports/80563 stockton-on-tees</t>
  </si>
  <si>
    <t>https://files.ofsted.gov.uk/v1/file/50215915</t>
  </si>
  <si>
    <t>Joanna Warburton</t>
  </si>
  <si>
    <t>06/03/2023</t>
  </si>
  <si>
    <t>17/03/2023</t>
  </si>
  <si>
    <t>09/05/23</t>
  </si>
  <si>
    <t>0.1632724589759765</t>
  </si>
  <si>
    <t>['0.041*"children" + 0.023*"care" + 0.018*"’" + 0.010*"social" + 0.009*"leavers" + 0.009*"services" + 0.008*"workers" + 0.007*"leaders" + 0.007*"plans" + 0.007*"local"', '0.023*"children" + 0.019*"care" + 0.014*"’" + 0.009*"leavers" + 0.009*"workers" + 0.008*"leaders" + 0.007*"social" + 0.007*"plans" + 0.007*"support" + 0.006*"services"', '0.028*"children" + 0.014*"care" + 0.014*"’" + 0.008*"social" + 0.007*"plans" + 0.006*"leaders" + 0.006*"leavers" + 0.005*"child" + 0.005*"authority" + 0.005*"workers"']</t>
  </si>
  <si>
    <t>80564</t>
  </si>
  <si>
    <t>861</t>
  </si>
  <si>
    <t>data/inspection reports/80564 stoke-on-trent</t>
  </si>
  <si>
    <t>https://files.ofsted.gov.uk/v1/file/50200027</t>
  </si>
  <si>
    <t>0.17202373297200876</t>
  </si>
  <si>
    <t>['0.028*"children" + 0.014*"care" + 0.012*"’" + 0.009*"services" + 0.006*"local" + 0.006*"leavers" + 0.006*"work" + 0.006*"workers" + 0.006*"Children" + 0.006*"social"', '0.037*"children" + 0.015*"’" + 0.012*"care" + 0.008*"needs" + 0.007*"services" + 0.007*"Stoke" + 0.006*"leavers" + 0.006*"support" + 0.006*"social" + 0.006*"work"', '0.038*"children" + 0.016*"’" + 0.013*"care" + 0.011*"services" + 0.008*"needs" + 0.007*"leavers" + 0.006*"well" + 0.006*"plans" + 0.006*"authority" + 0.006*"social"']</t>
  </si>
  <si>
    <t>80565</t>
  </si>
  <si>
    <t>935</t>
  </si>
  <si>
    <t>data/inspection reports/80565 suffolk</t>
  </si>
  <si>
    <t>https://files.ofsted.gov.uk/v1/file/50078713</t>
  </si>
  <si>
    <t>08/04/2019</t>
  </si>
  <si>
    <t>12/04/2019</t>
  </si>
  <si>
    <t>21/05/19</t>
  </si>
  <si>
    <t>0.205796190237184</t>
  </si>
  <si>
    <t>['0.028*"children" + 0.015*"’" + 0.014*"care" + 0.010*"work" + 0.008*"services" + 0.007*"families" + 0.007*"social" + 0.007*"local" + 0.006*"support" + 0.006*"well"', '0.019*"children" + 0.011*"care" + 0.008*"work" + 0.007*"’" + 0.006*"services" + 0.006*"people" + 0.005*"support" + 0.005*"progress" + 0.005*"local" + 0.005*"families"', '0.023*"children" + 0.011*"’" + 0.009*"care" + 0.007*"support" + 0.007*"work" + 0.007*"services" + 0.006*"families" + 0.006*"authority" + 0.006*"social" + 0.006*"local"']</t>
  </si>
  <si>
    <t>80566</t>
  </si>
  <si>
    <t>394</t>
  </si>
  <si>
    <t>data/inspection reports/80566 sunderland</t>
  </si>
  <si>
    <t>https://files.ofsted.gov.uk/v1/file/50168072</t>
  </si>
  <si>
    <t>28/06/2021</t>
  </si>
  <si>
    <t>09/07/2021</t>
  </si>
  <si>
    <t>20/08/21</t>
  </si>
  <si>
    <t>0.21411701361701338</t>
  </si>
  <si>
    <t>['0.025*"children" + 0.014*"’" + 0.013*"work" + 0.009*"care" + 0.007*"services" + 0.007*"young" + 0.007*"social" + 0.006*"people" + 0.005*"well" + 0.005*"child"', '0.038*"children" + 0.014*"’" + 0.011*"services" + 0.010*"work" + 0.009*"care" + 0.009*"young" + 0.008*"people" + 0.007*"support" + 0.007*"needs" + 0.007*"social"', '0.030*"children" + 0.014*"services" + 0.013*"’" + 0.010*"work" + 0.009*"care" + 0.009*"people" + 0.007*"support" + 0.007*"social" + 0.007*"quality" + 0.006*"young"']</t>
  </si>
  <si>
    <t>80567</t>
  </si>
  <si>
    <t>936</t>
  </si>
  <si>
    <t>data/inspection reports/80567 surrey</t>
  </si>
  <si>
    <t>https://files.ofsted.gov.uk/v1/file/50178857</t>
  </si>
  <si>
    <t>28/01/2022</t>
  </si>
  <si>
    <t>09/03/22</t>
  </si>
  <si>
    <t>0.17819684334278243</t>
  </si>
  <si>
    <t>['0.041*"children" + 0.015*"care" + 0.011*"’" + 0.009*"well" + 0.009*"services" + 0.009*"leavers" + 0.008*"needs" + 0.008*"work" + 0.007*"practice" + 0.006*"progress"', '0.028*"children" + 0.014*"care" + 0.010*"’" + 0.008*"needs" + 0.007*"leavers" + 0.007*"well" + 0.006*"work" + 0.006*"local" + 0.005*"services" + 0.005*"practice"', '0.027*"children" + 0.014*"’" + 0.010*"care" + 0.009*"work" + 0.008*"needs" + 0.007*"well" + 0.007*"leavers" + 0.007*"support" + 0.005*"progress" + 0.005*"practice"']</t>
  </si>
  <si>
    <t>80568</t>
  </si>
  <si>
    <t>866</t>
  </si>
  <si>
    <t>data/inspection reports/80568 swindon</t>
  </si>
  <si>
    <t>https://files.ofsted.gov.uk/v1/file/50099939</t>
  </si>
  <si>
    <t>01/07/2019</t>
  </si>
  <si>
    <t>12/08/19</t>
  </si>
  <si>
    <t>0.17286438817951433</t>
  </si>
  <si>
    <t>['0.040*"children" + 0.015*"well" + 0.014*"care" + 0.010*"’" + 0.009*"Swindon" + 0.007*"plans" + 0.007*"leaders" + 0.007*"quality" + 0.006*"services" + 0.005*"work"', '0.020*"children" + 0.011*"care" + 0.010*"well" + 0.007*"Swindon" + 0.007*"leaders" + 0.007*"’" + 0.007*"quality" + 0.006*"services" + 0.006*"leavers" + 0.005*"plans"', '0.029*"children" + 0.013*"care" + 0.010*"’" + 0.010*"well" + 0.009*"quality" + 0.007*"Swindon" + 0.007*"leaders" + 0.006*"services" + 0.006*"good" + 0.006*"plans"']</t>
  </si>
  <si>
    <t>80569</t>
  </si>
  <si>
    <t>357</t>
  </si>
  <si>
    <t>data/inspection reports/80569 tameside</t>
  </si>
  <si>
    <t>https://files.ofsted.gov.uk/v1/file/50088888</t>
  </si>
  <si>
    <t>0.1618984254087882</t>
  </si>
  <si>
    <t>['0.037*"children" + 0.013*"’" + 0.013*"care" + 0.010*"social" + 0.008*"local" + 0.008*"work" + 0.006*"authority" + 0.006*"plans" + 0.006*"services" + 0.006*"families"', '0.026*"children" + 0.012*"care" + 0.011*"’" + 0.009*"social" + 0.006*"services" + 0.006*"plans" + 0.005*"support" + 0.005*"always" + 0.005*"authority" + 0.005*"impact"', '0.038*"children" + 0.015*"care" + 0.014*"’" + 0.009*"social" + 0.007*"work" + 0.006*"support" + 0.006*"plans" + 0.005*"always" + 0.005*"services" + 0.005*"impact"']</t>
  </si>
  <si>
    <t>80570</t>
  </si>
  <si>
    <t>894</t>
  </si>
  <si>
    <t>data/inspection reports/80570 telford &amp; wrekin</t>
  </si>
  <si>
    <t>https://files.ofsted.gov.uk/v1/file/50147381</t>
  </si>
  <si>
    <t>0.218591853042157</t>
  </si>
  <si>
    <t>['0.032*"children" + 0.014*"’" + 0.013*"care" + 0.011*"well" + 0.010*"Children" + 0.009*"work" + 0.007*"families" + 0.007*"social" + 0.006*"workers" + 0.006*"support"', '0.026*"children" + 0.014*"care" + 0.014*"’" + 0.010*"Children" + 0.010*"well" + 0.009*"workers" + 0.008*"social" + 0.008*"work" + 0.007*"needs" + 0.006*"support"', '0.024*"children" + 0.013*"care" + 0.011*"’" + 0.007*"Children" + 0.007*"work" + 0.007*"needs" + 0.006*"families" + 0.006*"support" + 0.006*"social" + 0.006*"well"']</t>
  </si>
  <si>
    <t>80571</t>
  </si>
  <si>
    <t>883</t>
  </si>
  <si>
    <t>data/inspection reports/80571 thurrock</t>
  </si>
  <si>
    <t>https://files.ofsted.gov.uk/v1/file/50135827</t>
  </si>
  <si>
    <t>0.16404323406478574</t>
  </si>
  <si>
    <t>['0.026*"children" + 0.012*"care" + 0.011*"’" + 0.008*"well" + 0.008*"work" + 0.007*"people" + 0.006*"support" + 0.005*"young" + 0.005*"families" + 0.005*"help"', '0.031*"children" + 0.014*"care" + 0.013*"’" + 0.010*"work" + 0.009*"support" + 0.006*"well" + 0.006*"people" + 0.006*"families" + 0.006*"carers" + 0.006*"social"', '0.030*"children" + 0.011*"care" + 0.010*"’" + 0.007*"work" + 0.007*"well" + 0.007*"support" + 0.006*"social" + 0.006*"help" + 0.005*"people" + 0.004*"young"']</t>
  </si>
  <si>
    <t>80572</t>
  </si>
  <si>
    <t>880</t>
  </si>
  <si>
    <t>data/inspection reports/80572 torbay</t>
  </si>
  <si>
    <t>https://files.ofsted.gov.uk/v1/file/50183765</t>
  </si>
  <si>
    <t>0.21972463309048654</t>
  </si>
  <si>
    <t>['0.026*"children" + 0.011*"’" + 0.010*"care" + 0.009*"authority" + 0.007*"Torbay" + 0.007*"services" + 0.006*"well" + 0.006*"work" + 0.006*"leavers" + 0.005*"local"', '0.030*"children" + 0.013*"’" + 0.010*"well" + 0.010*"care" + 0.009*"local" + 0.008*"services" + 0.006*"help" + 0.006*"authority" + 0.006*"leavers" + 0.006*"support"', '0.026*"children" + 0.018*"’" + 0.013*"care" + 0.008*"work" + 0.007*"Torbay" + 0.007*"well" + 0.006*"authority" + 0.006*"social" + 0.006*"local" + 0.005*"good"']</t>
  </si>
  <si>
    <t>80573</t>
  </si>
  <si>
    <t>358</t>
  </si>
  <si>
    <t>data/inspection reports/80573 trafford</t>
  </si>
  <si>
    <t>https://files.ofsted.gov.uk/v1/file/50206433</t>
  </si>
  <si>
    <t>0.15892589178083008</t>
  </si>
  <si>
    <t>['0.019*"children" + 0.013*"’" + 0.011*"care" + 0.009*"social" + 0.008*"child" + 0.008*"support" + 0.007*"services" + 0.007*"work" + 0.006*"service" + 0.006*"authority"', '0.022*"children" + 0.014*"’" + 0.009*"care" + 0.009*"support" + 0.009*"social" + 0.008*"needs" + 0.007*"work" + 0.007*"child" + 0.007*"services" + 0.007*"workers"', '0.043*"children" + 0.013*"’" + 0.012*"care" + 0.011*"support" + 0.010*"local" + 0.010*"services" + 0.010*"social" + 0.009*"work" + 0.009*"authority" + 0.008*"child"']</t>
  </si>
  <si>
    <t>80574</t>
  </si>
  <si>
    <t>335</t>
  </si>
  <si>
    <t>data/inspection reports/80574 walsall</t>
  </si>
  <si>
    <t>https://files.ofsted.gov.uk/v1/file/50172854</t>
  </si>
  <si>
    <t>0.1828766283986703</t>
  </si>
  <si>
    <t>['0.037*"children" + 0.023*"’" + 0.012*"care" + 0.009*"Children" + 0.009*"services" + 0.008*"support" + 0.008*"leaders" + 0.006*"work" + 0.006*"workers" + 0.006*"needs"', '0.036*"children" + 0.014*"’" + 0.012*"support" + 0.009*"care" + 0.008*"services" + 0.007*"Children" + 0.006*"social" + 0.006*"families" + 0.006*"help" + 0.006*"workers"', '0.028*"children" + 0.014*"’" + 0.009*"support" + 0.008*"care" + 0.007*"Children" + 0.006*"services" + 0.006*"workers" + 0.005*"work" + 0.005*"families" + 0.005*"needs"']</t>
  </si>
  <si>
    <t>80575</t>
  </si>
  <si>
    <t>877</t>
  </si>
  <si>
    <t>data/inspection reports/80575 warrington</t>
  </si>
  <si>
    <t>https://files.ofsted.gov.uk/v1/file/50101635</t>
  </si>
  <si>
    <t>0.15895477112942857</t>
  </si>
  <si>
    <t>['0.025*"children" + 0.011*"’" + 0.010*"care" + 0.007*"workers" + 0.006*"social" + 0.006*"support" + 0.005*"service" + 0.005*"managers" + 0.005*"well" + 0.005*"help"', '0.028*"children" + 0.012*"care" + 0.010*"’" + 0.008*"social" + 0.007*"support" + 0.007*"managers" + 0.006*"workers" + 0.006*"practice" + 0.006*"help" + 0.006*"families"', '0.034*"children" + 0.015*"care" + 0.015*"’" + 0.007*"support" + 0.007*"help" + 0.007*"well" + 0.006*"workers" + 0.006*"practice" + 0.006*"social" + 0.005*"services"']</t>
  </si>
  <si>
    <t>80576</t>
  </si>
  <si>
    <t>937</t>
  </si>
  <si>
    <t>data/inspection reports/80576 warwickshire</t>
  </si>
  <si>
    <t>https://files.ofsted.gov.uk/v1/file/50176757</t>
  </si>
  <si>
    <t>22/11/2021</t>
  </si>
  <si>
    <t>03/12/2021</t>
  </si>
  <si>
    <t>0.18496772924045646</t>
  </si>
  <si>
    <t>['0.027*"children" + 0.011*"care" + 0.010*"’" + 0.009*"services" + 0.006*"support" + 0.005*"well" + 0.005*"work" + 0.005*"families" + 0.005*"child" + 0.005*"plans"', '0.034*"children" + 0.011*"’" + 0.011*"services" + 0.010*"care" + 0.007*"Warwickshire" + 0.007*"work" + 0.006*"families" + 0.006*"support" + 0.006*"plans" + 0.005*"needs"', '0.036*"children" + 0.012*"care" + 0.009*"’" + 0.008*"services" + 0.008*"workers" + 0.007*"families" + 0.006*"well" + 0.006*"needs" + 0.006*"support" + 0.006*"Children"']</t>
  </si>
  <si>
    <t>80577</t>
  </si>
  <si>
    <t>869</t>
  </si>
  <si>
    <t>data/inspection reports/80577 west berkshire</t>
  </si>
  <si>
    <t>https://files.ofsted.gov.uk/v1/file/50182484</t>
  </si>
  <si>
    <t>Máire Atherton</t>
  </si>
  <si>
    <t>14/03/2022</t>
  </si>
  <si>
    <t>0.16666175878385175</t>
  </si>
  <si>
    <t>['0.029*"children" + 0.013*"’" + 0.012*"work" + 0.010*"care" + 0.008*"social" + 0.006*"local" + 0.006*"services" + 0.006*"Berkshire" + 0.006*"West" + 0.005*"Children"', '0.033*"children" + 0.012*"’" + 0.012*"work" + 0.011*"care" + 0.009*"social" + 0.008*"services" + 0.007*"authority" + 0.006*"local" + 0.006*"West" + 0.006*"Berkshire"', '0.028*"children" + 0.010*"’" + 0.008*"work" + 0.007*"care" + 0.006*"social" + 0.006*"local" + 0.005*"services" + 0.005*"authority" + 0.004*"West" + 0.004*"families"']</t>
  </si>
  <si>
    <t>941</t>
  </si>
  <si>
    <t>data/inspection reports/941 west northamptonshire</t>
  </si>
  <si>
    <t>https://files.ofsted.gov.uk/v1/file/50200026</t>
  </si>
  <si>
    <t>0.15877099890159585</t>
  </si>
  <si>
    <t>['0.037*"children" + 0.020*"care" + 0.012*"’" + 0.012*"services" + 0.007*"social" + 0.006*"leavers" + 0.006*"authority" + 0.006*"work" + 0.005*"Northamptonshire" + 0.005*"support"', '0.028*"children" + 0.018*"care" + 0.017*"’" + 0.009*"services" + 0.008*"leavers" + 0.008*"Northamptonshire" + 0.008*"local" + 0.006*"authority" + 0.006*"support" + 0.006*"quality"', '0.039*"children" + 0.017*"care" + 0.014*"’" + 0.011*"services" + 0.008*"leavers" + 0.007*"social" + 0.007*"work" + 0.006*"Northamptonshire" + 0.005*"authority" + 0.005*"service"']</t>
  </si>
  <si>
    <t>80578</t>
  </si>
  <si>
    <t>938</t>
  </si>
  <si>
    <t>data/inspection reports/80578 west sussex</t>
  </si>
  <si>
    <t>https://files.ofsted.gov.uk/v1/file/50074949</t>
  </si>
  <si>
    <t>25/02/2019</t>
  </si>
  <si>
    <t>08/03/2019</t>
  </si>
  <si>
    <t>0.10323810871010045</t>
  </si>
  <si>
    <t>['0.032*"children" + 0.015*"’" + 0.012*"care" + 0.009*"social" + 0.008*"quality" + 0.008*"work" + 0.006*"authority" + 0.006*"service" + 0.006*"local" + 0.005*"practice"', '0.028*"children" + 0.011*"care" + 0.011*"’" + 0.009*"work" + 0.009*"social" + 0.007*"local" + 0.006*"quality" + 0.006*"practice" + 0.005*"service" + 0.005*"workers"', '0.031*"children" + 0.011*"’" + 0.009*"care" + 0.009*"social" + 0.007*"quality" + 0.007*"work" + 0.007*"local" + 0.006*"practice" + 0.005*"needs" + 0.005*"authority"']</t>
  </si>
  <si>
    <t>80579</t>
  </si>
  <si>
    <t>359</t>
  </si>
  <si>
    <t>data/inspection reports/80579 wigan</t>
  </si>
  <si>
    <t>https://files.ofsted.gov.uk/v1/file/50187563</t>
  </si>
  <si>
    <t>0.14408352030287508</t>
  </si>
  <si>
    <t>['0.024*"children" + 0.010*"social" + 0.009*"’" + 0.008*"work" + 0.008*"care" + 0.006*"authority" + 0.006*"local" + 0.006*"May" + 0.006*"leavers" + 0.006*"support"', '0.028*"children" + 0.013*"care" + 0.012*"’" + 0.010*"work" + 0.009*"social" + 0.009*"local" + 0.008*"May" + 0.007*"practice" + 0.006*"improvement" + 0.006*"services"', '0.025*"children" + 0.012*"care" + 0.010*"’" + 0.009*"social" + 0.008*"work" + 0.007*"support" + 0.005*"plans" + 0.005*"authority" + 0.005*"workers" + 0.005*"leavers"']</t>
  </si>
  <si>
    <t>80580</t>
  </si>
  <si>
    <t>865</t>
  </si>
  <si>
    <t>data/inspection reports/80580 wiltshire</t>
  </si>
  <si>
    <t>https://files.ofsted.gov.uk/v1/file/50094565</t>
  </si>
  <si>
    <t>inspection duration longer than standard framework</t>
  </si>
  <si>
    <t>03/06/2019</t>
  </si>
  <si>
    <t>19/06/2019</t>
  </si>
  <si>
    <t>0.1926816013761827</t>
  </si>
  <si>
    <t>['0.045*"children" + 0.011*"care" + 0.011*"’" + 0.010*"well" + 0.008*"social" + 0.007*"workers" + 0.007*"work" + 0.006*"leaders" + 0.006*"families" + 0.006*"good"', '0.028*"children" + 0.013*"care" + 0.008*"well" + 0.008*"workers" + 0.008*"’" + 0.008*"families" + 0.007*"work" + 0.007*"social" + 0.006*"good" + 0.006*"need"', '0.022*"children" + 0.011*"care" + 0.009*"well" + 0.008*"workers" + 0.008*"’" + 0.006*"families" + 0.006*"leaders" + 0.006*"good" + 0.005*"social" + 0.005*"work"']</t>
  </si>
  <si>
    <t>80581</t>
  </si>
  <si>
    <t>344</t>
  </si>
  <si>
    <t>data/inspection reports/80581 wirral</t>
  </si>
  <si>
    <t>https://files.ofsted.gov.uk/v1/file/50096454</t>
  </si>
  <si>
    <t>17/06/2019</t>
  </si>
  <si>
    <t>28/06/2019</t>
  </si>
  <si>
    <t>29/07/19</t>
  </si>
  <si>
    <t>0.17193192861560214</t>
  </si>
  <si>
    <t>['0.033*"children" + 0.011*"work" + 0.011*"improvement" + 0.010*"care" + 0.007*"’" + 0.007*"practice" + 0.007*"quality" + 0.006*"service" + 0.006*"support" + 0.006*"place"', '0.027*"children" + 0.012*"work" + 0.011*"care" + 0.008*"improvement" + 0.008*"quality" + 0.008*"services" + 0.007*"’" + 0.007*"needs" + 0.006*"good" + 0.006*"support"', '0.044*"children" + 0.013*"work" + 0.012*"care" + 0.008*"well" + 0.007*"improvement" + 0.007*"quality" + 0.007*"good" + 0.007*"services" + 0.006*"’" + 0.006*"need"']</t>
  </si>
  <si>
    <t>80582</t>
  </si>
  <si>
    <t>872</t>
  </si>
  <si>
    <t>data/inspection reports/80582 wokingham</t>
  </si>
  <si>
    <t>https://files.ofsted.gov.uk/v1/file/50215917</t>
  </si>
  <si>
    <t>0.17767140565527662</t>
  </si>
  <si>
    <t>['0.028*"children" + 0.010*"’" + 0.009*"support" + 0.008*"care" + 0.006*"work" + 0.006*"plans" + 0.006*"services" + 0.005*"workers" + 0.005*"effective" + 0.005*"families"', '0.033*"children" + 0.014*"’" + 0.010*"support" + 0.008*"care" + 0.007*"services" + 0.006*"plans" + 0.006*"child" + 0.006*"families" + 0.005*"work" + 0.005*"progress"', '0.037*"children" + 0.011*"care" + 0.010*"support" + 0.008*"’" + 0.007*"services" + 0.006*"child" + 0.006*"work" + 0.005*"workers" + 0.005*"families" + 0.005*"needs"']</t>
  </si>
  <si>
    <t>80583</t>
  </si>
  <si>
    <t>336</t>
  </si>
  <si>
    <t>data/inspection reports/80583 wolverhampton</t>
  </si>
  <si>
    <t>https://files.ofsted.gov.uk/v1/file/50183766</t>
  </si>
  <si>
    <t>0.18980315383541183</t>
  </si>
  <si>
    <t>['0.022*"children" + 0.011*"care" + 0.008*"’" + 0.005*"local" + 0.005*"Children" + 0.005*"work" + 0.005*"services" + 0.005*"needs" + 0.005*"authority" + 0.005*"help"', '0.027*"children" + 0.015*"’" + 0.012*"care" + 0.009*"services" + 0.009*"Children" + 0.007*"local" + 0.007*"needs" + 0.006*"people" + 0.006*"work" + 0.006*"authority"', '0.034*"children" + 0.012*"’" + 0.009*"services" + 0.008*"Children" + 0.008*"people" + 0.007*"needs" + 0.007*"care" + 0.007*"local" + 0.006*"support" + 0.005*"young"']</t>
  </si>
  <si>
    <t>80584</t>
  </si>
  <si>
    <t>885</t>
  </si>
  <si>
    <t>data/inspection reports/80584 worcestershire</t>
  </si>
  <si>
    <t>https://files.ofsted.gov.uk/v1/file/50096455</t>
  </si>
  <si>
    <t>Peter McEntee</t>
  </si>
  <si>
    <t>0.15303240261215728</t>
  </si>
  <si>
    <t>['0.021*"children" + 0.016*"care" + 0.010*"local" + 0.008*"young" + 0.008*"people" + 0.007*"’" + 0.007*"leavers" + 0.006*"authority" + 0.006*"cases" + 0.005*"help"', '0.017*"children" + 0.014*"care" + 0.008*"’" + 0.006*"help" + 0.006*"people" + 0.006*"young" + 0.006*"work" + 0.005*"authority" + 0.005*"leavers" + 0.005*"local"', '0.031*"children" + 0.016*"care" + 0.012*"’" + 0.010*"people" + 0.010*"young" + 0.007*"leavers" + 0.007*"authority" + 0.006*"help" + 0.006*"local" + 0.006*"support"']</t>
  </si>
  <si>
    <t>urn</t>
  </si>
  <si>
    <t>la_code</t>
  </si>
  <si>
    <t>region_code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</si>
  <si>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</si>
  <si>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</si>
  <si>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</si>
  <si>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</si>
  <si>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</si>
  <si>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</si>
  <si>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</si>
  <si>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</si>
  <si>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</si>
  <si>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</si>
  <si>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</si>
  <si>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care_and_care_leavers_grade</t>
  </si>
  <si>
    <t>sentiment_score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</si>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</sst>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038886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004465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014166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045446" TargetMode="External"/><Relationship Id="rId15" Type="http://schemas.openxmlformats.org/officeDocument/2006/relationships/hyperlink" Target="https://files.ofsted.gov.uk/v1/file/50056032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14124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135438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110094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018662" TargetMode="External"/><Relationship Id="rId36" Type="http://schemas.openxmlformats.org/officeDocument/2006/relationships/hyperlink" Target="https://files.ofsted.gov.uk/v1/file/50048231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016457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048228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083970" TargetMode="External"/><Relationship Id="rId54" Type="http://schemas.openxmlformats.org/officeDocument/2006/relationships/hyperlink" Target="https://files.ofsted.gov.uk/v1/file/50004481" TargetMode="External"/><Relationship Id="rId55" Type="http://schemas.openxmlformats.org/officeDocument/2006/relationships/hyperlink" Target="https://files.ofsted.gov.uk/v1/file/50066870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048227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116344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006280" TargetMode="External"/><Relationship Id="rId70" Type="http://schemas.openxmlformats.org/officeDocument/2006/relationships/hyperlink" Target="https://files.ofsted.gov.uk/v1/file/50004456" TargetMode="External"/><Relationship Id="rId71" Type="http://schemas.openxmlformats.org/officeDocument/2006/relationships/hyperlink" Target="https://files.ofsted.gov.uk/v1/file/50037490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101634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103321" TargetMode="External"/><Relationship Id="rId88" Type="http://schemas.openxmlformats.org/officeDocument/2006/relationships/hyperlink" Target="https://files.ofsted.gov.uk/v1/file/50143726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151810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010311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004449" TargetMode="External"/><Relationship Id="rId103" Type="http://schemas.openxmlformats.org/officeDocument/2006/relationships/hyperlink" Target="https://files.ofsted.gov.uk/v1/file/50010312" TargetMode="External"/><Relationship Id="rId104" Type="http://schemas.openxmlformats.org/officeDocument/2006/relationships/hyperlink" Target="https://files.ofsted.gov.uk/v1/file/50048230" TargetMode="External"/><Relationship Id="rId105" Type="http://schemas.openxmlformats.org/officeDocument/2006/relationships/hyperlink" Target="https://files.ofsted.gov.uk/v1/file/50032279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037489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103320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2761390" TargetMode="External"/><Relationship Id="rId124" Type="http://schemas.openxmlformats.org/officeDocument/2006/relationships/hyperlink" Target="https://files.ofsted.gov.uk/v1/file/5014124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121476" TargetMode="External"/><Relationship Id="rId127" Type="http://schemas.openxmlformats.org/officeDocument/2006/relationships/hyperlink" Target="https://files.ofsted.gov.uk/v1/file/50061231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099939" TargetMode="External"/><Relationship Id="rId135" Type="http://schemas.openxmlformats.org/officeDocument/2006/relationships/hyperlink" Target="https://files.ofsted.gov.uk/v1/file/50088888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074949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094565" TargetMode="External"/><Relationship Id="rId148" Type="http://schemas.openxmlformats.org/officeDocument/2006/relationships/hyperlink" Target="https://files.ofsted.gov.uk/v1/file/50096454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096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1238</v>
      </c>
      <c r="B1" s="1" t="s">
        <v>1239</v>
      </c>
      <c r="C1" s="1" t="s">
        <v>1240</v>
      </c>
      <c r="D1" s="1" t="s">
        <v>1241</v>
      </c>
      <c r="E1" s="1" t="s">
        <v>1242</v>
      </c>
      <c r="F1" s="1" t="s">
        <v>1243</v>
      </c>
      <c r="G1" s="1" t="s">
        <v>1244</v>
      </c>
      <c r="H1" s="1" t="s">
        <v>1245</v>
      </c>
      <c r="I1" s="1" t="s">
        <v>1246</v>
      </c>
      <c r="J1" s="1" t="s">
        <v>1247</v>
      </c>
      <c r="K1" s="1" t="s">
        <v>1248</v>
      </c>
      <c r="L1" s="1" t="s">
        <v>1249</v>
      </c>
      <c r="M1" s="1" t="s">
        <v>1250</v>
      </c>
      <c r="N1" s="1" t="s">
        <v>1251</v>
      </c>
      <c r="O1" s="1" t="s">
        <v>1252</v>
      </c>
      <c r="P1" s="1" t="s">
        <v>1253</v>
      </c>
      <c r="Q1" s="1" t="s">
        <v>1254</v>
      </c>
      <c r="R1" s="1" t="s">
        <v>1255</v>
      </c>
    </row>
    <row r="2" spans="1:18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3">
        <f>HYPERLINK(".\.\export_data\inspection_reports\80426_barnsley", ".\export_data\inspection_reports\80426_barnsley")</f>
        <v>0</v>
      </c>
      <c r="M2" t="s">
        <v>5</v>
      </c>
      <c r="N2" t="s">
        <v>5</v>
      </c>
      <c r="O2" t="s">
        <v>5</v>
      </c>
      <c r="P2" t="s">
        <v>11</v>
      </c>
      <c r="Q2" t="s">
        <v>12</v>
      </c>
      <c r="R2" t="s">
        <v>13</v>
      </c>
    </row>
    <row r="3" spans="1:18">
      <c r="A3" t="s">
        <v>14</v>
      </c>
      <c r="B3" t="s">
        <v>15</v>
      </c>
      <c r="C3" t="s">
        <v>16</v>
      </c>
      <c r="D3" t="s">
        <v>17</v>
      </c>
      <c r="E3" s="2" t="s">
        <v>18</v>
      </c>
      <c r="F3" t="s">
        <v>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s="3">
        <f>HYPERLINK(".\.\export_data\inspection_reports\80427_bath and north east somerset", ".\export_data\inspection_reports\80427_bath and north east somerset")</f>
        <v>0</v>
      </c>
      <c r="M3" t="s">
        <v>5</v>
      </c>
      <c r="N3" t="s">
        <v>5</v>
      </c>
      <c r="O3" t="s">
        <v>5</v>
      </c>
      <c r="P3" t="s">
        <v>24</v>
      </c>
      <c r="Q3" t="s">
        <v>12</v>
      </c>
      <c r="R3" t="s">
        <v>25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s="2" t="s">
        <v>30</v>
      </c>
      <c r="F4" t="s">
        <v>5</v>
      </c>
      <c r="G4" t="s">
        <v>6</v>
      </c>
      <c r="H4" t="s">
        <v>31</v>
      </c>
      <c r="I4" t="s">
        <v>32</v>
      </c>
      <c r="J4" t="s">
        <v>33</v>
      </c>
      <c r="K4" t="s">
        <v>34</v>
      </c>
      <c r="L4" s="3">
        <f>HYPERLINK(".\.\export_data\inspection_reports\80428_bedford", ".\export_data\inspection_reports\80428_bedford")</f>
        <v>0</v>
      </c>
      <c r="M4" t="s">
        <v>5</v>
      </c>
      <c r="N4" t="s">
        <v>5</v>
      </c>
      <c r="O4" t="s">
        <v>5</v>
      </c>
      <c r="P4" t="s">
        <v>35</v>
      </c>
      <c r="Q4" t="s">
        <v>12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s="2" t="s">
        <v>41</v>
      </c>
      <c r="F5" t="s">
        <v>5</v>
      </c>
      <c r="G5" t="s">
        <v>6</v>
      </c>
      <c r="H5" t="s">
        <v>42</v>
      </c>
      <c r="I5" t="s">
        <v>43</v>
      </c>
      <c r="J5" t="s">
        <v>44</v>
      </c>
      <c r="K5" t="s">
        <v>45</v>
      </c>
      <c r="L5" s="3">
        <f>HYPERLINK(".\.\export_data\inspection_reports\80429_birmingham", ".\export_data\inspection_reports\80429_birmingham")</f>
        <v>0</v>
      </c>
      <c r="M5" t="s">
        <v>5</v>
      </c>
      <c r="N5" t="s">
        <v>5</v>
      </c>
      <c r="O5" t="s">
        <v>5</v>
      </c>
      <c r="P5" t="s">
        <v>46</v>
      </c>
      <c r="Q5" t="s">
        <v>12</v>
      </c>
      <c r="R5" t="s">
        <v>47</v>
      </c>
    </row>
    <row r="6" spans="1:18">
      <c r="A6" t="s">
        <v>48</v>
      </c>
      <c r="B6" t="s">
        <v>49</v>
      </c>
      <c r="C6" t="s">
        <v>50</v>
      </c>
      <c r="D6" t="s">
        <v>51</v>
      </c>
      <c r="E6" s="2" t="s">
        <v>52</v>
      </c>
      <c r="F6" t="s">
        <v>53</v>
      </c>
      <c r="G6" t="s">
        <v>6</v>
      </c>
      <c r="H6" t="s">
        <v>54</v>
      </c>
      <c r="I6" t="s">
        <v>55</v>
      </c>
      <c r="J6" t="s">
        <v>56</v>
      </c>
      <c r="K6" t="s">
        <v>57</v>
      </c>
      <c r="L6" s="3">
        <f>HYPERLINK(".\.\export_data\inspection_reports\80430_blackburn with darwen", ".\export_data\inspection_reports\80430_blackburn with darwen")</f>
        <v>0</v>
      </c>
      <c r="M6" t="s">
        <v>53</v>
      </c>
      <c r="N6" t="s">
        <v>53</v>
      </c>
      <c r="O6" t="s">
        <v>53</v>
      </c>
      <c r="P6" t="s">
        <v>58</v>
      </c>
      <c r="Q6" t="s">
        <v>12</v>
      </c>
      <c r="R6" t="s">
        <v>59</v>
      </c>
    </row>
    <row r="7" spans="1:18">
      <c r="A7" t="s">
        <v>60</v>
      </c>
      <c r="B7" t="s">
        <v>61</v>
      </c>
      <c r="C7" t="s">
        <v>50</v>
      </c>
      <c r="D7" t="s">
        <v>62</v>
      </c>
      <c r="E7" s="2" t="s">
        <v>63</v>
      </c>
      <c r="F7" t="s">
        <v>53</v>
      </c>
      <c r="G7" t="s">
        <v>6</v>
      </c>
      <c r="H7" t="s">
        <v>64</v>
      </c>
      <c r="I7" t="s">
        <v>65</v>
      </c>
      <c r="J7" t="s">
        <v>66</v>
      </c>
      <c r="K7" t="s">
        <v>67</v>
      </c>
      <c r="L7" s="3">
        <f>HYPERLINK(".\.\export_data\inspection_reports\80431_blackpool", ".\export_data\inspection_reports\80431_blackpool")</f>
        <v>0</v>
      </c>
      <c r="M7" t="s">
        <v>53</v>
      </c>
      <c r="N7" t="s">
        <v>53</v>
      </c>
      <c r="O7" t="s">
        <v>5</v>
      </c>
      <c r="P7" t="s">
        <v>68</v>
      </c>
      <c r="Q7" t="s">
        <v>12</v>
      </c>
      <c r="R7" t="s">
        <v>69</v>
      </c>
    </row>
    <row r="8" spans="1:18">
      <c r="A8" t="s">
        <v>70</v>
      </c>
      <c r="B8" t="s">
        <v>70</v>
      </c>
      <c r="C8" t="s">
        <v>50</v>
      </c>
      <c r="D8" t="s">
        <v>71</v>
      </c>
      <c r="E8" s="2" t="s">
        <v>72</v>
      </c>
      <c r="F8" t="s">
        <v>5</v>
      </c>
      <c r="G8" t="s">
        <v>6</v>
      </c>
      <c r="H8" t="s">
        <v>42</v>
      </c>
      <c r="I8" t="s">
        <v>73</v>
      </c>
      <c r="J8" t="s">
        <v>74</v>
      </c>
      <c r="K8" t="s">
        <v>75</v>
      </c>
      <c r="L8" s="3">
        <f>HYPERLINK(".\.\export_data\inspection_reports\350_bolton", ".\export_data\inspection_reports\350_bolton")</f>
        <v>0</v>
      </c>
      <c r="M8" t="s">
        <v>5</v>
      </c>
      <c r="N8" t="s">
        <v>5</v>
      </c>
      <c r="O8" t="s">
        <v>5</v>
      </c>
      <c r="P8" t="s">
        <v>76</v>
      </c>
      <c r="Q8" t="s">
        <v>12</v>
      </c>
      <c r="R8" t="s">
        <v>77</v>
      </c>
    </row>
    <row r="9" spans="1:18">
      <c r="A9" t="s">
        <v>78</v>
      </c>
      <c r="B9" t="s">
        <v>79</v>
      </c>
      <c r="C9" t="s">
        <v>80</v>
      </c>
      <c r="D9" t="s">
        <v>81</v>
      </c>
      <c r="E9" s="2" t="s">
        <v>82</v>
      </c>
      <c r="F9" t="s">
        <v>83</v>
      </c>
      <c r="G9" t="s">
        <v>6</v>
      </c>
      <c r="H9" t="s">
        <v>20</v>
      </c>
      <c r="I9" t="s">
        <v>84</v>
      </c>
      <c r="J9" t="s">
        <v>85</v>
      </c>
      <c r="K9" t="s">
        <v>86</v>
      </c>
      <c r="L9" s="3">
        <f>HYPERLINK(".\.\export_data\inspection_reports\2532287_bournemouth, christchurch &amp; poole", ".\export_data\inspection_reports\2532287_bournemouth, christchurch &amp; poole")</f>
        <v>0</v>
      </c>
      <c r="M9" t="s">
        <v>83</v>
      </c>
      <c r="N9" t="s">
        <v>87</v>
      </c>
      <c r="O9" t="s">
        <v>87</v>
      </c>
      <c r="P9" t="s">
        <v>88</v>
      </c>
      <c r="Q9" t="s">
        <v>12</v>
      </c>
      <c r="R9" t="s">
        <v>89</v>
      </c>
    </row>
    <row r="10" spans="1:18">
      <c r="A10" t="s">
        <v>90</v>
      </c>
      <c r="B10" t="s">
        <v>91</v>
      </c>
      <c r="C10" t="s">
        <v>80</v>
      </c>
      <c r="D10" t="s">
        <v>92</v>
      </c>
      <c r="E10" s="2" t="s">
        <v>93</v>
      </c>
      <c r="F10" t="s">
        <v>94</v>
      </c>
      <c r="G10" t="s">
        <v>19</v>
      </c>
      <c r="H10" t="s">
        <v>95</v>
      </c>
      <c r="I10" t="s">
        <v>96</v>
      </c>
      <c r="J10" t="s">
        <v>97</v>
      </c>
      <c r="K10" t="s">
        <v>98</v>
      </c>
      <c r="L10" s="3">
        <f>HYPERLINK(".\.\export_data\inspection_reports\80436_bracknell forest", ".\export_data\inspection_reports\80436_bracknell forest")</f>
        <v>0</v>
      </c>
      <c r="M10" t="s">
        <v>94</v>
      </c>
      <c r="N10" t="s">
        <v>94</v>
      </c>
      <c r="O10" t="s">
        <v>5</v>
      </c>
      <c r="P10" t="s">
        <v>99</v>
      </c>
      <c r="Q10" t="s">
        <v>12</v>
      </c>
      <c r="R10" t="s">
        <v>100</v>
      </c>
    </row>
    <row r="11" spans="1:18">
      <c r="A11" t="s">
        <v>101</v>
      </c>
      <c r="B11" t="s">
        <v>101</v>
      </c>
      <c r="C11" t="s">
        <v>80</v>
      </c>
      <c r="D11" t="s">
        <v>102</v>
      </c>
      <c r="E11" s="2" t="s">
        <v>103</v>
      </c>
      <c r="F11" t="s">
        <v>5</v>
      </c>
      <c r="G11" t="s">
        <v>6</v>
      </c>
      <c r="H11" t="s">
        <v>104</v>
      </c>
      <c r="I11" t="s">
        <v>105</v>
      </c>
      <c r="J11" t="s">
        <v>106</v>
      </c>
      <c r="K11" t="s">
        <v>107</v>
      </c>
      <c r="L11" s="3">
        <f>HYPERLINK(".\.\export_data\inspection_reports\846_brighton and hove", ".\export_data\inspection_reports\846_brighton and hove")</f>
        <v>0</v>
      </c>
      <c r="M11" t="s">
        <v>5</v>
      </c>
      <c r="N11" t="s">
        <v>53</v>
      </c>
      <c r="O11" t="s">
        <v>5</v>
      </c>
      <c r="P11" t="s">
        <v>108</v>
      </c>
      <c r="Q11" t="s">
        <v>12</v>
      </c>
      <c r="R11" t="s">
        <v>109</v>
      </c>
    </row>
    <row r="12" spans="1:18">
      <c r="A12" t="s">
        <v>110</v>
      </c>
      <c r="B12" t="s">
        <v>111</v>
      </c>
      <c r="C12" t="s">
        <v>16</v>
      </c>
      <c r="D12" t="s">
        <v>112</v>
      </c>
      <c r="E12" s="2" t="s">
        <v>113</v>
      </c>
      <c r="F12" t="s">
        <v>53</v>
      </c>
      <c r="G12" t="s">
        <v>6</v>
      </c>
      <c r="H12" t="s">
        <v>114</v>
      </c>
      <c r="I12" t="s">
        <v>115</v>
      </c>
      <c r="J12" t="s">
        <v>116</v>
      </c>
      <c r="K12" t="s">
        <v>117</v>
      </c>
      <c r="L12" s="3">
        <f>HYPERLINK(".\.\export_data\inspection_reports\80441_bristol", ".\export_data\inspection_reports\80441_bristol")</f>
        <v>0</v>
      </c>
      <c r="M12" t="s">
        <v>53</v>
      </c>
      <c r="N12" t="s">
        <v>53</v>
      </c>
      <c r="O12" t="s">
        <v>5</v>
      </c>
      <c r="P12" t="s">
        <v>118</v>
      </c>
      <c r="Q12" t="s">
        <v>12</v>
      </c>
      <c r="R12" t="s">
        <v>119</v>
      </c>
    </row>
    <row r="13" spans="1:18">
      <c r="A13" t="s">
        <v>120</v>
      </c>
      <c r="B13" t="s">
        <v>121</v>
      </c>
      <c r="C13" t="s">
        <v>80</v>
      </c>
      <c r="D13" t="s">
        <v>122</v>
      </c>
      <c r="E13" s="2" t="s">
        <v>123</v>
      </c>
      <c r="F13" t="s">
        <v>53</v>
      </c>
      <c r="G13" t="s">
        <v>6</v>
      </c>
      <c r="H13" t="s">
        <v>124</v>
      </c>
      <c r="I13" t="s">
        <v>84</v>
      </c>
      <c r="J13" t="s">
        <v>85</v>
      </c>
      <c r="K13" t="s">
        <v>86</v>
      </c>
      <c r="L13" s="3">
        <f>HYPERLINK(".\.\export_data\inspection_reports\80442_buckinghamshire", ".\export_data\inspection_reports\80442_buckinghamshire")</f>
        <v>0</v>
      </c>
      <c r="M13" t="s">
        <v>53</v>
      </c>
      <c r="N13" t="s">
        <v>53</v>
      </c>
      <c r="O13" t="s">
        <v>53</v>
      </c>
      <c r="P13" t="s">
        <v>125</v>
      </c>
      <c r="Q13" t="s">
        <v>12</v>
      </c>
      <c r="R13" t="s">
        <v>126</v>
      </c>
    </row>
    <row r="14" spans="1:18">
      <c r="A14" t="s">
        <v>127</v>
      </c>
      <c r="B14" t="s">
        <v>128</v>
      </c>
      <c r="C14" t="s">
        <v>50</v>
      </c>
      <c r="D14" t="s">
        <v>129</v>
      </c>
      <c r="E14" s="2" t="s">
        <v>130</v>
      </c>
      <c r="F14" t="s">
        <v>83</v>
      </c>
      <c r="G14" t="s">
        <v>6</v>
      </c>
      <c r="H14" t="s">
        <v>131</v>
      </c>
      <c r="I14" t="s">
        <v>132</v>
      </c>
      <c r="J14" t="s">
        <v>133</v>
      </c>
      <c r="K14" t="s">
        <v>134</v>
      </c>
      <c r="L14" s="3">
        <f>HYPERLINK(".\.\export_data\inspection_reports\80443_bury", ".\export_data\inspection_reports\80443_bury")</f>
        <v>0</v>
      </c>
      <c r="M14" t="s">
        <v>83</v>
      </c>
      <c r="N14" t="s">
        <v>83</v>
      </c>
      <c r="O14" t="s">
        <v>135</v>
      </c>
      <c r="P14" t="s">
        <v>136</v>
      </c>
      <c r="Q14" t="s">
        <v>12</v>
      </c>
      <c r="R14" t="s">
        <v>137</v>
      </c>
    </row>
    <row r="15" spans="1:18">
      <c r="A15" t="s">
        <v>138</v>
      </c>
      <c r="B15" t="s">
        <v>139</v>
      </c>
      <c r="C15" t="s">
        <v>2</v>
      </c>
      <c r="D15" t="s">
        <v>140</v>
      </c>
      <c r="E15" s="2" t="s">
        <v>141</v>
      </c>
      <c r="F15" t="s">
        <v>5</v>
      </c>
      <c r="G15" t="s">
        <v>6</v>
      </c>
      <c r="H15" t="s">
        <v>64</v>
      </c>
      <c r="I15" t="s">
        <v>142</v>
      </c>
      <c r="J15" t="s">
        <v>143</v>
      </c>
      <c r="K15" t="s">
        <v>144</v>
      </c>
      <c r="L15" s="3">
        <f>HYPERLINK(".\.\export_data\inspection_reports\80444_calderdale", ".\export_data\inspection_reports\80444_calderdale")</f>
        <v>0</v>
      </c>
      <c r="M15" t="s">
        <v>5</v>
      </c>
      <c r="N15" t="s">
        <v>53</v>
      </c>
      <c r="O15" t="s">
        <v>94</v>
      </c>
      <c r="P15" t="s">
        <v>145</v>
      </c>
      <c r="Q15" t="s">
        <v>12</v>
      </c>
      <c r="R15" t="s">
        <v>146</v>
      </c>
    </row>
    <row r="16" spans="1:18">
      <c r="A16" t="s">
        <v>147</v>
      </c>
      <c r="B16" t="s">
        <v>148</v>
      </c>
      <c r="C16" t="s">
        <v>28</v>
      </c>
      <c r="D16" t="s">
        <v>149</v>
      </c>
      <c r="E16" s="2" t="s">
        <v>150</v>
      </c>
      <c r="F16" t="s">
        <v>53</v>
      </c>
      <c r="G16" t="s">
        <v>19</v>
      </c>
      <c r="H16" t="s">
        <v>151</v>
      </c>
      <c r="I16" t="s">
        <v>152</v>
      </c>
      <c r="J16" t="s">
        <v>153</v>
      </c>
      <c r="K16" t="s">
        <v>154</v>
      </c>
      <c r="L16" s="3">
        <f>HYPERLINK(".\.\export_data\inspection_reports\80445_cambridgeshire", ".\export_data\inspection_reports\80445_cambridgeshire")</f>
        <v>0</v>
      </c>
      <c r="M16" t="s">
        <v>5</v>
      </c>
      <c r="N16" t="s">
        <v>53</v>
      </c>
      <c r="O16" t="s">
        <v>53</v>
      </c>
      <c r="P16" t="s">
        <v>155</v>
      </c>
      <c r="Q16" t="s">
        <v>12</v>
      </c>
      <c r="R16" t="s">
        <v>156</v>
      </c>
    </row>
    <row r="17" spans="1:18">
      <c r="A17" t="s">
        <v>157</v>
      </c>
      <c r="B17" t="s">
        <v>158</v>
      </c>
      <c r="C17" t="s">
        <v>28</v>
      </c>
      <c r="D17" t="s">
        <v>159</v>
      </c>
      <c r="E17" s="2" t="s">
        <v>160</v>
      </c>
      <c r="F17" t="s">
        <v>5</v>
      </c>
      <c r="G17" t="s">
        <v>19</v>
      </c>
      <c r="H17" t="s">
        <v>31</v>
      </c>
      <c r="I17" t="s">
        <v>161</v>
      </c>
      <c r="J17" t="s">
        <v>162</v>
      </c>
      <c r="K17" t="s">
        <v>163</v>
      </c>
      <c r="L17" s="3">
        <f>HYPERLINK(".\.\export_data\inspection_reports\80446_central bedfordshire", ".\export_data\inspection_reports\80446_central bedfordshire")</f>
        <v>0</v>
      </c>
      <c r="M17" t="s">
        <v>5</v>
      </c>
      <c r="N17" t="s">
        <v>5</v>
      </c>
      <c r="O17" t="s">
        <v>5</v>
      </c>
      <c r="P17" t="s">
        <v>164</v>
      </c>
      <c r="Q17" t="s">
        <v>12</v>
      </c>
      <c r="R17" t="s">
        <v>165</v>
      </c>
    </row>
    <row r="18" spans="1:18">
      <c r="A18" t="s">
        <v>166</v>
      </c>
      <c r="B18" t="s">
        <v>167</v>
      </c>
      <c r="C18" t="s">
        <v>50</v>
      </c>
      <c r="D18" t="s">
        <v>168</v>
      </c>
      <c r="E18" s="2" t="s">
        <v>169</v>
      </c>
      <c r="F18" t="s">
        <v>53</v>
      </c>
      <c r="G18" t="s">
        <v>6</v>
      </c>
      <c r="H18" t="s">
        <v>170</v>
      </c>
      <c r="I18" t="s">
        <v>171</v>
      </c>
      <c r="J18" t="s">
        <v>172</v>
      </c>
      <c r="K18" t="s">
        <v>173</v>
      </c>
      <c r="L18" s="3">
        <f>HYPERLINK(".\.\export_data\inspection_reports\80447_cheshire east", ".\export_data\inspection_reports\80447_cheshire east")</f>
        <v>0</v>
      </c>
      <c r="M18" t="s">
        <v>53</v>
      </c>
      <c r="N18" t="s">
        <v>53</v>
      </c>
      <c r="O18" t="s">
        <v>53</v>
      </c>
      <c r="P18" t="s">
        <v>174</v>
      </c>
      <c r="Q18" t="s">
        <v>12</v>
      </c>
      <c r="R18" t="s">
        <v>175</v>
      </c>
    </row>
    <row r="19" spans="1:18">
      <c r="A19" t="s">
        <v>176</v>
      </c>
      <c r="B19" t="s">
        <v>177</v>
      </c>
      <c r="C19" t="s">
        <v>50</v>
      </c>
      <c r="D19" t="s">
        <v>178</v>
      </c>
      <c r="E19" s="2" t="s">
        <v>179</v>
      </c>
      <c r="F19" t="s">
        <v>5</v>
      </c>
      <c r="G19" t="s">
        <v>19</v>
      </c>
      <c r="H19" t="s">
        <v>180</v>
      </c>
      <c r="I19" t="s">
        <v>181</v>
      </c>
      <c r="J19" t="s">
        <v>182</v>
      </c>
      <c r="K19" t="s">
        <v>183</v>
      </c>
      <c r="L19" s="3">
        <f>HYPERLINK(".\.\export_data\inspection_reports\80448_cheshire west and chester", ".\export_data\inspection_reports\80448_cheshire west and chester")</f>
        <v>0</v>
      </c>
      <c r="M19" t="s">
        <v>5</v>
      </c>
      <c r="N19" t="s">
        <v>5</v>
      </c>
      <c r="O19" t="s">
        <v>5</v>
      </c>
      <c r="P19" t="s">
        <v>184</v>
      </c>
      <c r="Q19" t="s">
        <v>12</v>
      </c>
      <c r="R19" t="s">
        <v>185</v>
      </c>
    </row>
    <row r="20" spans="1:18">
      <c r="A20" t="s">
        <v>186</v>
      </c>
      <c r="B20" t="s">
        <v>187</v>
      </c>
      <c r="C20" t="s">
        <v>2</v>
      </c>
      <c r="D20" t="s">
        <v>188</v>
      </c>
      <c r="E20" s="2" t="s">
        <v>189</v>
      </c>
      <c r="F20" t="s">
        <v>83</v>
      </c>
      <c r="G20" t="s">
        <v>6</v>
      </c>
      <c r="H20" t="s">
        <v>190</v>
      </c>
      <c r="I20" t="s">
        <v>191</v>
      </c>
      <c r="J20" t="s">
        <v>192</v>
      </c>
      <c r="K20" t="s">
        <v>193</v>
      </c>
      <c r="L20" s="3">
        <f>HYPERLINK(".\.\export_data\inspection_reports\80449_bradford", ".\export_data\inspection_reports\80449_bradford")</f>
        <v>0</v>
      </c>
      <c r="M20" t="s">
        <v>83</v>
      </c>
      <c r="N20" t="s">
        <v>83</v>
      </c>
      <c r="O20" t="s">
        <v>83</v>
      </c>
      <c r="P20" t="s">
        <v>194</v>
      </c>
      <c r="Q20" t="s">
        <v>12</v>
      </c>
      <c r="R20" t="s">
        <v>195</v>
      </c>
    </row>
    <row r="21" spans="1:18">
      <c r="A21" t="s">
        <v>196</v>
      </c>
      <c r="B21" t="s">
        <v>197</v>
      </c>
      <c r="C21" t="s">
        <v>198</v>
      </c>
      <c r="D21" t="s">
        <v>199</v>
      </c>
      <c r="E21" s="2" t="s">
        <v>200</v>
      </c>
      <c r="F21" t="s">
        <v>94</v>
      </c>
      <c r="G21" t="s">
        <v>19</v>
      </c>
      <c r="H21" t="s">
        <v>190</v>
      </c>
      <c r="I21" t="s">
        <v>201</v>
      </c>
      <c r="J21" t="s">
        <v>202</v>
      </c>
      <c r="K21" t="s">
        <v>203</v>
      </c>
      <c r="L21" s="3">
        <f>HYPERLINK(".\.\export_data\inspection_reports\80450_london corporation", ".\export_data\inspection_reports\80450_london corporation")</f>
        <v>0</v>
      </c>
      <c r="M21" t="s">
        <v>94</v>
      </c>
      <c r="N21" t="s">
        <v>5</v>
      </c>
      <c r="O21" t="s">
        <v>94</v>
      </c>
      <c r="P21" t="s">
        <v>204</v>
      </c>
      <c r="Q21" t="s">
        <v>12</v>
      </c>
      <c r="R21" t="s">
        <v>205</v>
      </c>
    </row>
    <row r="22" spans="1:18">
      <c r="A22" t="s">
        <v>206</v>
      </c>
      <c r="B22" t="s">
        <v>207</v>
      </c>
      <c r="C22" t="s">
        <v>2</v>
      </c>
      <c r="D22" t="s">
        <v>208</v>
      </c>
      <c r="E22" s="2" t="s">
        <v>209</v>
      </c>
      <c r="F22" t="s">
        <v>5</v>
      </c>
      <c r="G22" t="s">
        <v>6</v>
      </c>
      <c r="H22" t="s">
        <v>210</v>
      </c>
      <c r="I22" t="s">
        <v>211</v>
      </c>
      <c r="J22" t="s">
        <v>212</v>
      </c>
      <c r="K22" t="s">
        <v>213</v>
      </c>
      <c r="L22" s="3">
        <f>HYPERLINK(".\.\export_data\inspection_reports\80451_wakefield", ".\export_data\inspection_reports\80451_wakefield")</f>
        <v>0</v>
      </c>
      <c r="M22" t="s">
        <v>94</v>
      </c>
      <c r="N22" t="s">
        <v>5</v>
      </c>
      <c r="O22" t="s">
        <v>5</v>
      </c>
      <c r="P22" t="s">
        <v>214</v>
      </c>
      <c r="Q22" t="s">
        <v>12</v>
      </c>
      <c r="R22" t="s">
        <v>215</v>
      </c>
    </row>
    <row r="23" spans="1:18">
      <c r="A23" t="s">
        <v>216</v>
      </c>
      <c r="B23" t="s">
        <v>217</v>
      </c>
      <c r="C23" t="s">
        <v>2</v>
      </c>
      <c r="D23" t="s">
        <v>218</v>
      </c>
      <c r="E23" s="2" t="s">
        <v>219</v>
      </c>
      <c r="F23" t="s">
        <v>53</v>
      </c>
      <c r="G23" t="s">
        <v>6</v>
      </c>
      <c r="H23" t="s">
        <v>190</v>
      </c>
      <c r="I23" t="s">
        <v>220</v>
      </c>
      <c r="J23" t="s">
        <v>221</v>
      </c>
      <c r="K23" t="s">
        <v>222</v>
      </c>
      <c r="L23" s="3">
        <f>HYPERLINK(".\.\export_data\inspection_reports\80453_york", ".\export_data\inspection_reports\80453_york")</f>
        <v>0</v>
      </c>
      <c r="M23" t="s">
        <v>53</v>
      </c>
      <c r="N23" t="s">
        <v>53</v>
      </c>
      <c r="O23" t="s">
        <v>53</v>
      </c>
      <c r="P23" t="s">
        <v>223</v>
      </c>
      <c r="Q23" t="s">
        <v>12</v>
      </c>
      <c r="R23" t="s">
        <v>224</v>
      </c>
    </row>
    <row r="24" spans="1:18">
      <c r="A24" t="s">
        <v>225</v>
      </c>
      <c r="B24" t="s">
        <v>226</v>
      </c>
      <c r="C24" t="s">
        <v>16</v>
      </c>
      <c r="D24" t="s">
        <v>227</v>
      </c>
      <c r="E24" s="2" t="s">
        <v>228</v>
      </c>
      <c r="F24" t="s">
        <v>94</v>
      </c>
      <c r="G24" t="s">
        <v>19</v>
      </c>
      <c r="H24" t="s">
        <v>229</v>
      </c>
      <c r="I24" t="s">
        <v>230</v>
      </c>
      <c r="J24" t="s">
        <v>231</v>
      </c>
      <c r="K24" t="s">
        <v>232</v>
      </c>
      <c r="L24" s="3">
        <f>HYPERLINK(".\.\export_data\inspection_reports\80454_cornwall", ".\export_data\inspection_reports\80454_cornwall")</f>
        <v>0</v>
      </c>
      <c r="M24" t="s">
        <v>94</v>
      </c>
      <c r="N24" t="s">
        <v>5</v>
      </c>
      <c r="O24" t="s">
        <v>94</v>
      </c>
      <c r="P24" t="s">
        <v>233</v>
      </c>
      <c r="Q24" t="s">
        <v>12</v>
      </c>
      <c r="R24" t="s">
        <v>234</v>
      </c>
    </row>
    <row r="25" spans="1:18">
      <c r="A25" t="s">
        <v>235</v>
      </c>
      <c r="B25" t="s">
        <v>236</v>
      </c>
      <c r="C25" t="s">
        <v>16</v>
      </c>
      <c r="D25" t="s">
        <v>237</v>
      </c>
      <c r="E25" s="2" t="s">
        <v>238</v>
      </c>
      <c r="F25" t="s">
        <v>5</v>
      </c>
      <c r="G25" t="s">
        <v>19</v>
      </c>
      <c r="H25" t="s">
        <v>239</v>
      </c>
      <c r="I25" t="s">
        <v>230</v>
      </c>
      <c r="J25" t="s">
        <v>231</v>
      </c>
      <c r="K25" t="s">
        <v>240</v>
      </c>
      <c r="L25" s="3">
        <f>HYPERLINK(".\.\export_data\inspection_reports\80455_isles of scilly", ".\export_data\inspection_reports\80455_isles of scilly")</f>
        <v>0</v>
      </c>
      <c r="M25" t="s">
        <v>94</v>
      </c>
      <c r="N25" t="s">
        <v>5</v>
      </c>
      <c r="O25" t="s">
        <v>5</v>
      </c>
      <c r="P25" t="s">
        <v>241</v>
      </c>
      <c r="Q25" t="s">
        <v>12</v>
      </c>
      <c r="R25" t="s">
        <v>242</v>
      </c>
    </row>
    <row r="26" spans="1:18">
      <c r="A26" t="s">
        <v>243</v>
      </c>
      <c r="B26" t="s">
        <v>244</v>
      </c>
      <c r="C26" t="s">
        <v>39</v>
      </c>
      <c r="D26" t="s">
        <v>245</v>
      </c>
      <c r="E26" s="2" t="s">
        <v>246</v>
      </c>
      <c r="F26" t="s">
        <v>5</v>
      </c>
      <c r="G26" t="s">
        <v>6</v>
      </c>
      <c r="H26" t="s">
        <v>247</v>
      </c>
      <c r="I26" t="s">
        <v>248</v>
      </c>
      <c r="J26" t="s">
        <v>249</v>
      </c>
      <c r="K26" t="s">
        <v>250</v>
      </c>
      <c r="L26" s="3">
        <f>HYPERLINK(".\.\export_data\inspection_reports\80456_coventry", ".\export_data\inspection_reports\80456_coventry")</f>
        <v>0</v>
      </c>
      <c r="M26" t="s">
        <v>5</v>
      </c>
      <c r="N26" t="s">
        <v>5</v>
      </c>
      <c r="O26" t="s">
        <v>5</v>
      </c>
      <c r="P26" t="s">
        <v>251</v>
      </c>
      <c r="Q26" t="s">
        <v>12</v>
      </c>
      <c r="R26" t="s">
        <v>252</v>
      </c>
    </row>
    <row r="27" spans="1:18">
      <c r="A27" t="s">
        <v>253</v>
      </c>
      <c r="B27" t="s">
        <v>254</v>
      </c>
      <c r="C27" t="s">
        <v>255</v>
      </c>
      <c r="D27" t="s">
        <v>256</v>
      </c>
      <c r="E27" s="2" t="s">
        <v>257</v>
      </c>
      <c r="F27" t="s">
        <v>5</v>
      </c>
      <c r="G27" t="s">
        <v>6</v>
      </c>
      <c r="H27" t="s">
        <v>258</v>
      </c>
      <c r="I27" t="s">
        <v>259</v>
      </c>
      <c r="J27" t="s">
        <v>260</v>
      </c>
      <c r="K27" t="s">
        <v>261</v>
      </c>
      <c r="L27" s="3">
        <f>HYPERLINK(".\.\export_data\inspection_reports\80458_darlington", ".\export_data\inspection_reports\80458_darlington")</f>
        <v>0</v>
      </c>
      <c r="M27" t="s">
        <v>5</v>
      </c>
      <c r="N27" t="s">
        <v>5</v>
      </c>
      <c r="O27" t="s">
        <v>94</v>
      </c>
      <c r="P27" t="s">
        <v>262</v>
      </c>
      <c r="Q27" t="s">
        <v>12</v>
      </c>
      <c r="R27" t="s">
        <v>263</v>
      </c>
    </row>
    <row r="28" spans="1:18">
      <c r="A28" t="s">
        <v>264</v>
      </c>
      <c r="B28" t="s">
        <v>265</v>
      </c>
      <c r="C28" t="s">
        <v>266</v>
      </c>
      <c r="D28" t="s">
        <v>267</v>
      </c>
      <c r="E28" s="2" t="s">
        <v>268</v>
      </c>
      <c r="F28" t="s">
        <v>94</v>
      </c>
      <c r="G28" t="s">
        <v>19</v>
      </c>
      <c r="H28" t="s">
        <v>269</v>
      </c>
      <c r="I28" t="s">
        <v>270</v>
      </c>
      <c r="J28" t="s">
        <v>271</v>
      </c>
      <c r="K28" t="s">
        <v>272</v>
      </c>
      <c r="L28" s="3">
        <f>HYPERLINK(".\.\export_data\inspection_reports\80459_derby", ".\export_data\inspection_reports\80459_derby")</f>
        <v>0</v>
      </c>
      <c r="M28" t="s">
        <v>94</v>
      </c>
      <c r="N28" t="s">
        <v>94</v>
      </c>
      <c r="O28" t="s">
        <v>5</v>
      </c>
      <c r="P28" t="s">
        <v>273</v>
      </c>
      <c r="Q28" t="s">
        <v>12</v>
      </c>
      <c r="R28" t="s">
        <v>274</v>
      </c>
    </row>
    <row r="29" spans="1:18">
      <c r="A29" t="s">
        <v>275</v>
      </c>
      <c r="B29" t="s">
        <v>275</v>
      </c>
      <c r="C29" t="s">
        <v>266</v>
      </c>
      <c r="D29" t="s">
        <v>276</v>
      </c>
      <c r="E29" s="2" t="s">
        <v>277</v>
      </c>
      <c r="F29" t="s">
        <v>53</v>
      </c>
      <c r="G29" t="s">
        <v>19</v>
      </c>
      <c r="H29" t="s">
        <v>269</v>
      </c>
      <c r="I29" t="s">
        <v>278</v>
      </c>
      <c r="J29" t="s">
        <v>279</v>
      </c>
      <c r="K29" t="s">
        <v>280</v>
      </c>
      <c r="L29" s="3">
        <f>HYPERLINK(".\.\export_data\inspection_reports\830_derbyshire", ".\export_data\inspection_reports\830_derbyshire")</f>
        <v>0</v>
      </c>
      <c r="M29" t="s">
        <v>5</v>
      </c>
      <c r="N29" t="s">
        <v>53</v>
      </c>
      <c r="O29" t="s">
        <v>53</v>
      </c>
      <c r="P29" t="s">
        <v>281</v>
      </c>
      <c r="Q29" t="s">
        <v>12</v>
      </c>
      <c r="R29" t="s">
        <v>282</v>
      </c>
    </row>
    <row r="30" spans="1:18">
      <c r="A30" t="s">
        <v>283</v>
      </c>
      <c r="B30" t="s">
        <v>284</v>
      </c>
      <c r="C30" t="s">
        <v>16</v>
      </c>
      <c r="D30" t="s">
        <v>285</v>
      </c>
      <c r="E30" s="2" t="s">
        <v>286</v>
      </c>
      <c r="F30" t="s">
        <v>83</v>
      </c>
      <c r="G30" t="s">
        <v>6</v>
      </c>
      <c r="H30" t="s">
        <v>20</v>
      </c>
      <c r="I30" t="s">
        <v>287</v>
      </c>
      <c r="J30" t="s">
        <v>288</v>
      </c>
      <c r="K30" t="s">
        <v>289</v>
      </c>
      <c r="L30" s="3">
        <f>HYPERLINK(".\.\export_data\inspection_reports\80461_devon", ".\export_data\inspection_reports\80461_devon")</f>
        <v>0</v>
      </c>
      <c r="M30" t="s">
        <v>83</v>
      </c>
      <c r="N30" t="s">
        <v>53</v>
      </c>
      <c r="O30" t="s">
        <v>83</v>
      </c>
      <c r="P30" t="s">
        <v>290</v>
      </c>
      <c r="Q30" t="s">
        <v>12</v>
      </c>
      <c r="R30" t="s">
        <v>291</v>
      </c>
    </row>
    <row r="31" spans="1:18">
      <c r="A31" t="s">
        <v>292</v>
      </c>
      <c r="B31" t="s">
        <v>293</v>
      </c>
      <c r="C31" t="s">
        <v>2</v>
      </c>
      <c r="D31" t="s">
        <v>294</v>
      </c>
      <c r="E31" s="2" t="s">
        <v>295</v>
      </c>
      <c r="F31" t="s">
        <v>53</v>
      </c>
      <c r="G31" t="s">
        <v>6</v>
      </c>
      <c r="H31" t="s">
        <v>296</v>
      </c>
      <c r="I31" t="s">
        <v>297</v>
      </c>
      <c r="J31" t="s">
        <v>298</v>
      </c>
      <c r="K31" t="s">
        <v>299</v>
      </c>
      <c r="L31" s="3">
        <f>HYPERLINK(".\.\export_data\inspection_reports\80462_doncaster", ".\export_data\inspection_reports\80462_doncaster")</f>
        <v>0</v>
      </c>
      <c r="M31" t="s">
        <v>83</v>
      </c>
      <c r="N31" t="s">
        <v>87</v>
      </c>
      <c r="O31" t="s">
        <v>87</v>
      </c>
      <c r="P31" t="s">
        <v>300</v>
      </c>
      <c r="Q31" t="s">
        <v>12</v>
      </c>
      <c r="R31" t="s">
        <v>301</v>
      </c>
    </row>
    <row r="32" spans="1:18">
      <c r="A32" t="s">
        <v>302</v>
      </c>
      <c r="B32" t="s">
        <v>302</v>
      </c>
      <c r="C32" t="s">
        <v>16</v>
      </c>
      <c r="D32" t="s">
        <v>303</v>
      </c>
      <c r="E32" s="2" t="s">
        <v>304</v>
      </c>
      <c r="F32" t="s">
        <v>5</v>
      </c>
      <c r="G32" t="s">
        <v>6</v>
      </c>
      <c r="H32" t="s">
        <v>20</v>
      </c>
      <c r="I32" t="s">
        <v>305</v>
      </c>
      <c r="J32" t="s">
        <v>306</v>
      </c>
      <c r="K32" t="s">
        <v>307</v>
      </c>
      <c r="L32" s="3">
        <f>HYPERLINK(".\.\export_data\inspection_reports\838_dorset", ".\export_data\inspection_reports\838_dorset")</f>
        <v>0</v>
      </c>
      <c r="M32" t="s">
        <v>94</v>
      </c>
      <c r="N32" t="s">
        <v>5</v>
      </c>
      <c r="O32" t="s">
        <v>5</v>
      </c>
      <c r="P32" t="s">
        <v>308</v>
      </c>
      <c r="Q32" t="s">
        <v>12</v>
      </c>
      <c r="R32" t="s">
        <v>309</v>
      </c>
    </row>
    <row r="33" spans="1:18">
      <c r="A33" t="s">
        <v>310</v>
      </c>
      <c r="B33" t="s">
        <v>311</v>
      </c>
      <c r="C33" t="s">
        <v>39</v>
      </c>
      <c r="D33" t="s">
        <v>312</v>
      </c>
      <c r="E33" s="2" t="s">
        <v>313</v>
      </c>
      <c r="F33" t="s">
        <v>53</v>
      </c>
      <c r="G33" t="s">
        <v>6</v>
      </c>
      <c r="H33" t="s">
        <v>42</v>
      </c>
      <c r="I33" t="s">
        <v>314</v>
      </c>
      <c r="J33" t="s">
        <v>315</v>
      </c>
      <c r="K33" t="s">
        <v>316</v>
      </c>
      <c r="L33" s="3">
        <f>HYPERLINK(".\.\export_data\inspection_reports\80464_dudley", ".\export_data\inspection_reports\80464_dudley")</f>
        <v>0</v>
      </c>
      <c r="M33" t="s">
        <v>53</v>
      </c>
      <c r="N33" t="s">
        <v>53</v>
      </c>
      <c r="O33" t="s">
        <v>53</v>
      </c>
      <c r="P33" t="s">
        <v>317</v>
      </c>
      <c r="Q33" t="s">
        <v>12</v>
      </c>
      <c r="R33" t="s">
        <v>318</v>
      </c>
    </row>
    <row r="34" spans="1:18">
      <c r="A34" t="s">
        <v>319</v>
      </c>
      <c r="B34" t="s">
        <v>320</v>
      </c>
      <c r="C34" t="s">
        <v>255</v>
      </c>
      <c r="D34" t="s">
        <v>321</v>
      </c>
      <c r="E34" s="2" t="s">
        <v>322</v>
      </c>
      <c r="F34" t="s">
        <v>5</v>
      </c>
      <c r="G34" t="s">
        <v>6</v>
      </c>
      <c r="H34" t="s">
        <v>323</v>
      </c>
      <c r="I34" t="s">
        <v>324</v>
      </c>
      <c r="J34" t="s">
        <v>325</v>
      </c>
      <c r="K34" t="s">
        <v>326</v>
      </c>
      <c r="L34" s="3">
        <f>HYPERLINK(".\.\export_data\inspection_reports\80465_durham", ".\export_data\inspection_reports\80465_durham")</f>
        <v>0</v>
      </c>
      <c r="M34" t="s">
        <v>94</v>
      </c>
      <c r="N34" t="s">
        <v>5</v>
      </c>
      <c r="O34" t="s">
        <v>5</v>
      </c>
      <c r="P34" t="s">
        <v>327</v>
      </c>
      <c r="Q34" t="s">
        <v>12</v>
      </c>
      <c r="R34" t="s">
        <v>328</v>
      </c>
    </row>
    <row r="35" spans="1:18">
      <c r="A35" t="s">
        <v>329</v>
      </c>
      <c r="B35" t="s">
        <v>330</v>
      </c>
      <c r="C35" t="s">
        <v>2</v>
      </c>
      <c r="D35" t="s">
        <v>331</v>
      </c>
      <c r="E35" s="2" t="s">
        <v>332</v>
      </c>
      <c r="F35" t="s">
        <v>5</v>
      </c>
      <c r="G35" t="s">
        <v>6</v>
      </c>
      <c r="H35" t="s">
        <v>333</v>
      </c>
      <c r="I35" t="s">
        <v>334</v>
      </c>
      <c r="J35" t="s">
        <v>335</v>
      </c>
      <c r="K35" t="s">
        <v>336</v>
      </c>
      <c r="L35" s="3">
        <f>HYPERLINK(".\.\export_data\inspection_reports\80466_east riding of yorkshire", ".\export_data\inspection_reports\80466_east riding of yorkshire")</f>
        <v>0</v>
      </c>
      <c r="M35" t="s">
        <v>5</v>
      </c>
      <c r="N35" t="s">
        <v>5</v>
      </c>
      <c r="O35" t="s">
        <v>5</v>
      </c>
      <c r="P35" t="s">
        <v>337</v>
      </c>
      <c r="Q35" t="s">
        <v>12</v>
      </c>
      <c r="R35" t="s">
        <v>338</v>
      </c>
    </row>
    <row r="36" spans="1:18">
      <c r="A36" t="s">
        <v>339</v>
      </c>
      <c r="B36" t="s">
        <v>340</v>
      </c>
      <c r="C36" t="s">
        <v>80</v>
      </c>
      <c r="D36" t="s">
        <v>341</v>
      </c>
      <c r="E36" s="2" t="s">
        <v>342</v>
      </c>
      <c r="F36" t="s">
        <v>94</v>
      </c>
      <c r="G36" t="s">
        <v>19</v>
      </c>
      <c r="H36" t="s">
        <v>180</v>
      </c>
      <c r="I36" t="s">
        <v>343</v>
      </c>
      <c r="J36" t="s">
        <v>106</v>
      </c>
      <c r="K36" t="s">
        <v>344</v>
      </c>
      <c r="L36" s="3">
        <f>HYPERLINK(".\.\export_data\inspection_reports\80467_east sussex", ".\export_data\inspection_reports\80467_east sussex")</f>
        <v>0</v>
      </c>
      <c r="M36" t="s">
        <v>94</v>
      </c>
      <c r="N36" t="s">
        <v>5</v>
      </c>
      <c r="O36" t="s">
        <v>94</v>
      </c>
      <c r="P36" t="s">
        <v>345</v>
      </c>
      <c r="Q36" t="s">
        <v>12</v>
      </c>
      <c r="R36" t="s">
        <v>346</v>
      </c>
    </row>
    <row r="37" spans="1:18">
      <c r="A37" t="s">
        <v>347</v>
      </c>
      <c r="B37" t="s">
        <v>348</v>
      </c>
      <c r="C37" t="s">
        <v>28</v>
      </c>
      <c r="D37" t="s">
        <v>349</v>
      </c>
      <c r="E37" s="2" t="s">
        <v>350</v>
      </c>
      <c r="F37" t="s">
        <v>94</v>
      </c>
      <c r="G37" t="s">
        <v>19</v>
      </c>
      <c r="H37" t="s">
        <v>104</v>
      </c>
      <c r="I37" t="s">
        <v>351</v>
      </c>
      <c r="J37" t="s">
        <v>143</v>
      </c>
      <c r="K37" t="s">
        <v>352</v>
      </c>
      <c r="L37" s="3">
        <f>HYPERLINK(".\.\export_data\inspection_reports\80468_essex", ".\export_data\inspection_reports\80468_essex")</f>
        <v>0</v>
      </c>
      <c r="M37" t="s">
        <v>94</v>
      </c>
      <c r="N37" t="s">
        <v>94</v>
      </c>
      <c r="O37" t="s">
        <v>5</v>
      </c>
      <c r="P37" t="s">
        <v>353</v>
      </c>
      <c r="Q37" t="s">
        <v>12</v>
      </c>
      <c r="R37" t="s">
        <v>354</v>
      </c>
    </row>
    <row r="38" spans="1:18">
      <c r="A38" t="s">
        <v>355</v>
      </c>
      <c r="B38" t="s">
        <v>356</v>
      </c>
      <c r="C38" t="s">
        <v>255</v>
      </c>
      <c r="D38" t="s">
        <v>357</v>
      </c>
      <c r="E38" s="2" t="s">
        <v>358</v>
      </c>
      <c r="F38" t="s">
        <v>5</v>
      </c>
      <c r="G38" t="s">
        <v>19</v>
      </c>
      <c r="H38" t="s">
        <v>7</v>
      </c>
      <c r="I38" t="s">
        <v>359</v>
      </c>
      <c r="J38" t="s">
        <v>360</v>
      </c>
      <c r="K38" t="s">
        <v>361</v>
      </c>
      <c r="L38" s="3">
        <f>HYPERLINK(".\.\export_data\inspection_reports\80469_gateshead", ".\export_data\inspection_reports\80469_gateshead")</f>
        <v>0</v>
      </c>
      <c r="M38" t="s">
        <v>5</v>
      </c>
      <c r="N38" t="s">
        <v>5</v>
      </c>
      <c r="O38" t="s">
        <v>5</v>
      </c>
      <c r="P38" t="s">
        <v>362</v>
      </c>
      <c r="Q38" t="s">
        <v>12</v>
      </c>
      <c r="R38" t="s">
        <v>363</v>
      </c>
    </row>
    <row r="39" spans="1:18">
      <c r="A39" t="s">
        <v>364</v>
      </c>
      <c r="B39" t="s">
        <v>364</v>
      </c>
      <c r="C39" t="s">
        <v>16</v>
      </c>
      <c r="D39" t="s">
        <v>365</v>
      </c>
      <c r="E39" s="2" t="s">
        <v>366</v>
      </c>
      <c r="F39" t="s">
        <v>53</v>
      </c>
      <c r="G39" t="s">
        <v>6</v>
      </c>
      <c r="H39" t="s">
        <v>367</v>
      </c>
      <c r="I39" t="s">
        <v>368</v>
      </c>
      <c r="J39" t="s">
        <v>369</v>
      </c>
      <c r="K39" t="s">
        <v>370</v>
      </c>
      <c r="L39" s="3">
        <f>HYPERLINK(".\.\export_data\inspection_reports\916_gloucestershire", ".\export_data\inspection_reports\916_gloucestershire")</f>
        <v>0</v>
      </c>
      <c r="M39" t="s">
        <v>53</v>
      </c>
      <c r="N39" t="s">
        <v>53</v>
      </c>
      <c r="O39" t="s">
        <v>53</v>
      </c>
      <c r="P39" t="s">
        <v>371</v>
      </c>
      <c r="Q39" t="s">
        <v>12</v>
      </c>
      <c r="R39" t="s">
        <v>372</v>
      </c>
    </row>
    <row r="40" spans="1:18">
      <c r="A40" t="s">
        <v>373</v>
      </c>
      <c r="B40" t="s">
        <v>374</v>
      </c>
      <c r="C40" t="s">
        <v>50</v>
      </c>
      <c r="D40" t="s">
        <v>375</v>
      </c>
      <c r="E40" s="2" t="s">
        <v>376</v>
      </c>
      <c r="F40" t="s">
        <v>53</v>
      </c>
      <c r="G40" t="s">
        <v>6</v>
      </c>
      <c r="H40" t="s">
        <v>170</v>
      </c>
      <c r="I40" t="s">
        <v>201</v>
      </c>
      <c r="J40" t="s">
        <v>377</v>
      </c>
      <c r="K40" t="s">
        <v>378</v>
      </c>
      <c r="L40" s="3">
        <f>HYPERLINK(".\.\export_data\inspection_reports\80471_halton", ".\export_data\inspection_reports\80471_halton")</f>
        <v>0</v>
      </c>
      <c r="M40" t="s">
        <v>53</v>
      </c>
      <c r="N40" t="s">
        <v>53</v>
      </c>
      <c r="O40" t="s">
        <v>53</v>
      </c>
      <c r="P40" t="s">
        <v>379</v>
      </c>
      <c r="Q40" t="s">
        <v>12</v>
      </c>
      <c r="R40" t="s">
        <v>380</v>
      </c>
    </row>
    <row r="41" spans="1:18">
      <c r="A41" t="s">
        <v>381</v>
      </c>
      <c r="B41" t="s">
        <v>382</v>
      </c>
      <c r="C41" t="s">
        <v>80</v>
      </c>
      <c r="D41" t="s">
        <v>383</v>
      </c>
      <c r="E41" s="2" t="s">
        <v>384</v>
      </c>
      <c r="F41" t="s">
        <v>135</v>
      </c>
      <c r="G41" t="s">
        <v>19</v>
      </c>
      <c r="H41" t="s">
        <v>385</v>
      </c>
      <c r="I41" t="s">
        <v>359</v>
      </c>
      <c r="J41" t="s">
        <v>360</v>
      </c>
      <c r="K41" t="s">
        <v>361</v>
      </c>
      <c r="L41" s="3">
        <f>HYPERLINK(".\.\export_data\inspection_reports\80472_hampshire", ".\export_data\inspection_reports\80472_hampshire")</f>
        <v>0</v>
      </c>
      <c r="M41" t="s">
        <v>135</v>
      </c>
      <c r="N41" t="s">
        <v>135</v>
      </c>
      <c r="O41" t="s">
        <v>135</v>
      </c>
      <c r="P41" t="s">
        <v>386</v>
      </c>
      <c r="Q41" t="s">
        <v>12</v>
      </c>
      <c r="R41" t="s">
        <v>387</v>
      </c>
    </row>
    <row r="42" spans="1:18">
      <c r="A42" t="s">
        <v>388</v>
      </c>
      <c r="B42" t="s">
        <v>389</v>
      </c>
      <c r="C42" t="s">
        <v>255</v>
      </c>
      <c r="D42" t="s">
        <v>390</v>
      </c>
      <c r="E42" s="2" t="s">
        <v>391</v>
      </c>
      <c r="F42" t="s">
        <v>5</v>
      </c>
      <c r="G42" t="s">
        <v>19</v>
      </c>
      <c r="H42" t="s">
        <v>392</v>
      </c>
      <c r="I42" t="s">
        <v>393</v>
      </c>
      <c r="J42" t="s">
        <v>394</v>
      </c>
      <c r="K42" t="s">
        <v>395</v>
      </c>
      <c r="L42" s="3">
        <f>HYPERLINK(".\.\export_data\inspection_reports\80473_hartlepool", ".\export_data\inspection_reports\80473_hartlepool")</f>
        <v>0</v>
      </c>
      <c r="M42" t="s">
        <v>5</v>
      </c>
      <c r="N42" t="s">
        <v>5</v>
      </c>
      <c r="O42" t="s">
        <v>94</v>
      </c>
      <c r="P42" t="s">
        <v>396</v>
      </c>
      <c r="Q42" t="s">
        <v>12</v>
      </c>
      <c r="R42" t="s">
        <v>397</v>
      </c>
    </row>
    <row r="43" spans="1:18">
      <c r="A43" t="s">
        <v>398</v>
      </c>
      <c r="B43" t="s">
        <v>398</v>
      </c>
      <c r="C43" t="s">
        <v>39</v>
      </c>
      <c r="D43" t="s">
        <v>399</v>
      </c>
      <c r="E43" s="2" t="s">
        <v>400</v>
      </c>
      <c r="F43" t="s">
        <v>83</v>
      </c>
      <c r="G43" t="s">
        <v>6</v>
      </c>
      <c r="H43" t="s">
        <v>64</v>
      </c>
      <c r="I43" t="s">
        <v>401</v>
      </c>
      <c r="J43" t="s">
        <v>402</v>
      </c>
      <c r="K43" t="s">
        <v>403</v>
      </c>
      <c r="L43" s="3">
        <f>HYPERLINK(".\.\export_data\inspection_reports\884_herefordshire", ".\export_data\inspection_reports\884_herefordshire")</f>
        <v>0</v>
      </c>
      <c r="M43" t="s">
        <v>83</v>
      </c>
      <c r="N43" t="s">
        <v>83</v>
      </c>
      <c r="O43" t="s">
        <v>83</v>
      </c>
      <c r="P43" t="s">
        <v>404</v>
      </c>
      <c r="Q43" t="s">
        <v>12</v>
      </c>
      <c r="R43" t="s">
        <v>405</v>
      </c>
    </row>
    <row r="44" spans="1:18">
      <c r="A44" t="s">
        <v>406</v>
      </c>
      <c r="B44" t="s">
        <v>406</v>
      </c>
      <c r="C44" t="s">
        <v>28</v>
      </c>
      <c r="D44" t="s">
        <v>407</v>
      </c>
      <c r="E44" s="2" t="s">
        <v>408</v>
      </c>
      <c r="F44" t="s">
        <v>94</v>
      </c>
      <c r="G44" t="s">
        <v>19</v>
      </c>
      <c r="H44" t="s">
        <v>409</v>
      </c>
      <c r="I44" t="s">
        <v>410</v>
      </c>
      <c r="J44" t="s">
        <v>116</v>
      </c>
      <c r="K44" t="s">
        <v>117</v>
      </c>
      <c r="L44" s="3">
        <f>HYPERLINK(".\.\export_data\inspection_reports\919_hertfordshire", ".\export_data\inspection_reports\919_hertfordshire")</f>
        <v>0</v>
      </c>
      <c r="M44" t="s">
        <v>94</v>
      </c>
      <c r="N44" t="s">
        <v>87</v>
      </c>
      <c r="O44" t="s">
        <v>87</v>
      </c>
      <c r="P44" t="s">
        <v>411</v>
      </c>
      <c r="Q44" t="s">
        <v>12</v>
      </c>
      <c r="R44" t="s">
        <v>412</v>
      </c>
    </row>
    <row r="45" spans="1:18">
      <c r="A45" t="s">
        <v>413</v>
      </c>
      <c r="B45" t="s">
        <v>414</v>
      </c>
      <c r="C45" t="s">
        <v>80</v>
      </c>
      <c r="D45" t="s">
        <v>415</v>
      </c>
      <c r="E45" s="2" t="s">
        <v>416</v>
      </c>
      <c r="F45" t="s">
        <v>5</v>
      </c>
      <c r="G45" t="s">
        <v>6</v>
      </c>
      <c r="H45" t="s">
        <v>417</v>
      </c>
      <c r="I45" t="s">
        <v>351</v>
      </c>
      <c r="J45" t="s">
        <v>418</v>
      </c>
      <c r="K45" t="s">
        <v>352</v>
      </c>
      <c r="L45" s="3">
        <f>HYPERLINK(".\.\export_data\inspection_reports\80419_isle of wight", ".\export_data\inspection_reports\80419_isle of wight")</f>
        <v>0</v>
      </c>
      <c r="M45" t="s">
        <v>5</v>
      </c>
      <c r="N45" t="s">
        <v>5</v>
      </c>
      <c r="O45" t="s">
        <v>5</v>
      </c>
      <c r="P45" t="s">
        <v>419</v>
      </c>
      <c r="Q45" t="s">
        <v>12</v>
      </c>
      <c r="R45" t="s">
        <v>420</v>
      </c>
    </row>
    <row r="46" spans="1:18">
      <c r="A46" t="s">
        <v>421</v>
      </c>
      <c r="B46" t="s">
        <v>422</v>
      </c>
      <c r="C46" t="s">
        <v>80</v>
      </c>
      <c r="D46" t="s">
        <v>423</v>
      </c>
      <c r="E46" s="2" t="s">
        <v>424</v>
      </c>
      <c r="F46" t="s">
        <v>94</v>
      </c>
      <c r="G46" t="s">
        <v>6</v>
      </c>
      <c r="H46" t="s">
        <v>31</v>
      </c>
      <c r="I46" t="s">
        <v>324</v>
      </c>
      <c r="J46" t="s">
        <v>325</v>
      </c>
      <c r="K46" t="s">
        <v>326</v>
      </c>
      <c r="L46" s="3">
        <f>HYPERLINK(".\.\export_data\inspection_reports\80476_kent", ".\export_data\inspection_reports\80476_kent")</f>
        <v>0</v>
      </c>
      <c r="M46" t="s">
        <v>94</v>
      </c>
      <c r="N46" t="s">
        <v>5</v>
      </c>
      <c r="O46" t="s">
        <v>94</v>
      </c>
      <c r="P46" t="s">
        <v>425</v>
      </c>
      <c r="Q46" t="s">
        <v>12</v>
      </c>
      <c r="R46" t="s">
        <v>426</v>
      </c>
    </row>
    <row r="47" spans="1:18">
      <c r="A47" t="s">
        <v>427</v>
      </c>
      <c r="B47" t="s">
        <v>428</v>
      </c>
      <c r="C47" t="s">
        <v>2</v>
      </c>
      <c r="D47" t="s">
        <v>429</v>
      </c>
      <c r="E47" s="2" t="s">
        <v>430</v>
      </c>
      <c r="F47" t="s">
        <v>53</v>
      </c>
      <c r="G47" t="s">
        <v>6</v>
      </c>
      <c r="H47" t="s">
        <v>323</v>
      </c>
      <c r="I47" t="s">
        <v>431</v>
      </c>
      <c r="J47" t="s">
        <v>432</v>
      </c>
      <c r="K47" t="s">
        <v>316</v>
      </c>
      <c r="L47" s="3">
        <f>HYPERLINK(".\.\export_data\inspection_reports\80477_kingston upon hull", ".\export_data\inspection_reports\80477_kingston upon hull")</f>
        <v>0</v>
      </c>
      <c r="M47" t="s">
        <v>53</v>
      </c>
      <c r="N47" t="s">
        <v>53</v>
      </c>
      <c r="O47" t="s">
        <v>5</v>
      </c>
      <c r="P47" t="s">
        <v>433</v>
      </c>
      <c r="Q47" t="s">
        <v>12</v>
      </c>
      <c r="R47" t="s">
        <v>434</v>
      </c>
    </row>
    <row r="48" spans="1:18">
      <c r="A48" t="s">
        <v>435</v>
      </c>
      <c r="B48" t="s">
        <v>436</v>
      </c>
      <c r="C48" t="s">
        <v>2</v>
      </c>
      <c r="D48" t="s">
        <v>437</v>
      </c>
      <c r="E48" s="2" t="s">
        <v>438</v>
      </c>
      <c r="F48" t="s">
        <v>53</v>
      </c>
      <c r="G48" t="s">
        <v>6</v>
      </c>
      <c r="H48" t="s">
        <v>64</v>
      </c>
      <c r="I48" t="s">
        <v>439</v>
      </c>
      <c r="J48" t="s">
        <v>440</v>
      </c>
      <c r="K48" t="s">
        <v>441</v>
      </c>
      <c r="L48" s="3">
        <f>HYPERLINK(".\.\export_data\inspection_reports\80478_kirklees", ".\export_data\inspection_reports\80478_kirklees")</f>
        <v>0</v>
      </c>
      <c r="M48" t="s">
        <v>53</v>
      </c>
      <c r="N48" t="s">
        <v>53</v>
      </c>
      <c r="O48" t="s">
        <v>53</v>
      </c>
      <c r="P48" t="s">
        <v>442</v>
      </c>
      <c r="Q48" t="s">
        <v>12</v>
      </c>
      <c r="R48" t="s">
        <v>443</v>
      </c>
    </row>
    <row r="49" spans="1:18">
      <c r="A49" t="s">
        <v>444</v>
      </c>
      <c r="B49" t="s">
        <v>445</v>
      </c>
      <c r="C49" t="s">
        <v>50</v>
      </c>
      <c r="D49" t="s">
        <v>446</v>
      </c>
      <c r="E49" s="2" t="s">
        <v>447</v>
      </c>
      <c r="F49" t="s">
        <v>53</v>
      </c>
      <c r="G49" t="s">
        <v>6</v>
      </c>
      <c r="H49" t="s">
        <v>135</v>
      </c>
      <c r="I49" t="s">
        <v>448</v>
      </c>
      <c r="J49" t="s">
        <v>449</v>
      </c>
      <c r="K49" t="s">
        <v>450</v>
      </c>
      <c r="L49" s="3">
        <f>HYPERLINK(".\.\export_data\inspection_reports\80479_knowsley", ".\export_data\inspection_reports\80479_knowsley")</f>
        <v>0</v>
      </c>
      <c r="M49" t="s">
        <v>53</v>
      </c>
      <c r="N49" t="s">
        <v>53</v>
      </c>
      <c r="O49" t="s">
        <v>53</v>
      </c>
      <c r="P49" t="s">
        <v>451</v>
      </c>
      <c r="Q49" t="s">
        <v>12</v>
      </c>
      <c r="R49" t="s">
        <v>452</v>
      </c>
    </row>
    <row r="50" spans="1:18">
      <c r="A50" t="s">
        <v>453</v>
      </c>
      <c r="B50" t="s">
        <v>454</v>
      </c>
      <c r="C50" t="s">
        <v>50</v>
      </c>
      <c r="D50" t="s">
        <v>455</v>
      </c>
      <c r="E50" s="2" t="s">
        <v>456</v>
      </c>
      <c r="F50" t="s">
        <v>5</v>
      </c>
      <c r="G50" t="s">
        <v>6</v>
      </c>
      <c r="H50" t="s">
        <v>409</v>
      </c>
      <c r="I50" t="s">
        <v>457</v>
      </c>
      <c r="J50" t="s">
        <v>458</v>
      </c>
      <c r="K50" t="s">
        <v>459</v>
      </c>
      <c r="L50" s="3">
        <f>HYPERLINK(".\.\export_data\inspection_reports\80480_lancashire", ".\export_data\inspection_reports\80480_lancashire")</f>
        <v>0</v>
      </c>
      <c r="M50" t="s">
        <v>5</v>
      </c>
      <c r="N50" t="s">
        <v>5</v>
      </c>
      <c r="O50" t="s">
        <v>5</v>
      </c>
      <c r="P50" t="s">
        <v>460</v>
      </c>
      <c r="Q50" t="s">
        <v>12</v>
      </c>
      <c r="R50" t="s">
        <v>461</v>
      </c>
    </row>
    <row r="51" spans="1:18">
      <c r="A51" t="s">
        <v>462</v>
      </c>
      <c r="B51" t="s">
        <v>462</v>
      </c>
      <c r="C51" t="s">
        <v>2</v>
      </c>
      <c r="D51" t="s">
        <v>463</v>
      </c>
      <c r="E51" s="2" t="s">
        <v>464</v>
      </c>
      <c r="F51" t="s">
        <v>94</v>
      </c>
      <c r="G51" t="s">
        <v>6</v>
      </c>
      <c r="H51" t="s">
        <v>323</v>
      </c>
      <c r="I51" t="s">
        <v>465</v>
      </c>
      <c r="J51" t="s">
        <v>22</v>
      </c>
      <c r="K51" t="s">
        <v>466</v>
      </c>
      <c r="L51" s="3">
        <f>HYPERLINK(".\.\export_data\inspection_reports\383_leeds", ".\export_data\inspection_reports\383_leeds")</f>
        <v>0</v>
      </c>
      <c r="M51" t="s">
        <v>94</v>
      </c>
      <c r="N51" t="s">
        <v>5</v>
      </c>
      <c r="O51" t="s">
        <v>94</v>
      </c>
      <c r="P51" t="s">
        <v>467</v>
      </c>
      <c r="Q51" t="s">
        <v>12</v>
      </c>
      <c r="R51" t="s">
        <v>468</v>
      </c>
    </row>
    <row r="52" spans="1:18">
      <c r="A52" t="s">
        <v>469</v>
      </c>
      <c r="B52" t="s">
        <v>470</v>
      </c>
      <c r="C52" t="s">
        <v>266</v>
      </c>
      <c r="D52" t="s">
        <v>471</v>
      </c>
      <c r="E52" s="2" t="s">
        <v>472</v>
      </c>
      <c r="F52" t="s">
        <v>5</v>
      </c>
      <c r="G52" t="s">
        <v>6</v>
      </c>
      <c r="H52" t="s">
        <v>473</v>
      </c>
      <c r="I52" t="s">
        <v>474</v>
      </c>
      <c r="J52" t="s">
        <v>475</v>
      </c>
      <c r="K52" t="s">
        <v>476</v>
      </c>
      <c r="L52" s="3">
        <f>HYPERLINK(".\.\export_data\inspection_reports\80482_leicester", ".\export_data\inspection_reports\80482_leicester")</f>
        <v>0</v>
      </c>
      <c r="M52" t="s">
        <v>5</v>
      </c>
      <c r="N52" t="s">
        <v>5</v>
      </c>
      <c r="O52" t="s">
        <v>5</v>
      </c>
      <c r="P52" t="s">
        <v>477</v>
      </c>
      <c r="Q52" t="s">
        <v>12</v>
      </c>
      <c r="R52" t="s">
        <v>478</v>
      </c>
    </row>
    <row r="53" spans="1:18">
      <c r="A53" t="s">
        <v>479</v>
      </c>
      <c r="B53" t="s">
        <v>480</v>
      </c>
      <c r="C53" t="s">
        <v>266</v>
      </c>
      <c r="D53" t="s">
        <v>481</v>
      </c>
      <c r="E53" s="2" t="s">
        <v>482</v>
      </c>
      <c r="F53" t="s">
        <v>53</v>
      </c>
      <c r="G53" t="s">
        <v>6</v>
      </c>
      <c r="H53" t="s">
        <v>483</v>
      </c>
      <c r="I53" t="s">
        <v>484</v>
      </c>
      <c r="J53" t="s">
        <v>485</v>
      </c>
      <c r="K53" t="s">
        <v>486</v>
      </c>
      <c r="L53" s="3">
        <f>HYPERLINK(".\.\export_data\inspection_reports\80483_leicestershire", ".\export_data\inspection_reports\80483_leicestershire")</f>
        <v>0</v>
      </c>
      <c r="M53" t="s">
        <v>5</v>
      </c>
      <c r="N53" t="s">
        <v>53</v>
      </c>
      <c r="O53" t="s">
        <v>5</v>
      </c>
      <c r="P53" t="s">
        <v>487</v>
      </c>
      <c r="Q53" t="s">
        <v>12</v>
      </c>
      <c r="R53" t="s">
        <v>488</v>
      </c>
    </row>
    <row r="54" spans="1:18">
      <c r="A54" t="s">
        <v>489</v>
      </c>
      <c r="B54" t="s">
        <v>490</v>
      </c>
      <c r="C54" t="s">
        <v>266</v>
      </c>
      <c r="D54" t="s">
        <v>491</v>
      </c>
      <c r="E54" s="2" t="s">
        <v>492</v>
      </c>
      <c r="F54" t="s">
        <v>94</v>
      </c>
      <c r="G54" t="s">
        <v>19</v>
      </c>
      <c r="H54" t="s">
        <v>493</v>
      </c>
      <c r="I54" t="s">
        <v>359</v>
      </c>
      <c r="J54" t="s">
        <v>360</v>
      </c>
      <c r="K54" t="s">
        <v>361</v>
      </c>
      <c r="L54" s="3">
        <f>HYPERLINK(".\.\export_data\inspection_reports\80484_lincolnshire", ".\export_data\inspection_reports\80484_lincolnshire")</f>
        <v>0</v>
      </c>
      <c r="M54" t="s">
        <v>94</v>
      </c>
      <c r="N54" t="s">
        <v>5</v>
      </c>
      <c r="O54" t="s">
        <v>94</v>
      </c>
      <c r="P54" t="s">
        <v>494</v>
      </c>
      <c r="Q54" t="s">
        <v>12</v>
      </c>
      <c r="R54" t="s">
        <v>495</v>
      </c>
    </row>
    <row r="55" spans="1:18">
      <c r="A55" t="s">
        <v>496</v>
      </c>
      <c r="B55" t="s">
        <v>497</v>
      </c>
      <c r="C55" t="s">
        <v>50</v>
      </c>
      <c r="D55" t="s">
        <v>498</v>
      </c>
      <c r="E55" s="2" t="s">
        <v>499</v>
      </c>
      <c r="F55" t="s">
        <v>53</v>
      </c>
      <c r="G55" t="s">
        <v>6</v>
      </c>
      <c r="H55" t="s">
        <v>170</v>
      </c>
      <c r="I55" t="s">
        <v>500</v>
      </c>
      <c r="J55" t="s">
        <v>501</v>
      </c>
      <c r="K55" t="s">
        <v>502</v>
      </c>
      <c r="L55" s="3">
        <f>HYPERLINK(".\.\export_data\inspection_reports\80485_liverpool", ".\export_data\inspection_reports\80485_liverpool")</f>
        <v>0</v>
      </c>
      <c r="M55" t="s">
        <v>53</v>
      </c>
      <c r="N55" t="s">
        <v>53</v>
      </c>
      <c r="O55" t="s">
        <v>53</v>
      </c>
      <c r="P55" t="s">
        <v>503</v>
      </c>
      <c r="Q55" t="s">
        <v>12</v>
      </c>
      <c r="R55" t="s">
        <v>504</v>
      </c>
    </row>
    <row r="56" spans="1:18">
      <c r="A56" t="s">
        <v>505</v>
      </c>
      <c r="B56" t="s">
        <v>506</v>
      </c>
      <c r="C56" t="s">
        <v>198</v>
      </c>
      <c r="D56" t="s">
        <v>507</v>
      </c>
      <c r="E56" s="2" t="s">
        <v>508</v>
      </c>
      <c r="F56" t="s">
        <v>53</v>
      </c>
      <c r="G56" t="s">
        <v>6</v>
      </c>
      <c r="H56" t="s">
        <v>509</v>
      </c>
      <c r="I56" t="s">
        <v>510</v>
      </c>
      <c r="J56" t="s">
        <v>511</v>
      </c>
      <c r="K56" t="s">
        <v>512</v>
      </c>
      <c r="L56" s="3">
        <f>HYPERLINK(".\.\export_data\inspection_reports\80486_barking and dagenham", ".\export_data\inspection_reports\80486_barking and dagenham")</f>
        <v>0</v>
      </c>
      <c r="M56" t="s">
        <v>53</v>
      </c>
      <c r="N56" t="s">
        <v>53</v>
      </c>
      <c r="O56" t="s">
        <v>53</v>
      </c>
      <c r="P56" t="s">
        <v>513</v>
      </c>
      <c r="Q56" t="s">
        <v>12</v>
      </c>
      <c r="R56" t="s">
        <v>514</v>
      </c>
    </row>
    <row r="57" spans="1:18">
      <c r="A57" t="s">
        <v>515</v>
      </c>
      <c r="B57" t="s">
        <v>516</v>
      </c>
      <c r="C57" t="s">
        <v>198</v>
      </c>
      <c r="D57" t="s">
        <v>517</v>
      </c>
      <c r="E57" s="2" t="s">
        <v>518</v>
      </c>
      <c r="F57" t="s">
        <v>5</v>
      </c>
      <c r="G57" t="s">
        <v>6</v>
      </c>
      <c r="H57" t="s">
        <v>519</v>
      </c>
      <c r="I57" t="s">
        <v>520</v>
      </c>
      <c r="J57" t="s">
        <v>521</v>
      </c>
      <c r="K57" t="s">
        <v>522</v>
      </c>
      <c r="L57" s="3">
        <f>HYPERLINK(".\.\export_data\inspection_reports\80487_barnet", ".\export_data\inspection_reports\80487_barnet")</f>
        <v>0</v>
      </c>
      <c r="M57" t="s">
        <v>5</v>
      </c>
      <c r="N57" t="s">
        <v>5</v>
      </c>
      <c r="O57" t="s">
        <v>5</v>
      </c>
      <c r="P57" t="s">
        <v>523</v>
      </c>
      <c r="Q57" t="s">
        <v>12</v>
      </c>
      <c r="R57" t="s">
        <v>524</v>
      </c>
    </row>
    <row r="58" spans="1:18">
      <c r="A58" t="s">
        <v>525</v>
      </c>
      <c r="B58" t="s">
        <v>525</v>
      </c>
      <c r="C58" t="s">
        <v>198</v>
      </c>
      <c r="D58" t="s">
        <v>526</v>
      </c>
      <c r="E58" s="2" t="s">
        <v>527</v>
      </c>
      <c r="F58" t="s">
        <v>94</v>
      </c>
      <c r="G58" t="s">
        <v>19</v>
      </c>
      <c r="H58" t="s">
        <v>296</v>
      </c>
      <c r="I58" t="s">
        <v>528</v>
      </c>
      <c r="J58" t="s">
        <v>335</v>
      </c>
      <c r="K58" t="s">
        <v>336</v>
      </c>
      <c r="L58" s="3">
        <f>HYPERLINK(".\.\export_data\inspection_reports\303_bexley", ".\export_data\inspection_reports\303_bexley")</f>
        <v>0</v>
      </c>
      <c r="M58" t="s">
        <v>94</v>
      </c>
      <c r="N58" t="s">
        <v>5</v>
      </c>
      <c r="O58" t="s">
        <v>5</v>
      </c>
      <c r="P58" t="s">
        <v>529</v>
      </c>
      <c r="Q58" t="s">
        <v>12</v>
      </c>
      <c r="R58" t="s">
        <v>530</v>
      </c>
    </row>
    <row r="59" spans="1:18">
      <c r="A59" t="s">
        <v>531</v>
      </c>
      <c r="B59" t="s">
        <v>532</v>
      </c>
      <c r="C59" t="s">
        <v>198</v>
      </c>
      <c r="D59" t="s">
        <v>533</v>
      </c>
      <c r="E59" s="2" t="s">
        <v>534</v>
      </c>
      <c r="F59" t="s">
        <v>5</v>
      </c>
      <c r="G59" t="s">
        <v>19</v>
      </c>
      <c r="H59" t="s">
        <v>535</v>
      </c>
      <c r="I59" t="s">
        <v>43</v>
      </c>
      <c r="J59" t="s">
        <v>536</v>
      </c>
      <c r="K59" t="s">
        <v>537</v>
      </c>
      <c r="L59" s="3">
        <f>HYPERLINK(".\.\export_data\inspection_reports\80489_brent", ".\export_data\inspection_reports\80489_brent")</f>
        <v>0</v>
      </c>
      <c r="M59" t="s">
        <v>5</v>
      </c>
      <c r="N59" t="s">
        <v>5</v>
      </c>
      <c r="O59" t="s">
        <v>5</v>
      </c>
      <c r="P59" t="s">
        <v>538</v>
      </c>
      <c r="Q59" t="s">
        <v>12</v>
      </c>
      <c r="R59" t="s">
        <v>539</v>
      </c>
    </row>
    <row r="60" spans="1:18">
      <c r="A60" t="s">
        <v>540</v>
      </c>
      <c r="B60" t="s">
        <v>541</v>
      </c>
      <c r="C60" t="s">
        <v>198</v>
      </c>
      <c r="D60" t="s">
        <v>542</v>
      </c>
      <c r="E60" s="2" t="s">
        <v>543</v>
      </c>
      <c r="F60" t="s">
        <v>5</v>
      </c>
      <c r="G60" t="s">
        <v>6</v>
      </c>
      <c r="H60" t="s">
        <v>544</v>
      </c>
      <c r="I60" t="s">
        <v>351</v>
      </c>
      <c r="J60" t="s">
        <v>418</v>
      </c>
      <c r="K60" t="s">
        <v>352</v>
      </c>
      <c r="L60" s="3">
        <f>HYPERLINK(".\.\export_data\inspection_reports\80490_bromley", ".\export_data\inspection_reports\80490_bromley")</f>
        <v>0</v>
      </c>
      <c r="M60" t="s">
        <v>94</v>
      </c>
      <c r="N60" t="s">
        <v>5</v>
      </c>
      <c r="O60" t="s">
        <v>5</v>
      </c>
      <c r="P60" t="s">
        <v>545</v>
      </c>
      <c r="Q60" t="s">
        <v>12</v>
      </c>
      <c r="R60" t="s">
        <v>546</v>
      </c>
    </row>
    <row r="61" spans="1:18">
      <c r="A61" t="s">
        <v>547</v>
      </c>
      <c r="B61" t="s">
        <v>548</v>
      </c>
      <c r="C61" t="s">
        <v>198</v>
      </c>
      <c r="D61" t="s">
        <v>549</v>
      </c>
      <c r="E61" s="2" t="s">
        <v>550</v>
      </c>
      <c r="F61" t="s">
        <v>94</v>
      </c>
      <c r="G61" t="s">
        <v>19</v>
      </c>
      <c r="H61" t="s">
        <v>20</v>
      </c>
      <c r="I61" t="s">
        <v>551</v>
      </c>
      <c r="J61" t="s">
        <v>552</v>
      </c>
      <c r="K61" t="s">
        <v>553</v>
      </c>
      <c r="L61" s="3">
        <f>HYPERLINK(".\.\export_data\inspection_reports\80491_camden", ".\export_data\inspection_reports\80491_camden")</f>
        <v>0</v>
      </c>
      <c r="M61" t="s">
        <v>94</v>
      </c>
      <c r="N61" t="s">
        <v>5</v>
      </c>
      <c r="O61" t="s">
        <v>94</v>
      </c>
      <c r="P61" t="s">
        <v>554</v>
      </c>
      <c r="Q61" t="s">
        <v>12</v>
      </c>
      <c r="R61" t="s">
        <v>555</v>
      </c>
    </row>
    <row r="62" spans="1:18">
      <c r="A62" t="s">
        <v>556</v>
      </c>
      <c r="B62" t="s">
        <v>557</v>
      </c>
      <c r="C62" t="s">
        <v>198</v>
      </c>
      <c r="D62" t="s">
        <v>558</v>
      </c>
      <c r="E62" s="2" t="s">
        <v>559</v>
      </c>
      <c r="F62" t="s">
        <v>5</v>
      </c>
      <c r="G62" t="s">
        <v>6</v>
      </c>
      <c r="H62" t="s">
        <v>104</v>
      </c>
      <c r="I62" t="s">
        <v>560</v>
      </c>
      <c r="J62" t="s">
        <v>561</v>
      </c>
      <c r="K62" t="s">
        <v>562</v>
      </c>
      <c r="L62" s="3">
        <f>HYPERLINK(".\.\export_data\inspection_reports\80492_croydon", ".\export_data\inspection_reports\80492_croydon")</f>
        <v>0</v>
      </c>
      <c r="M62" t="s">
        <v>5</v>
      </c>
      <c r="N62" t="s">
        <v>5</v>
      </c>
      <c r="O62" t="s">
        <v>53</v>
      </c>
      <c r="P62" t="s">
        <v>563</v>
      </c>
      <c r="Q62" t="s">
        <v>12</v>
      </c>
      <c r="R62" t="s">
        <v>564</v>
      </c>
    </row>
    <row r="63" spans="1:18">
      <c r="A63" t="s">
        <v>565</v>
      </c>
      <c r="B63" t="s">
        <v>566</v>
      </c>
      <c r="C63" t="s">
        <v>198</v>
      </c>
      <c r="D63" t="s">
        <v>567</v>
      </c>
      <c r="E63" s="2" t="s">
        <v>568</v>
      </c>
      <c r="F63" t="s">
        <v>53</v>
      </c>
      <c r="G63" t="s">
        <v>19</v>
      </c>
      <c r="H63" t="s">
        <v>569</v>
      </c>
      <c r="I63" t="s">
        <v>570</v>
      </c>
      <c r="J63" t="s">
        <v>571</v>
      </c>
      <c r="K63" t="s">
        <v>240</v>
      </c>
      <c r="L63" s="3">
        <f>HYPERLINK(".\.\export_data\inspection_reports\80493_ealing", ".\export_data\inspection_reports\80493_ealing")</f>
        <v>0</v>
      </c>
      <c r="M63" t="s">
        <v>53</v>
      </c>
      <c r="N63" t="s">
        <v>53</v>
      </c>
      <c r="O63" t="s">
        <v>53</v>
      </c>
      <c r="P63" t="s">
        <v>572</v>
      </c>
      <c r="Q63" t="s">
        <v>12</v>
      </c>
      <c r="R63" t="s">
        <v>573</v>
      </c>
    </row>
    <row r="64" spans="1:18">
      <c r="A64" t="s">
        <v>574</v>
      </c>
      <c r="B64" t="s">
        <v>574</v>
      </c>
      <c r="C64" t="s">
        <v>198</v>
      </c>
      <c r="D64" t="s">
        <v>575</v>
      </c>
      <c r="E64" s="2" t="s">
        <v>576</v>
      </c>
      <c r="F64" t="s">
        <v>5</v>
      </c>
      <c r="G64" t="s">
        <v>6</v>
      </c>
      <c r="H64" t="s">
        <v>104</v>
      </c>
      <c r="I64" t="s">
        <v>577</v>
      </c>
      <c r="J64" t="s">
        <v>578</v>
      </c>
      <c r="K64" t="s">
        <v>579</v>
      </c>
      <c r="L64" s="3">
        <f>HYPERLINK(".\.\export_data\inspection_reports\308_enfield", ".\export_data\inspection_reports\308_enfield")</f>
        <v>0</v>
      </c>
      <c r="M64" t="s">
        <v>5</v>
      </c>
      <c r="N64" t="s">
        <v>5</v>
      </c>
      <c r="O64" t="s">
        <v>5</v>
      </c>
      <c r="P64" t="s">
        <v>580</v>
      </c>
      <c r="Q64" t="s">
        <v>12</v>
      </c>
      <c r="R64" t="s">
        <v>581</v>
      </c>
    </row>
    <row r="65" spans="1:18">
      <c r="A65" t="s">
        <v>582</v>
      </c>
      <c r="B65" t="s">
        <v>583</v>
      </c>
      <c r="C65" t="s">
        <v>198</v>
      </c>
      <c r="D65" t="s">
        <v>584</v>
      </c>
      <c r="E65" s="2" t="s">
        <v>585</v>
      </c>
      <c r="F65" t="s">
        <v>5</v>
      </c>
      <c r="G65" t="s">
        <v>19</v>
      </c>
      <c r="H65" t="s">
        <v>519</v>
      </c>
      <c r="I65" t="s">
        <v>586</v>
      </c>
      <c r="J65" t="s">
        <v>587</v>
      </c>
      <c r="K65" t="s">
        <v>588</v>
      </c>
      <c r="L65" s="3">
        <f>HYPERLINK(".\.\export_data\inspection_reports\80495_greenwich", ".\export_data\inspection_reports\80495_greenwich")</f>
        <v>0</v>
      </c>
      <c r="M65" t="s">
        <v>5</v>
      </c>
      <c r="N65" t="s">
        <v>5</v>
      </c>
      <c r="O65" t="s">
        <v>5</v>
      </c>
      <c r="P65" t="s">
        <v>589</v>
      </c>
      <c r="Q65" t="s">
        <v>12</v>
      </c>
      <c r="R65" t="s">
        <v>590</v>
      </c>
    </row>
    <row r="66" spans="1:18">
      <c r="A66" t="s">
        <v>591</v>
      </c>
      <c r="B66" t="s">
        <v>592</v>
      </c>
      <c r="C66" t="s">
        <v>198</v>
      </c>
      <c r="D66" t="s">
        <v>593</v>
      </c>
      <c r="E66" s="2" t="s">
        <v>594</v>
      </c>
      <c r="F66" t="s">
        <v>53</v>
      </c>
      <c r="G66" t="s">
        <v>6</v>
      </c>
      <c r="H66" t="s">
        <v>595</v>
      </c>
      <c r="I66" t="s">
        <v>596</v>
      </c>
      <c r="J66" t="s">
        <v>597</v>
      </c>
      <c r="K66" t="s">
        <v>598</v>
      </c>
      <c r="L66" s="3">
        <f>HYPERLINK(".\.\export_data\inspection_reports\80496_hackney", ".\export_data\inspection_reports\80496_hackney")</f>
        <v>0</v>
      </c>
      <c r="M66" t="s">
        <v>53</v>
      </c>
      <c r="N66" t="s">
        <v>53</v>
      </c>
      <c r="O66" t="s">
        <v>5</v>
      </c>
      <c r="P66" t="s">
        <v>599</v>
      </c>
      <c r="Q66" t="s">
        <v>12</v>
      </c>
      <c r="R66" t="s">
        <v>600</v>
      </c>
    </row>
    <row r="67" spans="1:18">
      <c r="A67" t="s">
        <v>601</v>
      </c>
      <c r="B67" t="s">
        <v>602</v>
      </c>
      <c r="C67" t="s">
        <v>198</v>
      </c>
      <c r="D67" t="s">
        <v>603</v>
      </c>
      <c r="E67" s="2" t="s">
        <v>604</v>
      </c>
      <c r="F67" t="s">
        <v>5</v>
      </c>
      <c r="G67" t="s">
        <v>19</v>
      </c>
      <c r="H67" t="s">
        <v>104</v>
      </c>
      <c r="I67" t="s">
        <v>605</v>
      </c>
      <c r="J67" t="s">
        <v>606</v>
      </c>
      <c r="K67" t="s">
        <v>607</v>
      </c>
      <c r="L67" s="3">
        <f>HYPERLINK(".\.\export_data\inspection_reports\80497_hammersmith and fulham", ".\export_data\inspection_reports\80497_hammersmith and fulham")</f>
        <v>0</v>
      </c>
      <c r="M67" t="s">
        <v>5</v>
      </c>
      <c r="N67" t="s">
        <v>5</v>
      </c>
      <c r="O67" t="s">
        <v>5</v>
      </c>
      <c r="P67" t="s">
        <v>608</v>
      </c>
      <c r="Q67" t="s">
        <v>12</v>
      </c>
      <c r="R67" t="s">
        <v>609</v>
      </c>
    </row>
    <row r="68" spans="1:18">
      <c r="A68" t="s">
        <v>610</v>
      </c>
      <c r="B68" t="s">
        <v>611</v>
      </c>
      <c r="C68" t="s">
        <v>198</v>
      </c>
      <c r="D68" t="s">
        <v>612</v>
      </c>
      <c r="E68" s="2" t="s">
        <v>613</v>
      </c>
      <c r="F68" t="s">
        <v>5</v>
      </c>
      <c r="G68" t="s">
        <v>6</v>
      </c>
      <c r="H68" t="s">
        <v>614</v>
      </c>
      <c r="I68" t="s">
        <v>615</v>
      </c>
      <c r="J68" t="s">
        <v>536</v>
      </c>
      <c r="K68" t="s">
        <v>537</v>
      </c>
      <c r="L68" s="3">
        <f>HYPERLINK(".\.\export_data\inspection_reports\80498_haringey", ".\export_data\inspection_reports\80498_haringey")</f>
        <v>0</v>
      </c>
      <c r="M68" t="s">
        <v>5</v>
      </c>
      <c r="N68" t="s">
        <v>5</v>
      </c>
      <c r="O68" t="s">
        <v>53</v>
      </c>
      <c r="P68" t="s">
        <v>616</v>
      </c>
      <c r="Q68" t="s">
        <v>12</v>
      </c>
      <c r="R68" t="s">
        <v>617</v>
      </c>
    </row>
    <row r="69" spans="1:18">
      <c r="A69" t="s">
        <v>618</v>
      </c>
      <c r="B69" t="s">
        <v>619</v>
      </c>
      <c r="C69" t="s">
        <v>198</v>
      </c>
      <c r="D69" t="s">
        <v>620</v>
      </c>
      <c r="E69" s="2" t="s">
        <v>621</v>
      </c>
      <c r="F69" t="s">
        <v>5</v>
      </c>
      <c r="G69" t="s">
        <v>19</v>
      </c>
      <c r="H69" t="s">
        <v>509</v>
      </c>
      <c r="I69" t="s">
        <v>622</v>
      </c>
      <c r="J69" t="s">
        <v>561</v>
      </c>
      <c r="K69" t="s">
        <v>562</v>
      </c>
      <c r="L69" s="3">
        <f>HYPERLINK(".\.\export_data\inspection_reports\80499_harrow", ".\export_data\inspection_reports\80499_harrow")</f>
        <v>0</v>
      </c>
      <c r="M69" t="s">
        <v>87</v>
      </c>
      <c r="N69" t="s">
        <v>87</v>
      </c>
      <c r="O69" t="s">
        <v>87</v>
      </c>
      <c r="P69" t="s">
        <v>623</v>
      </c>
      <c r="Q69" t="s">
        <v>12</v>
      </c>
      <c r="R69" t="s">
        <v>624</v>
      </c>
    </row>
    <row r="70" spans="1:18">
      <c r="A70" t="s">
        <v>625</v>
      </c>
      <c r="B70" t="s">
        <v>626</v>
      </c>
      <c r="C70" t="s">
        <v>198</v>
      </c>
      <c r="D70" t="s">
        <v>627</v>
      </c>
      <c r="E70" s="2" t="s">
        <v>628</v>
      </c>
      <c r="F70" t="s">
        <v>5</v>
      </c>
      <c r="G70" t="s">
        <v>6</v>
      </c>
      <c r="H70" t="s">
        <v>519</v>
      </c>
      <c r="I70" t="s">
        <v>629</v>
      </c>
      <c r="J70" t="s">
        <v>630</v>
      </c>
      <c r="K70" t="s">
        <v>631</v>
      </c>
      <c r="L70" s="3">
        <f>HYPERLINK(".\.\export_data\inspection_reports\80500_havering", ".\export_data\inspection_reports\80500_havering")</f>
        <v>0</v>
      </c>
      <c r="M70" t="s">
        <v>87</v>
      </c>
      <c r="N70" t="s">
        <v>87</v>
      </c>
      <c r="O70" t="s">
        <v>87</v>
      </c>
      <c r="P70" t="s">
        <v>632</v>
      </c>
      <c r="Q70" t="s">
        <v>12</v>
      </c>
      <c r="R70" t="s">
        <v>633</v>
      </c>
    </row>
    <row r="71" spans="1:18">
      <c r="A71" t="s">
        <v>634</v>
      </c>
      <c r="B71" t="s">
        <v>634</v>
      </c>
      <c r="C71" t="s">
        <v>198</v>
      </c>
      <c r="D71" t="s">
        <v>635</v>
      </c>
      <c r="E71" s="2" t="s">
        <v>636</v>
      </c>
      <c r="F71" t="s">
        <v>5</v>
      </c>
      <c r="G71" t="s">
        <v>6</v>
      </c>
      <c r="H71" t="s">
        <v>269</v>
      </c>
      <c r="I71" t="s">
        <v>637</v>
      </c>
      <c r="J71" t="s">
        <v>638</v>
      </c>
      <c r="K71" t="s">
        <v>639</v>
      </c>
      <c r="L71" s="3">
        <f>HYPERLINK(".\.\export_data\inspection_reports\312_hillingdon", ".\export_data\inspection_reports\312_hillingdon")</f>
        <v>0</v>
      </c>
      <c r="M71" t="s">
        <v>94</v>
      </c>
      <c r="N71" t="s">
        <v>5</v>
      </c>
      <c r="O71" t="s">
        <v>5</v>
      </c>
      <c r="P71" t="s">
        <v>640</v>
      </c>
      <c r="Q71" t="s">
        <v>12</v>
      </c>
      <c r="R71" t="s">
        <v>641</v>
      </c>
    </row>
    <row r="72" spans="1:18">
      <c r="A72" t="s">
        <v>642</v>
      </c>
      <c r="B72" t="s">
        <v>643</v>
      </c>
      <c r="C72" t="s">
        <v>198</v>
      </c>
      <c r="D72" t="s">
        <v>644</v>
      </c>
      <c r="E72" s="2" t="s">
        <v>645</v>
      </c>
      <c r="F72" t="s">
        <v>5</v>
      </c>
      <c r="G72" t="s">
        <v>6</v>
      </c>
      <c r="H72" t="s">
        <v>104</v>
      </c>
      <c r="I72" t="s">
        <v>646</v>
      </c>
      <c r="J72" t="s">
        <v>647</v>
      </c>
      <c r="K72" t="s">
        <v>648</v>
      </c>
      <c r="L72" s="3">
        <f>HYPERLINK(".\.\export_data\inspection_reports\80503_hounslow", ".\export_data\inspection_reports\80503_hounslow")</f>
        <v>0</v>
      </c>
      <c r="M72" t="s">
        <v>5</v>
      </c>
      <c r="N72" t="s">
        <v>53</v>
      </c>
      <c r="O72" t="s">
        <v>5</v>
      </c>
      <c r="P72" t="s">
        <v>649</v>
      </c>
      <c r="Q72" t="s">
        <v>12</v>
      </c>
      <c r="R72" t="s">
        <v>650</v>
      </c>
    </row>
    <row r="73" spans="1:18">
      <c r="A73" t="s">
        <v>651</v>
      </c>
      <c r="B73" t="s">
        <v>652</v>
      </c>
      <c r="C73" t="s">
        <v>198</v>
      </c>
      <c r="D73" t="s">
        <v>653</v>
      </c>
      <c r="E73" s="2" t="s">
        <v>654</v>
      </c>
      <c r="F73" t="s">
        <v>94</v>
      </c>
      <c r="G73" t="s">
        <v>19</v>
      </c>
      <c r="H73" t="s">
        <v>655</v>
      </c>
      <c r="I73" t="s">
        <v>656</v>
      </c>
      <c r="J73" t="s">
        <v>377</v>
      </c>
      <c r="K73" t="s">
        <v>378</v>
      </c>
      <c r="L73" s="3">
        <f>HYPERLINK(".\.\export_data\inspection_reports\80505_islington", ".\export_data\inspection_reports\80505_islington")</f>
        <v>0</v>
      </c>
      <c r="M73" t="s">
        <v>87</v>
      </c>
      <c r="N73" t="s">
        <v>87</v>
      </c>
      <c r="O73" t="s">
        <v>87</v>
      </c>
      <c r="P73" t="s">
        <v>657</v>
      </c>
      <c r="Q73" t="s">
        <v>12</v>
      </c>
      <c r="R73" t="s">
        <v>658</v>
      </c>
    </row>
    <row r="74" spans="1:18">
      <c r="A74" t="s">
        <v>659</v>
      </c>
      <c r="B74" t="s">
        <v>660</v>
      </c>
      <c r="C74" t="s">
        <v>198</v>
      </c>
      <c r="D74" t="s">
        <v>661</v>
      </c>
      <c r="E74" s="2" t="s">
        <v>662</v>
      </c>
      <c r="F74" t="s">
        <v>53</v>
      </c>
      <c r="G74" t="s">
        <v>6</v>
      </c>
      <c r="H74" t="s">
        <v>663</v>
      </c>
      <c r="I74" t="s">
        <v>664</v>
      </c>
      <c r="J74" t="s">
        <v>665</v>
      </c>
      <c r="K74" t="s">
        <v>666</v>
      </c>
      <c r="L74" s="3">
        <f>HYPERLINK(".\.\export_data\inspection_reports\80506_lambeth", ".\export_data\inspection_reports\80506_lambeth")</f>
        <v>0</v>
      </c>
      <c r="M74" t="s">
        <v>53</v>
      </c>
      <c r="N74" t="s">
        <v>53</v>
      </c>
      <c r="O74" t="s">
        <v>53</v>
      </c>
      <c r="P74" t="s">
        <v>667</v>
      </c>
      <c r="Q74" t="s">
        <v>12</v>
      </c>
      <c r="R74" t="s">
        <v>668</v>
      </c>
    </row>
    <row r="75" spans="1:18">
      <c r="A75" t="s">
        <v>669</v>
      </c>
      <c r="B75" t="s">
        <v>670</v>
      </c>
      <c r="C75" t="s">
        <v>198</v>
      </c>
      <c r="D75" t="s">
        <v>671</v>
      </c>
      <c r="E75" s="2" t="s">
        <v>672</v>
      </c>
      <c r="F75" t="s">
        <v>53</v>
      </c>
      <c r="G75" t="s">
        <v>6</v>
      </c>
      <c r="H75" t="s">
        <v>483</v>
      </c>
      <c r="I75" t="s">
        <v>278</v>
      </c>
      <c r="J75" t="s">
        <v>673</v>
      </c>
      <c r="K75" t="s">
        <v>674</v>
      </c>
      <c r="L75" s="3">
        <f>HYPERLINK(".\.\export_data\inspection_reports\80508_lewisham", ".\export_data\inspection_reports\80508_lewisham")</f>
        <v>0</v>
      </c>
      <c r="M75" t="s">
        <v>53</v>
      </c>
      <c r="N75" t="s">
        <v>53</v>
      </c>
      <c r="O75" t="s">
        <v>53</v>
      </c>
      <c r="P75" t="s">
        <v>675</v>
      </c>
      <c r="Q75" t="s">
        <v>12</v>
      </c>
      <c r="R75" t="s">
        <v>676</v>
      </c>
    </row>
    <row r="76" spans="1:18">
      <c r="A76" t="s">
        <v>677</v>
      </c>
      <c r="B76" t="s">
        <v>678</v>
      </c>
      <c r="C76" t="s">
        <v>198</v>
      </c>
      <c r="D76" t="s">
        <v>679</v>
      </c>
      <c r="E76" s="2" t="s">
        <v>680</v>
      </c>
      <c r="F76" t="s">
        <v>94</v>
      </c>
      <c r="G76" t="s">
        <v>19</v>
      </c>
      <c r="H76" t="s">
        <v>509</v>
      </c>
      <c r="I76" t="s">
        <v>21</v>
      </c>
      <c r="J76" t="s">
        <v>22</v>
      </c>
      <c r="K76" t="s">
        <v>466</v>
      </c>
      <c r="L76" s="3">
        <f>HYPERLINK(".\.\export_data\inspection_reports\80510_merton", ".\export_data\inspection_reports\80510_merton")</f>
        <v>0</v>
      </c>
      <c r="M76" t="s">
        <v>94</v>
      </c>
      <c r="N76" t="s">
        <v>5</v>
      </c>
      <c r="O76" t="s">
        <v>94</v>
      </c>
      <c r="P76" t="s">
        <v>681</v>
      </c>
      <c r="Q76" t="s">
        <v>12</v>
      </c>
      <c r="R76" t="s">
        <v>682</v>
      </c>
    </row>
    <row r="77" spans="1:18">
      <c r="A77" t="s">
        <v>683</v>
      </c>
      <c r="B77" t="s">
        <v>684</v>
      </c>
      <c r="C77" t="s">
        <v>198</v>
      </c>
      <c r="D77" t="s">
        <v>685</v>
      </c>
      <c r="E77" s="2" t="s">
        <v>686</v>
      </c>
      <c r="F77" t="s">
        <v>5</v>
      </c>
      <c r="G77" t="s">
        <v>6</v>
      </c>
      <c r="H77" t="s">
        <v>687</v>
      </c>
      <c r="I77" t="s">
        <v>401</v>
      </c>
      <c r="J77" t="s">
        <v>402</v>
      </c>
      <c r="K77" t="s">
        <v>403</v>
      </c>
      <c r="L77" s="3">
        <f>HYPERLINK(".\.\export_data\inspection_reports\80511_newham", ".\export_data\inspection_reports\80511_newham")</f>
        <v>0</v>
      </c>
      <c r="M77" t="s">
        <v>94</v>
      </c>
      <c r="N77" t="s">
        <v>5</v>
      </c>
      <c r="O77" t="s">
        <v>5</v>
      </c>
      <c r="P77" t="s">
        <v>688</v>
      </c>
      <c r="Q77" t="s">
        <v>12</v>
      </c>
      <c r="R77" t="s">
        <v>689</v>
      </c>
    </row>
    <row r="78" spans="1:18">
      <c r="A78" t="s">
        <v>690</v>
      </c>
      <c r="B78" t="s">
        <v>691</v>
      </c>
      <c r="C78" t="s">
        <v>198</v>
      </c>
      <c r="D78" t="s">
        <v>692</v>
      </c>
      <c r="E78" s="2" t="s">
        <v>693</v>
      </c>
      <c r="F78" t="s">
        <v>94</v>
      </c>
      <c r="G78" t="s">
        <v>19</v>
      </c>
      <c r="H78" t="s">
        <v>694</v>
      </c>
      <c r="I78" t="s">
        <v>359</v>
      </c>
      <c r="J78" t="s">
        <v>360</v>
      </c>
      <c r="K78" t="s">
        <v>361</v>
      </c>
      <c r="L78" s="3">
        <f>HYPERLINK(".\.\export_data\inspection_reports\80512_redbridge", ".\export_data\inspection_reports\80512_redbridge")</f>
        <v>0</v>
      </c>
      <c r="M78" t="s">
        <v>94</v>
      </c>
      <c r="N78" t="s">
        <v>94</v>
      </c>
      <c r="O78" t="s">
        <v>5</v>
      </c>
      <c r="P78" t="s">
        <v>695</v>
      </c>
      <c r="Q78" t="s">
        <v>12</v>
      </c>
      <c r="R78" t="s">
        <v>696</v>
      </c>
    </row>
    <row r="79" spans="1:18">
      <c r="A79" t="s">
        <v>697</v>
      </c>
      <c r="B79" t="s">
        <v>698</v>
      </c>
      <c r="C79" t="s">
        <v>198</v>
      </c>
      <c r="D79" t="s">
        <v>699</v>
      </c>
      <c r="E79" s="2" t="s">
        <v>700</v>
      </c>
      <c r="F79" t="s">
        <v>5</v>
      </c>
      <c r="G79" t="s">
        <v>19</v>
      </c>
      <c r="H79" t="s">
        <v>694</v>
      </c>
      <c r="I79" t="s">
        <v>701</v>
      </c>
      <c r="J79" t="s">
        <v>56</v>
      </c>
      <c r="K79" t="s">
        <v>57</v>
      </c>
      <c r="L79" s="3">
        <f>HYPERLINK(".\.\export_data\inspection_reports\80513_richmond upon thames", ".\export_data\inspection_reports\80513_richmond upon thames")</f>
        <v>0</v>
      </c>
      <c r="M79" t="s">
        <v>5</v>
      </c>
      <c r="N79" t="s">
        <v>5</v>
      </c>
      <c r="O79" t="s">
        <v>5</v>
      </c>
      <c r="P79" t="s">
        <v>702</v>
      </c>
      <c r="Q79" t="s">
        <v>12</v>
      </c>
      <c r="R79" t="s">
        <v>703</v>
      </c>
    </row>
    <row r="80" spans="1:18">
      <c r="A80" t="s">
        <v>704</v>
      </c>
      <c r="B80" t="s">
        <v>705</v>
      </c>
      <c r="C80" t="s">
        <v>198</v>
      </c>
      <c r="D80" t="s">
        <v>706</v>
      </c>
      <c r="E80" s="2" t="s">
        <v>707</v>
      </c>
      <c r="F80" t="s">
        <v>5</v>
      </c>
      <c r="G80" t="s">
        <v>19</v>
      </c>
      <c r="H80" t="s">
        <v>114</v>
      </c>
      <c r="I80" t="s">
        <v>708</v>
      </c>
      <c r="J80" t="s">
        <v>709</v>
      </c>
      <c r="K80" t="s">
        <v>710</v>
      </c>
      <c r="L80" s="3">
        <f>HYPERLINK(".\.\export_data\inspection_reports\80514_southwark", ".\export_data\inspection_reports\80514_southwark")</f>
        <v>0</v>
      </c>
      <c r="M80" t="s">
        <v>5</v>
      </c>
      <c r="N80" t="s">
        <v>5</v>
      </c>
      <c r="O80" t="s">
        <v>5</v>
      </c>
      <c r="P80" t="s">
        <v>711</v>
      </c>
      <c r="Q80" t="s">
        <v>12</v>
      </c>
      <c r="R80" t="s">
        <v>712</v>
      </c>
    </row>
    <row r="81" spans="1:18">
      <c r="A81" t="s">
        <v>713</v>
      </c>
      <c r="B81" t="s">
        <v>714</v>
      </c>
      <c r="C81" t="s">
        <v>198</v>
      </c>
      <c r="D81" t="s">
        <v>715</v>
      </c>
      <c r="E81" s="2" t="s">
        <v>716</v>
      </c>
      <c r="F81" t="s">
        <v>5</v>
      </c>
      <c r="G81" t="s">
        <v>19</v>
      </c>
      <c r="H81" t="s">
        <v>509</v>
      </c>
      <c r="I81" t="s">
        <v>84</v>
      </c>
      <c r="J81" t="s">
        <v>717</v>
      </c>
      <c r="K81" t="s">
        <v>718</v>
      </c>
      <c r="L81" s="3">
        <f>HYPERLINK(".\.\export_data\inspection_reports\80515_sutton", ".\export_data\inspection_reports\80515_sutton")</f>
        <v>0</v>
      </c>
      <c r="M81" t="s">
        <v>94</v>
      </c>
      <c r="N81" t="s">
        <v>87</v>
      </c>
      <c r="O81" t="s">
        <v>87</v>
      </c>
      <c r="P81" t="s">
        <v>719</v>
      </c>
      <c r="Q81" t="s">
        <v>12</v>
      </c>
      <c r="R81" t="s">
        <v>720</v>
      </c>
    </row>
    <row r="82" spans="1:18">
      <c r="A82" t="s">
        <v>721</v>
      </c>
      <c r="B82" t="s">
        <v>722</v>
      </c>
      <c r="C82" t="s">
        <v>198</v>
      </c>
      <c r="D82" t="s">
        <v>723</v>
      </c>
      <c r="E82" s="2" t="s">
        <v>724</v>
      </c>
      <c r="F82" t="s">
        <v>5</v>
      </c>
      <c r="G82" t="s">
        <v>6</v>
      </c>
      <c r="H82" t="s">
        <v>725</v>
      </c>
      <c r="I82" t="s">
        <v>439</v>
      </c>
      <c r="J82" t="s">
        <v>440</v>
      </c>
      <c r="K82" t="s">
        <v>726</v>
      </c>
      <c r="L82" s="3">
        <f>HYPERLINK(".\.\export_data\inspection_reports\80516_tower hamlets", ".\export_data\inspection_reports\80516_tower hamlets")</f>
        <v>0</v>
      </c>
      <c r="M82" t="s">
        <v>5</v>
      </c>
      <c r="N82" t="s">
        <v>5</v>
      </c>
      <c r="O82" t="s">
        <v>5</v>
      </c>
      <c r="P82" t="s">
        <v>727</v>
      </c>
      <c r="Q82" t="s">
        <v>12</v>
      </c>
      <c r="R82" t="s">
        <v>728</v>
      </c>
    </row>
    <row r="83" spans="1:18">
      <c r="A83" t="s">
        <v>729</v>
      </c>
      <c r="B83" t="s">
        <v>730</v>
      </c>
      <c r="C83" t="s">
        <v>198</v>
      </c>
      <c r="D83" t="s">
        <v>731</v>
      </c>
      <c r="E83" s="2" t="s">
        <v>732</v>
      </c>
      <c r="F83" t="s">
        <v>5</v>
      </c>
      <c r="G83" t="s">
        <v>6</v>
      </c>
      <c r="H83" t="s">
        <v>519</v>
      </c>
      <c r="I83" t="s">
        <v>733</v>
      </c>
      <c r="J83" t="s">
        <v>734</v>
      </c>
      <c r="K83" t="s">
        <v>735</v>
      </c>
      <c r="L83" s="3">
        <f>HYPERLINK(".\.\export_data\inspection_reports\80517_waltham forest", ".\export_data\inspection_reports\80517_waltham forest")</f>
        <v>0</v>
      </c>
      <c r="M83" t="s">
        <v>94</v>
      </c>
      <c r="N83" t="s">
        <v>5</v>
      </c>
      <c r="O83" t="s">
        <v>5</v>
      </c>
      <c r="P83" t="s">
        <v>736</v>
      </c>
      <c r="Q83" t="s">
        <v>12</v>
      </c>
      <c r="R83" t="s">
        <v>737</v>
      </c>
    </row>
    <row r="84" spans="1:18">
      <c r="A84" t="s">
        <v>738</v>
      </c>
      <c r="B84" t="s">
        <v>739</v>
      </c>
      <c r="C84" t="s">
        <v>28</v>
      </c>
      <c r="D84" t="s">
        <v>740</v>
      </c>
      <c r="E84" s="2" t="s">
        <v>741</v>
      </c>
      <c r="F84" t="s">
        <v>5</v>
      </c>
      <c r="G84" t="s">
        <v>6</v>
      </c>
      <c r="H84" t="s">
        <v>95</v>
      </c>
      <c r="I84" t="s">
        <v>742</v>
      </c>
      <c r="J84" t="s">
        <v>743</v>
      </c>
      <c r="K84" t="s">
        <v>316</v>
      </c>
      <c r="L84" s="3">
        <f>HYPERLINK(".\.\export_data\inspection_reports\80518_wandsworth", ".\export_data\inspection_reports\80518_wandsworth")</f>
        <v>0</v>
      </c>
      <c r="M84" t="s">
        <v>5</v>
      </c>
      <c r="N84" t="s">
        <v>5</v>
      </c>
      <c r="O84" t="s">
        <v>5</v>
      </c>
      <c r="P84" t="s">
        <v>744</v>
      </c>
      <c r="Q84" t="s">
        <v>12</v>
      </c>
      <c r="R84" t="s">
        <v>745</v>
      </c>
    </row>
    <row r="85" spans="1:18">
      <c r="A85" t="s">
        <v>746</v>
      </c>
      <c r="B85" t="s">
        <v>747</v>
      </c>
      <c r="C85" t="s">
        <v>50</v>
      </c>
      <c r="D85" t="s">
        <v>748</v>
      </c>
      <c r="E85" s="2" t="s">
        <v>749</v>
      </c>
      <c r="F85" t="s">
        <v>94</v>
      </c>
      <c r="G85" t="s">
        <v>19</v>
      </c>
      <c r="H85" t="s">
        <v>124</v>
      </c>
      <c r="I85" t="s">
        <v>605</v>
      </c>
      <c r="J85" t="s">
        <v>606</v>
      </c>
      <c r="K85" t="s">
        <v>607</v>
      </c>
      <c r="L85" s="3">
        <f>HYPERLINK(".\.\export_data\inspection_reports\80519_westminster", ".\export_data\inspection_reports\80519_westminster")</f>
        <v>0</v>
      </c>
      <c r="M85" t="s">
        <v>94</v>
      </c>
      <c r="N85" t="s">
        <v>94</v>
      </c>
      <c r="O85" t="s">
        <v>94</v>
      </c>
      <c r="P85" t="s">
        <v>750</v>
      </c>
      <c r="Q85" t="s">
        <v>12</v>
      </c>
      <c r="R85" t="s">
        <v>751</v>
      </c>
    </row>
    <row r="86" spans="1:18">
      <c r="A86" t="s">
        <v>752</v>
      </c>
      <c r="B86" t="s">
        <v>753</v>
      </c>
      <c r="C86" t="s">
        <v>255</v>
      </c>
      <c r="D86" t="s">
        <v>754</v>
      </c>
      <c r="E86" s="2" t="s">
        <v>755</v>
      </c>
      <c r="F86" t="s">
        <v>53</v>
      </c>
      <c r="G86" t="s">
        <v>6</v>
      </c>
      <c r="H86" t="s">
        <v>296</v>
      </c>
      <c r="I86" t="s">
        <v>756</v>
      </c>
      <c r="J86" t="s">
        <v>757</v>
      </c>
      <c r="K86" t="s">
        <v>758</v>
      </c>
      <c r="L86" s="3">
        <f>HYPERLINK(".\.\export_data\inspection_reports\80520_luton", ".\export_data\inspection_reports\80520_luton")</f>
        <v>0</v>
      </c>
      <c r="M86" t="s">
        <v>5</v>
      </c>
      <c r="N86" t="s">
        <v>53</v>
      </c>
      <c r="O86" t="s">
        <v>53</v>
      </c>
      <c r="P86" t="s">
        <v>759</v>
      </c>
      <c r="Q86" t="s">
        <v>12</v>
      </c>
      <c r="R86" t="s">
        <v>760</v>
      </c>
    </row>
    <row r="87" spans="1:18">
      <c r="A87" t="s">
        <v>761</v>
      </c>
      <c r="B87" t="s">
        <v>762</v>
      </c>
      <c r="C87" t="s">
        <v>80</v>
      </c>
      <c r="D87" t="s">
        <v>763</v>
      </c>
      <c r="E87" s="2" t="s">
        <v>764</v>
      </c>
      <c r="F87" t="s">
        <v>5</v>
      </c>
      <c r="G87" t="s">
        <v>6</v>
      </c>
      <c r="H87" t="s">
        <v>180</v>
      </c>
      <c r="I87" t="s">
        <v>270</v>
      </c>
      <c r="J87" t="s">
        <v>765</v>
      </c>
      <c r="K87" t="s">
        <v>766</v>
      </c>
      <c r="L87" s="3">
        <f>HYPERLINK(".\.\export_data\inspection_reports\80521_manchester", ".\export_data\inspection_reports\80521_manchester")</f>
        <v>0</v>
      </c>
      <c r="M87" t="s">
        <v>5</v>
      </c>
      <c r="N87" t="s">
        <v>53</v>
      </c>
      <c r="O87" t="s">
        <v>5</v>
      </c>
      <c r="P87" t="s">
        <v>767</v>
      </c>
      <c r="Q87" t="s">
        <v>12</v>
      </c>
      <c r="R87" t="s">
        <v>768</v>
      </c>
    </row>
    <row r="88" spans="1:18">
      <c r="A88" t="s">
        <v>769</v>
      </c>
      <c r="B88" t="s">
        <v>770</v>
      </c>
      <c r="C88" t="s">
        <v>255</v>
      </c>
      <c r="D88" t="s">
        <v>771</v>
      </c>
      <c r="E88" s="2" t="s">
        <v>772</v>
      </c>
      <c r="F88" t="s">
        <v>83</v>
      </c>
      <c r="G88" t="s">
        <v>6</v>
      </c>
      <c r="H88" t="s">
        <v>509</v>
      </c>
      <c r="I88" t="s">
        <v>773</v>
      </c>
      <c r="J88" t="s">
        <v>774</v>
      </c>
      <c r="K88" t="s">
        <v>775</v>
      </c>
      <c r="L88" s="3">
        <f>HYPERLINK(".\.\export_data\inspection_reports\80522_medway", ".\export_data\inspection_reports\80522_medway")</f>
        <v>0</v>
      </c>
      <c r="M88" t="s">
        <v>83</v>
      </c>
      <c r="N88" t="s">
        <v>83</v>
      </c>
      <c r="O88" t="s">
        <v>53</v>
      </c>
      <c r="P88" t="s">
        <v>776</v>
      </c>
      <c r="Q88" t="s">
        <v>12</v>
      </c>
      <c r="R88" t="s">
        <v>777</v>
      </c>
    </row>
    <row r="89" spans="1:18">
      <c r="A89" t="s">
        <v>778</v>
      </c>
      <c r="B89" t="s">
        <v>779</v>
      </c>
      <c r="C89" t="s">
        <v>28</v>
      </c>
      <c r="D89" t="s">
        <v>780</v>
      </c>
      <c r="E89" s="2" t="s">
        <v>781</v>
      </c>
      <c r="F89" t="s">
        <v>83</v>
      </c>
      <c r="G89" t="s">
        <v>6</v>
      </c>
      <c r="H89" t="s">
        <v>7</v>
      </c>
      <c r="I89" t="s">
        <v>782</v>
      </c>
      <c r="J89" t="s">
        <v>783</v>
      </c>
      <c r="K89" t="s">
        <v>784</v>
      </c>
      <c r="L89" s="3">
        <f>HYPERLINK(".\.\export_data\inspection_reports\80523_middlesbrough", ".\export_data\inspection_reports\80523_middlesbrough")</f>
        <v>0</v>
      </c>
      <c r="M89" t="s">
        <v>83</v>
      </c>
      <c r="N89" t="s">
        <v>83</v>
      </c>
      <c r="O89" t="s">
        <v>83</v>
      </c>
      <c r="P89" t="s">
        <v>785</v>
      </c>
      <c r="Q89" t="s">
        <v>12</v>
      </c>
      <c r="R89" t="s">
        <v>786</v>
      </c>
    </row>
    <row r="90" spans="1:18">
      <c r="A90" t="s">
        <v>787</v>
      </c>
      <c r="B90" t="s">
        <v>788</v>
      </c>
      <c r="C90" t="s">
        <v>2</v>
      </c>
      <c r="D90" t="s">
        <v>789</v>
      </c>
      <c r="E90" s="2" t="s">
        <v>790</v>
      </c>
      <c r="F90" t="s">
        <v>53</v>
      </c>
      <c r="G90" t="s">
        <v>6</v>
      </c>
      <c r="H90" t="s">
        <v>791</v>
      </c>
      <c r="I90" t="s">
        <v>132</v>
      </c>
      <c r="J90" t="s">
        <v>133</v>
      </c>
      <c r="K90" t="s">
        <v>134</v>
      </c>
      <c r="L90" s="3">
        <f>HYPERLINK(".\.\export_data\inspection_reports\80524_milton keynes", ".\export_data\inspection_reports\80524_milton keynes")</f>
        <v>0</v>
      </c>
      <c r="M90" t="s">
        <v>53</v>
      </c>
      <c r="N90" t="s">
        <v>53</v>
      </c>
      <c r="O90" t="s">
        <v>53</v>
      </c>
      <c r="P90" t="s">
        <v>792</v>
      </c>
      <c r="Q90" t="s">
        <v>12</v>
      </c>
      <c r="R90" t="s">
        <v>793</v>
      </c>
    </row>
    <row r="91" spans="1:18">
      <c r="A91" t="s">
        <v>794</v>
      </c>
      <c r="B91" t="s">
        <v>795</v>
      </c>
      <c r="C91" t="s">
        <v>2</v>
      </c>
      <c r="D91" t="s">
        <v>796</v>
      </c>
      <c r="E91" s="2" t="s">
        <v>797</v>
      </c>
      <c r="F91" t="s">
        <v>5</v>
      </c>
      <c r="G91" t="s">
        <v>6</v>
      </c>
      <c r="H91" t="s">
        <v>323</v>
      </c>
      <c r="I91" t="s">
        <v>798</v>
      </c>
      <c r="J91" t="s">
        <v>717</v>
      </c>
      <c r="K91" t="s">
        <v>718</v>
      </c>
      <c r="L91" s="3">
        <f>HYPERLINK(".\.\export_data\inspection_reports\80525_newcastle upon tyne", ".\export_data\inspection_reports\80525_newcastle upon tyne")</f>
        <v>0</v>
      </c>
      <c r="M91" t="s">
        <v>5</v>
      </c>
      <c r="N91" t="s">
        <v>5</v>
      </c>
      <c r="O91" t="s">
        <v>5</v>
      </c>
      <c r="P91" t="s">
        <v>799</v>
      </c>
      <c r="Q91" t="s">
        <v>12</v>
      </c>
      <c r="R91" t="s">
        <v>800</v>
      </c>
    </row>
    <row r="92" spans="1:18">
      <c r="A92" t="s">
        <v>801</v>
      </c>
      <c r="B92" t="s">
        <v>802</v>
      </c>
      <c r="C92" t="s">
        <v>28</v>
      </c>
      <c r="D92" t="s">
        <v>803</v>
      </c>
      <c r="E92" s="2" t="s">
        <v>804</v>
      </c>
      <c r="F92" t="s">
        <v>5</v>
      </c>
      <c r="G92" t="s">
        <v>6</v>
      </c>
      <c r="H92" t="s">
        <v>31</v>
      </c>
      <c r="I92" t="s">
        <v>742</v>
      </c>
      <c r="J92" t="s">
        <v>743</v>
      </c>
      <c r="K92" t="s">
        <v>316</v>
      </c>
      <c r="L92" s="3">
        <f>HYPERLINK(".\.\export_data\inspection_reports\80418_norfolk", ".\export_data\inspection_reports\80418_norfolk")</f>
        <v>0</v>
      </c>
      <c r="M92" t="s">
        <v>5</v>
      </c>
      <c r="N92" t="s">
        <v>5</v>
      </c>
      <c r="O92" t="s">
        <v>5</v>
      </c>
      <c r="P92" t="s">
        <v>805</v>
      </c>
      <c r="Q92" t="s">
        <v>12</v>
      </c>
      <c r="R92" t="s">
        <v>806</v>
      </c>
    </row>
    <row r="93" spans="1:18">
      <c r="A93" t="s">
        <v>807</v>
      </c>
      <c r="B93" t="s">
        <v>808</v>
      </c>
      <c r="C93" t="s">
        <v>16</v>
      </c>
      <c r="D93" t="s">
        <v>809</v>
      </c>
      <c r="E93" s="2" t="s">
        <v>810</v>
      </c>
      <c r="F93" t="s">
        <v>83</v>
      </c>
      <c r="G93" t="s">
        <v>6</v>
      </c>
      <c r="H93" t="s">
        <v>190</v>
      </c>
      <c r="I93" t="s">
        <v>811</v>
      </c>
      <c r="J93" t="s">
        <v>812</v>
      </c>
      <c r="K93" t="s">
        <v>813</v>
      </c>
      <c r="L93" s="3">
        <f>HYPERLINK(".\.\export_data\inspection_reports\80526_north east lincolnshire", ".\export_data\inspection_reports\80526_north east lincolnshire")</f>
        <v>0</v>
      </c>
      <c r="M93" t="s">
        <v>83</v>
      </c>
      <c r="N93" t="s">
        <v>83</v>
      </c>
      <c r="O93" t="s">
        <v>83</v>
      </c>
      <c r="P93" t="s">
        <v>814</v>
      </c>
      <c r="Q93" t="s">
        <v>12</v>
      </c>
      <c r="R93" t="s">
        <v>815</v>
      </c>
    </row>
    <row r="94" spans="1:18">
      <c r="A94" t="s">
        <v>816</v>
      </c>
      <c r="B94" t="s">
        <v>817</v>
      </c>
      <c r="C94" t="s">
        <v>255</v>
      </c>
      <c r="D94" t="s">
        <v>818</v>
      </c>
      <c r="E94" s="2" t="s">
        <v>819</v>
      </c>
      <c r="F94" t="s">
        <v>94</v>
      </c>
      <c r="G94" t="s">
        <v>19</v>
      </c>
      <c r="H94" t="s">
        <v>7</v>
      </c>
      <c r="I94" t="s">
        <v>259</v>
      </c>
      <c r="J94" t="s">
        <v>820</v>
      </c>
      <c r="K94" t="s">
        <v>821</v>
      </c>
      <c r="L94" s="3">
        <f>HYPERLINK(".\.\export_data\inspection_reports\80527_north lincolnshire", ".\export_data\inspection_reports\80527_north lincolnshire")</f>
        <v>0</v>
      </c>
      <c r="M94" t="s">
        <v>94</v>
      </c>
      <c r="N94" t="s">
        <v>94</v>
      </c>
      <c r="O94" t="s">
        <v>94</v>
      </c>
      <c r="P94" t="s">
        <v>822</v>
      </c>
      <c r="Q94" t="s">
        <v>12</v>
      </c>
      <c r="R94" t="s">
        <v>823</v>
      </c>
    </row>
    <row r="95" spans="1:18">
      <c r="A95" t="s">
        <v>824</v>
      </c>
      <c r="B95" t="s">
        <v>824</v>
      </c>
      <c r="C95" t="s">
        <v>266</v>
      </c>
      <c r="D95" t="s">
        <v>825</v>
      </c>
      <c r="E95" s="2" t="s">
        <v>826</v>
      </c>
      <c r="F95" t="s">
        <v>53</v>
      </c>
      <c r="G95" t="s">
        <v>6</v>
      </c>
      <c r="H95" t="s">
        <v>827</v>
      </c>
      <c r="I95" t="s">
        <v>828</v>
      </c>
      <c r="J95" t="s">
        <v>820</v>
      </c>
      <c r="K95" t="s">
        <v>821</v>
      </c>
      <c r="L95" s="3">
        <f>HYPERLINK(".\.\export_data\inspection_reports\940_north northamptonshire", ".\export_data\inspection_reports\940_north northamptonshire")</f>
        <v>0</v>
      </c>
      <c r="M95" t="s">
        <v>53</v>
      </c>
      <c r="N95" t="s">
        <v>53</v>
      </c>
      <c r="O95" t="s">
        <v>53</v>
      </c>
      <c r="P95" t="s">
        <v>829</v>
      </c>
      <c r="Q95" t="s">
        <v>12</v>
      </c>
      <c r="R95" t="s">
        <v>830</v>
      </c>
    </row>
    <row r="96" spans="1:18">
      <c r="A96" t="s">
        <v>831</v>
      </c>
      <c r="B96" t="s">
        <v>832</v>
      </c>
      <c r="C96" t="s">
        <v>2</v>
      </c>
      <c r="D96" t="s">
        <v>833</v>
      </c>
      <c r="E96" s="2" t="s">
        <v>834</v>
      </c>
      <c r="F96" t="s">
        <v>53</v>
      </c>
      <c r="G96" t="s">
        <v>6</v>
      </c>
      <c r="H96" t="s">
        <v>835</v>
      </c>
      <c r="I96" t="s">
        <v>201</v>
      </c>
      <c r="J96" t="s">
        <v>377</v>
      </c>
      <c r="K96" t="s">
        <v>836</v>
      </c>
      <c r="L96" s="3">
        <f>HYPERLINK(".\.\export_data\inspection_reports\80528_north somerset", ".\export_data\inspection_reports\80528_north somerset")</f>
        <v>0</v>
      </c>
      <c r="M96" t="s">
        <v>53</v>
      </c>
      <c r="N96" t="s">
        <v>53</v>
      </c>
      <c r="O96" t="s">
        <v>5</v>
      </c>
      <c r="P96" t="s">
        <v>837</v>
      </c>
      <c r="Q96" t="s">
        <v>12</v>
      </c>
      <c r="R96" t="s">
        <v>838</v>
      </c>
    </row>
    <row r="97" spans="1:18">
      <c r="A97" t="s">
        <v>839</v>
      </c>
      <c r="B97" t="s">
        <v>840</v>
      </c>
      <c r="C97" t="s">
        <v>266</v>
      </c>
      <c r="D97" t="s">
        <v>841</v>
      </c>
      <c r="E97" s="2" t="s">
        <v>842</v>
      </c>
      <c r="F97" t="s">
        <v>94</v>
      </c>
      <c r="G97" t="s">
        <v>19</v>
      </c>
      <c r="H97" t="s">
        <v>843</v>
      </c>
      <c r="I97" t="s">
        <v>656</v>
      </c>
      <c r="J97" t="s">
        <v>377</v>
      </c>
      <c r="K97" t="s">
        <v>378</v>
      </c>
      <c r="L97" s="3">
        <f>HYPERLINK(".\.\export_data\inspection_reports\80529_north tyneside", ".\export_data\inspection_reports\80529_north tyneside")</f>
        <v>0</v>
      </c>
      <c r="M97" t="s">
        <v>94</v>
      </c>
      <c r="N97" t="s">
        <v>94</v>
      </c>
      <c r="O97" t="s">
        <v>5</v>
      </c>
      <c r="P97" t="s">
        <v>844</v>
      </c>
      <c r="Q97" t="s">
        <v>12</v>
      </c>
      <c r="R97" t="s">
        <v>845</v>
      </c>
    </row>
    <row r="98" spans="1:18">
      <c r="A98" t="s">
        <v>846</v>
      </c>
      <c r="B98" t="s">
        <v>846</v>
      </c>
      <c r="C98" t="s">
        <v>2</v>
      </c>
      <c r="D98" t="s">
        <v>847</v>
      </c>
      <c r="E98" s="2" t="s">
        <v>848</v>
      </c>
      <c r="F98" t="s">
        <v>94</v>
      </c>
      <c r="G98" t="s">
        <v>19</v>
      </c>
      <c r="H98" t="s">
        <v>190</v>
      </c>
      <c r="I98" t="s">
        <v>849</v>
      </c>
      <c r="J98" t="s">
        <v>850</v>
      </c>
      <c r="K98" t="s">
        <v>851</v>
      </c>
      <c r="L98" s="3">
        <f>HYPERLINK(".\.\export_data\inspection_reports\815_north yorkshire", ".\export_data\inspection_reports\815_north yorkshire")</f>
        <v>0</v>
      </c>
      <c r="M98" t="s">
        <v>94</v>
      </c>
      <c r="N98" t="s">
        <v>94</v>
      </c>
      <c r="O98" t="s">
        <v>94</v>
      </c>
      <c r="P98" t="s">
        <v>852</v>
      </c>
      <c r="Q98" t="s">
        <v>12</v>
      </c>
      <c r="R98" t="s">
        <v>853</v>
      </c>
    </row>
    <row r="99" spans="1:18">
      <c r="A99" t="s">
        <v>854</v>
      </c>
      <c r="B99" t="s">
        <v>855</v>
      </c>
      <c r="C99" t="s">
        <v>266</v>
      </c>
      <c r="D99" t="s">
        <v>856</v>
      </c>
      <c r="E99" s="2" t="s">
        <v>857</v>
      </c>
      <c r="F99" t="s">
        <v>5</v>
      </c>
      <c r="G99" t="s">
        <v>6</v>
      </c>
      <c r="H99" t="s">
        <v>180</v>
      </c>
      <c r="I99" t="s">
        <v>287</v>
      </c>
      <c r="J99" t="s">
        <v>288</v>
      </c>
      <c r="K99" t="s">
        <v>858</v>
      </c>
      <c r="L99" s="3">
        <f>HYPERLINK(".\.\export_data\inspection_reports\80532_northumberland", ".\export_data\inspection_reports\80532_northumberland")</f>
        <v>0</v>
      </c>
      <c r="M99" t="s">
        <v>5</v>
      </c>
      <c r="N99" t="s">
        <v>5</v>
      </c>
      <c r="O99" t="s">
        <v>5</v>
      </c>
      <c r="P99" t="s">
        <v>859</v>
      </c>
      <c r="Q99" t="s">
        <v>12</v>
      </c>
      <c r="R99" t="s">
        <v>860</v>
      </c>
    </row>
    <row r="100" spans="1:18">
      <c r="A100" t="s">
        <v>861</v>
      </c>
      <c r="B100" t="s">
        <v>862</v>
      </c>
      <c r="C100" t="s">
        <v>50</v>
      </c>
      <c r="D100" t="s">
        <v>863</v>
      </c>
      <c r="E100" s="2" t="s">
        <v>864</v>
      </c>
      <c r="F100" t="s">
        <v>83</v>
      </c>
      <c r="G100" t="s">
        <v>135</v>
      </c>
      <c r="H100" t="s">
        <v>865</v>
      </c>
      <c r="K100" t="s">
        <v>758</v>
      </c>
      <c r="L100" s="3">
        <f>HYPERLINK(".\.\export_data\inspection_reports\80533_nottingham", ".\export_data\inspection_reports\80533_nottingham")</f>
        <v>0</v>
      </c>
      <c r="M100" t="s">
        <v>53</v>
      </c>
      <c r="N100" t="s">
        <v>83</v>
      </c>
      <c r="O100" t="s">
        <v>53</v>
      </c>
      <c r="P100" t="s">
        <v>866</v>
      </c>
      <c r="Q100" t="s">
        <v>12</v>
      </c>
      <c r="R100" t="s">
        <v>867</v>
      </c>
    </row>
    <row r="101" spans="1:18">
      <c r="A101" t="s">
        <v>868</v>
      </c>
      <c r="B101" t="s">
        <v>868</v>
      </c>
      <c r="C101" t="s">
        <v>266</v>
      </c>
      <c r="D101" t="s">
        <v>869</v>
      </c>
      <c r="E101" s="2" t="s">
        <v>870</v>
      </c>
      <c r="F101" t="s">
        <v>5</v>
      </c>
      <c r="G101" t="s">
        <v>6</v>
      </c>
      <c r="H101" t="s">
        <v>31</v>
      </c>
      <c r="I101" t="s">
        <v>871</v>
      </c>
      <c r="J101" t="s">
        <v>231</v>
      </c>
      <c r="K101" t="s">
        <v>240</v>
      </c>
      <c r="L101" s="3">
        <f>HYPERLINK(".\.\export_data\inspection_reports\891_nottinghamshire", ".\export_data\inspection_reports\891_nottinghamshire")</f>
        <v>0</v>
      </c>
      <c r="M101" t="s">
        <v>5</v>
      </c>
      <c r="N101" t="s">
        <v>53</v>
      </c>
      <c r="O101" t="s">
        <v>5</v>
      </c>
      <c r="P101" t="s">
        <v>872</v>
      </c>
      <c r="Q101" t="s">
        <v>12</v>
      </c>
      <c r="R101" t="s">
        <v>873</v>
      </c>
    </row>
    <row r="102" spans="1:18">
      <c r="A102" t="s">
        <v>874</v>
      </c>
      <c r="B102" t="s">
        <v>875</v>
      </c>
      <c r="C102" t="s">
        <v>80</v>
      </c>
      <c r="D102" t="s">
        <v>876</v>
      </c>
      <c r="E102" s="2" t="s">
        <v>877</v>
      </c>
      <c r="F102" t="s">
        <v>53</v>
      </c>
      <c r="G102" t="s">
        <v>6</v>
      </c>
      <c r="H102" t="s">
        <v>878</v>
      </c>
      <c r="I102" t="s">
        <v>879</v>
      </c>
      <c r="J102" t="s">
        <v>880</v>
      </c>
      <c r="K102" t="s">
        <v>881</v>
      </c>
      <c r="L102" s="3">
        <f>HYPERLINK(".\.\export_data\inspection_reports\80535_oldham", ".\export_data\inspection_reports\80535_oldham")</f>
        <v>0</v>
      </c>
      <c r="M102" t="s">
        <v>53</v>
      </c>
      <c r="N102" t="s">
        <v>53</v>
      </c>
      <c r="O102" t="s">
        <v>53</v>
      </c>
      <c r="P102" t="s">
        <v>882</v>
      </c>
      <c r="Q102" t="s">
        <v>12</v>
      </c>
      <c r="R102" t="s">
        <v>883</v>
      </c>
    </row>
    <row r="103" spans="1:18">
      <c r="A103" t="s">
        <v>884</v>
      </c>
      <c r="B103" t="s">
        <v>885</v>
      </c>
      <c r="C103" t="s">
        <v>28</v>
      </c>
      <c r="D103" t="s">
        <v>886</v>
      </c>
      <c r="E103" s="2" t="s">
        <v>887</v>
      </c>
      <c r="F103" t="s">
        <v>5</v>
      </c>
      <c r="G103" t="s">
        <v>19</v>
      </c>
      <c r="H103" t="s">
        <v>385</v>
      </c>
      <c r="I103" t="s">
        <v>637</v>
      </c>
      <c r="J103" t="s">
        <v>888</v>
      </c>
      <c r="K103" t="s">
        <v>889</v>
      </c>
      <c r="L103" s="3">
        <f>HYPERLINK(".\.\export_data\inspection_reports\80536_oxfordshire", ".\export_data\inspection_reports\80536_oxfordshire")</f>
        <v>0</v>
      </c>
      <c r="M103" t="s">
        <v>5</v>
      </c>
      <c r="N103" t="s">
        <v>135</v>
      </c>
      <c r="O103" t="s">
        <v>5</v>
      </c>
      <c r="P103" t="s">
        <v>890</v>
      </c>
      <c r="Q103" t="s">
        <v>12</v>
      </c>
      <c r="R103" t="s">
        <v>891</v>
      </c>
    </row>
    <row r="104" spans="1:18">
      <c r="A104" t="s">
        <v>892</v>
      </c>
      <c r="B104" t="s">
        <v>893</v>
      </c>
      <c r="C104" t="s">
        <v>16</v>
      </c>
      <c r="D104" t="s">
        <v>894</v>
      </c>
      <c r="E104" s="2" t="s">
        <v>895</v>
      </c>
      <c r="F104" t="s">
        <v>5</v>
      </c>
      <c r="G104" t="s">
        <v>6</v>
      </c>
      <c r="H104" t="s">
        <v>595</v>
      </c>
      <c r="I104" t="s">
        <v>896</v>
      </c>
      <c r="J104" t="s">
        <v>850</v>
      </c>
      <c r="K104" t="s">
        <v>851</v>
      </c>
      <c r="L104" s="3">
        <f>HYPERLINK(".\.\export_data\inspection_reports\80537_peterborough", ".\export_data\inspection_reports\80537_peterborough")</f>
        <v>0</v>
      </c>
      <c r="M104" t="s">
        <v>5</v>
      </c>
      <c r="N104" t="s">
        <v>5</v>
      </c>
      <c r="O104" t="s">
        <v>5</v>
      </c>
      <c r="P104" t="s">
        <v>897</v>
      </c>
      <c r="Q104" t="s">
        <v>12</v>
      </c>
      <c r="R104" t="s">
        <v>898</v>
      </c>
    </row>
    <row r="105" spans="1:18">
      <c r="A105" t="s">
        <v>899</v>
      </c>
      <c r="B105" t="s">
        <v>899</v>
      </c>
      <c r="C105" t="s">
        <v>16</v>
      </c>
      <c r="D105" t="s">
        <v>900</v>
      </c>
      <c r="E105" s="2" t="s">
        <v>901</v>
      </c>
      <c r="F105" t="s">
        <v>53</v>
      </c>
      <c r="G105" t="s">
        <v>6</v>
      </c>
      <c r="H105" t="s">
        <v>655</v>
      </c>
      <c r="I105" t="s">
        <v>902</v>
      </c>
      <c r="J105" t="s">
        <v>903</v>
      </c>
      <c r="K105" t="s">
        <v>352</v>
      </c>
      <c r="L105" s="3">
        <f>HYPERLINK(".\.\export_data\inspection_reports\879_plymouth", ".\export_data\inspection_reports\879_plymouth")</f>
        <v>0</v>
      </c>
      <c r="M105" t="s">
        <v>53</v>
      </c>
      <c r="N105" t="s">
        <v>53</v>
      </c>
      <c r="O105" t="s">
        <v>53</v>
      </c>
      <c r="P105" t="s">
        <v>904</v>
      </c>
      <c r="Q105" t="s">
        <v>12</v>
      </c>
      <c r="R105" t="s">
        <v>905</v>
      </c>
    </row>
    <row r="106" spans="1:18">
      <c r="A106" t="s">
        <v>906</v>
      </c>
      <c r="B106" t="s">
        <v>907</v>
      </c>
      <c r="C106" t="s">
        <v>80</v>
      </c>
      <c r="D106" t="s">
        <v>908</v>
      </c>
      <c r="E106" s="2" t="s">
        <v>909</v>
      </c>
      <c r="F106" t="s">
        <v>5</v>
      </c>
      <c r="G106" t="s">
        <v>6</v>
      </c>
      <c r="H106" t="s">
        <v>910</v>
      </c>
      <c r="I106" t="s">
        <v>911</v>
      </c>
      <c r="J106" t="s">
        <v>912</v>
      </c>
      <c r="K106" t="s">
        <v>913</v>
      </c>
      <c r="L106" s="3">
        <f>HYPERLINK(".\.\export_data\inspection_reports\80539_portsmouth", ".\export_data\inspection_reports\80539_portsmouth")</f>
        <v>0</v>
      </c>
      <c r="M106" t="s">
        <v>5</v>
      </c>
      <c r="N106" t="s">
        <v>5</v>
      </c>
      <c r="O106" t="s">
        <v>5</v>
      </c>
      <c r="P106" t="s">
        <v>914</v>
      </c>
      <c r="Q106" t="s">
        <v>12</v>
      </c>
      <c r="R106" t="s">
        <v>915</v>
      </c>
    </row>
    <row r="107" spans="1:18">
      <c r="A107" t="s">
        <v>916</v>
      </c>
      <c r="B107" t="s">
        <v>917</v>
      </c>
      <c r="C107" t="s">
        <v>255</v>
      </c>
      <c r="D107" t="s">
        <v>918</v>
      </c>
      <c r="E107" s="2" t="s">
        <v>919</v>
      </c>
      <c r="F107" t="s">
        <v>53</v>
      </c>
      <c r="G107" t="s">
        <v>6</v>
      </c>
      <c r="H107" t="s">
        <v>417</v>
      </c>
      <c r="I107" t="s">
        <v>920</v>
      </c>
      <c r="J107" t="s">
        <v>921</v>
      </c>
      <c r="K107" t="s">
        <v>922</v>
      </c>
      <c r="L107" s="3">
        <f>HYPERLINK(".\.\export_data\inspection_reports\80540_reading", ".\export_data\inspection_reports\80540_reading")</f>
        <v>0</v>
      </c>
      <c r="M107" t="s">
        <v>53</v>
      </c>
      <c r="N107" t="s">
        <v>53</v>
      </c>
      <c r="O107" t="s">
        <v>53</v>
      </c>
      <c r="P107" t="s">
        <v>923</v>
      </c>
      <c r="Q107" t="s">
        <v>12</v>
      </c>
      <c r="R107" t="s">
        <v>924</v>
      </c>
    </row>
    <row r="108" spans="1:18">
      <c r="A108" t="s">
        <v>925</v>
      </c>
      <c r="B108" t="s">
        <v>926</v>
      </c>
      <c r="C108" t="s">
        <v>50</v>
      </c>
      <c r="D108" t="s">
        <v>927</v>
      </c>
      <c r="E108" s="2" t="s">
        <v>928</v>
      </c>
      <c r="F108" t="s">
        <v>53</v>
      </c>
      <c r="G108" t="s">
        <v>135</v>
      </c>
      <c r="H108" t="s">
        <v>7</v>
      </c>
      <c r="K108" t="s">
        <v>929</v>
      </c>
      <c r="L108" s="3">
        <f>HYPERLINK(".\.\export_data\inspection_reports\80541_redcar and cleveland", ".\export_data\inspection_reports\80541_redcar and cleveland")</f>
        <v>0</v>
      </c>
      <c r="M108" t="s">
        <v>53</v>
      </c>
      <c r="N108" t="s">
        <v>53</v>
      </c>
      <c r="O108" t="s">
        <v>53</v>
      </c>
      <c r="P108" t="s">
        <v>930</v>
      </c>
      <c r="Q108" t="s">
        <v>12</v>
      </c>
      <c r="R108" t="s">
        <v>931</v>
      </c>
    </row>
    <row r="109" spans="1:18">
      <c r="A109" t="s">
        <v>932</v>
      </c>
      <c r="B109" t="s">
        <v>933</v>
      </c>
      <c r="C109" t="s">
        <v>2</v>
      </c>
      <c r="D109" t="s">
        <v>934</v>
      </c>
      <c r="E109" s="2" t="s">
        <v>935</v>
      </c>
      <c r="F109" t="s">
        <v>53</v>
      </c>
      <c r="G109" t="s">
        <v>6</v>
      </c>
      <c r="H109" t="s">
        <v>936</v>
      </c>
      <c r="I109" t="s">
        <v>410</v>
      </c>
      <c r="J109" t="s">
        <v>937</v>
      </c>
      <c r="K109" t="s">
        <v>938</v>
      </c>
      <c r="L109" s="3">
        <f>HYPERLINK(".\.\export_data\inspection_reports\80542_rochdale", ".\export_data\inspection_reports\80542_rochdale")</f>
        <v>0</v>
      </c>
      <c r="M109" t="s">
        <v>53</v>
      </c>
      <c r="N109" t="s">
        <v>53</v>
      </c>
      <c r="O109" t="s">
        <v>53</v>
      </c>
      <c r="P109" t="s">
        <v>939</v>
      </c>
      <c r="Q109" t="s">
        <v>12</v>
      </c>
      <c r="R109" t="s">
        <v>940</v>
      </c>
    </row>
    <row r="110" spans="1:18">
      <c r="A110" t="s">
        <v>941</v>
      </c>
      <c r="B110" t="s">
        <v>942</v>
      </c>
      <c r="C110" t="s">
        <v>266</v>
      </c>
      <c r="D110" t="s">
        <v>943</v>
      </c>
      <c r="E110" s="2" t="s">
        <v>944</v>
      </c>
      <c r="F110" t="s">
        <v>5</v>
      </c>
      <c r="G110" t="s">
        <v>19</v>
      </c>
      <c r="H110" t="s">
        <v>473</v>
      </c>
      <c r="I110" t="s">
        <v>945</v>
      </c>
      <c r="J110" t="s">
        <v>249</v>
      </c>
      <c r="K110" t="s">
        <v>250</v>
      </c>
      <c r="L110" s="3">
        <f>HYPERLINK(".\.\export_data\inspection_reports\80543_rotherham", ".\export_data\inspection_reports\80543_rotherham")</f>
        <v>0</v>
      </c>
      <c r="M110" t="s">
        <v>5</v>
      </c>
      <c r="N110" t="s">
        <v>5</v>
      </c>
      <c r="O110" t="s">
        <v>5</v>
      </c>
      <c r="P110" t="s">
        <v>946</v>
      </c>
      <c r="Q110" t="s">
        <v>12</v>
      </c>
      <c r="R110" t="s">
        <v>947</v>
      </c>
    </row>
    <row r="111" spans="1:18">
      <c r="A111" t="s">
        <v>948</v>
      </c>
      <c r="B111" t="s">
        <v>949</v>
      </c>
      <c r="C111" t="s">
        <v>50</v>
      </c>
      <c r="D111" t="s">
        <v>950</v>
      </c>
      <c r="E111" s="2" t="s">
        <v>951</v>
      </c>
      <c r="F111" t="s">
        <v>94</v>
      </c>
      <c r="G111" t="s">
        <v>19</v>
      </c>
      <c r="H111" t="s">
        <v>952</v>
      </c>
      <c r="I111" t="s">
        <v>605</v>
      </c>
      <c r="J111" t="s">
        <v>606</v>
      </c>
      <c r="K111" t="s">
        <v>607</v>
      </c>
      <c r="L111" s="3">
        <f>HYPERLINK(".\.\export_data\inspection_reports\80544_kensington and chelsea", ".\export_data\inspection_reports\80544_kensington and chelsea")</f>
        <v>0</v>
      </c>
      <c r="M111" t="s">
        <v>94</v>
      </c>
      <c r="N111" t="s">
        <v>94</v>
      </c>
      <c r="O111" t="s">
        <v>94</v>
      </c>
      <c r="P111" t="s">
        <v>953</v>
      </c>
      <c r="Q111" t="s">
        <v>12</v>
      </c>
      <c r="R111" t="s">
        <v>954</v>
      </c>
    </row>
    <row r="112" spans="1:18">
      <c r="A112" t="s">
        <v>955</v>
      </c>
      <c r="B112" t="s">
        <v>956</v>
      </c>
      <c r="C112" t="s">
        <v>39</v>
      </c>
      <c r="D112" t="s">
        <v>957</v>
      </c>
      <c r="E112" s="2" t="s">
        <v>958</v>
      </c>
      <c r="F112" t="s">
        <v>94</v>
      </c>
      <c r="G112" t="s">
        <v>19</v>
      </c>
      <c r="H112" t="s">
        <v>725</v>
      </c>
      <c r="I112" t="s">
        <v>959</v>
      </c>
      <c r="J112" t="s">
        <v>960</v>
      </c>
      <c r="K112" t="s">
        <v>240</v>
      </c>
      <c r="L112" s="3">
        <f>HYPERLINK(".\.\export_data\inspection_reports\80545_kingston upon thames", ".\export_data\inspection_reports\80545_kingston upon thames")</f>
        <v>0</v>
      </c>
      <c r="M112" t="s">
        <v>94</v>
      </c>
      <c r="N112" t="s">
        <v>5</v>
      </c>
      <c r="O112" t="s">
        <v>94</v>
      </c>
      <c r="P112" t="s">
        <v>961</v>
      </c>
      <c r="Q112" t="s">
        <v>12</v>
      </c>
      <c r="R112" t="s">
        <v>962</v>
      </c>
    </row>
    <row r="113" spans="1:18">
      <c r="A113" t="s">
        <v>963</v>
      </c>
      <c r="B113" t="s">
        <v>964</v>
      </c>
      <c r="C113" t="s">
        <v>50</v>
      </c>
      <c r="D113" t="s">
        <v>965</v>
      </c>
      <c r="E113" s="2" t="s">
        <v>966</v>
      </c>
      <c r="F113" t="s">
        <v>5</v>
      </c>
      <c r="G113" t="s">
        <v>6</v>
      </c>
      <c r="H113" t="s">
        <v>791</v>
      </c>
      <c r="I113" t="s">
        <v>967</v>
      </c>
      <c r="J113" t="s">
        <v>968</v>
      </c>
      <c r="K113" t="s">
        <v>969</v>
      </c>
      <c r="L113" s="3">
        <f>HYPERLINK(".\.\export_data\inspection_reports\80546_windsor &amp; maidenhead", ".\export_data\inspection_reports\80546_windsor &amp; maidenhead")</f>
        <v>0</v>
      </c>
      <c r="M113" t="s">
        <v>5</v>
      </c>
      <c r="N113" t="s">
        <v>5</v>
      </c>
      <c r="O113" t="s">
        <v>53</v>
      </c>
      <c r="P113" t="s">
        <v>970</v>
      </c>
      <c r="Q113" t="s">
        <v>12</v>
      </c>
      <c r="R113" t="s">
        <v>971</v>
      </c>
    </row>
    <row r="114" spans="1:18">
      <c r="A114" t="s">
        <v>972</v>
      </c>
      <c r="B114" t="s">
        <v>973</v>
      </c>
      <c r="C114" t="s">
        <v>2</v>
      </c>
      <c r="D114" t="s">
        <v>974</v>
      </c>
      <c r="E114" s="2" t="s">
        <v>975</v>
      </c>
      <c r="F114" t="s">
        <v>53</v>
      </c>
      <c r="G114" t="s">
        <v>6</v>
      </c>
      <c r="H114" t="s">
        <v>827</v>
      </c>
      <c r="I114" t="s">
        <v>201</v>
      </c>
      <c r="J114" t="s">
        <v>377</v>
      </c>
      <c r="K114" t="s">
        <v>378</v>
      </c>
      <c r="L114" s="3">
        <f>HYPERLINK(".\.\export_data\inspection_reports\80547_rutland", ".\export_data\inspection_reports\80547_rutland")</f>
        <v>0</v>
      </c>
      <c r="M114" t="s">
        <v>53</v>
      </c>
      <c r="N114" t="s">
        <v>53</v>
      </c>
      <c r="O114" t="s">
        <v>53</v>
      </c>
      <c r="P114" t="s">
        <v>976</v>
      </c>
      <c r="Q114" t="s">
        <v>12</v>
      </c>
      <c r="R114" t="s">
        <v>977</v>
      </c>
    </row>
    <row r="115" spans="1:18">
      <c r="A115" t="s">
        <v>978</v>
      </c>
      <c r="B115" t="s">
        <v>979</v>
      </c>
      <c r="C115" t="s">
        <v>39</v>
      </c>
      <c r="D115" t="s">
        <v>980</v>
      </c>
      <c r="E115" s="2" t="s">
        <v>981</v>
      </c>
      <c r="F115" t="s">
        <v>5</v>
      </c>
      <c r="G115" t="s">
        <v>19</v>
      </c>
      <c r="H115" t="s">
        <v>131</v>
      </c>
      <c r="I115" t="s">
        <v>8</v>
      </c>
      <c r="J115" t="s">
        <v>647</v>
      </c>
      <c r="K115" t="s">
        <v>648</v>
      </c>
      <c r="L115" s="3">
        <f>HYPERLINK(".\.\export_data\inspection_reports\80548_salford", ".\export_data\inspection_reports\80548_salford")</f>
        <v>0</v>
      </c>
      <c r="M115" t="s">
        <v>5</v>
      </c>
      <c r="N115" t="s">
        <v>5</v>
      </c>
      <c r="O115" t="s">
        <v>5</v>
      </c>
      <c r="P115" t="s">
        <v>982</v>
      </c>
      <c r="Q115" t="s">
        <v>12</v>
      </c>
      <c r="R115" t="s">
        <v>983</v>
      </c>
    </row>
    <row r="116" spans="1:18">
      <c r="A116" t="s">
        <v>984</v>
      </c>
      <c r="B116" t="s">
        <v>985</v>
      </c>
      <c r="C116" t="s">
        <v>80</v>
      </c>
      <c r="D116" t="s">
        <v>986</v>
      </c>
      <c r="E116" s="2" t="s">
        <v>987</v>
      </c>
      <c r="F116" t="s">
        <v>53</v>
      </c>
      <c r="G116" t="s">
        <v>6</v>
      </c>
      <c r="H116" t="s">
        <v>827</v>
      </c>
      <c r="I116" t="s">
        <v>324</v>
      </c>
      <c r="J116" t="s">
        <v>325</v>
      </c>
      <c r="K116" t="s">
        <v>326</v>
      </c>
      <c r="L116" s="3">
        <f>HYPERLINK(".\.\export_data\inspection_reports\80549_sandwell", ".\export_data\inspection_reports\80549_sandwell")</f>
        <v>0</v>
      </c>
      <c r="M116" t="s">
        <v>53</v>
      </c>
      <c r="N116" t="s">
        <v>53</v>
      </c>
      <c r="O116" t="s">
        <v>53</v>
      </c>
      <c r="P116" t="s">
        <v>988</v>
      </c>
      <c r="Q116" t="s">
        <v>12</v>
      </c>
      <c r="R116" t="s">
        <v>989</v>
      </c>
    </row>
    <row r="117" spans="1:18">
      <c r="A117" t="s">
        <v>990</v>
      </c>
      <c r="B117" t="s">
        <v>991</v>
      </c>
      <c r="C117" t="s">
        <v>39</v>
      </c>
      <c r="D117" t="s">
        <v>992</v>
      </c>
      <c r="E117" s="2" t="s">
        <v>993</v>
      </c>
      <c r="F117" t="s">
        <v>83</v>
      </c>
      <c r="G117" t="s">
        <v>6</v>
      </c>
      <c r="H117" t="s">
        <v>64</v>
      </c>
      <c r="I117" t="s">
        <v>465</v>
      </c>
      <c r="J117" t="s">
        <v>22</v>
      </c>
      <c r="K117" t="s">
        <v>466</v>
      </c>
      <c r="L117" s="3">
        <f>HYPERLINK(".\.\export_data\inspection_reports\80550_sefton", ".\export_data\inspection_reports\80550_sefton")</f>
        <v>0</v>
      </c>
      <c r="M117" t="s">
        <v>83</v>
      </c>
      <c r="N117" t="s">
        <v>83</v>
      </c>
      <c r="O117" t="s">
        <v>83</v>
      </c>
      <c r="P117" t="s">
        <v>994</v>
      </c>
      <c r="Q117" t="s">
        <v>12</v>
      </c>
      <c r="R117" t="s">
        <v>995</v>
      </c>
    </row>
    <row r="118" spans="1:18">
      <c r="A118" t="s">
        <v>996</v>
      </c>
      <c r="B118" t="s">
        <v>997</v>
      </c>
      <c r="C118" t="s">
        <v>16</v>
      </c>
      <c r="D118" t="s">
        <v>998</v>
      </c>
      <c r="E118" s="2" t="s">
        <v>999</v>
      </c>
      <c r="F118" t="s">
        <v>5</v>
      </c>
      <c r="G118" t="s">
        <v>6</v>
      </c>
      <c r="H118" t="s">
        <v>827</v>
      </c>
      <c r="I118" t="s">
        <v>773</v>
      </c>
      <c r="J118" t="s">
        <v>774</v>
      </c>
      <c r="K118" t="s">
        <v>775</v>
      </c>
      <c r="L118" s="3">
        <f>HYPERLINK(".\.\export_data\inspection_reports\80551_sheffield", ".\export_data\inspection_reports\80551_sheffield")</f>
        <v>0</v>
      </c>
      <c r="M118" t="s">
        <v>5</v>
      </c>
      <c r="N118" t="s">
        <v>53</v>
      </c>
      <c r="O118" t="s">
        <v>5</v>
      </c>
      <c r="P118" t="s">
        <v>1000</v>
      </c>
      <c r="Q118" t="s">
        <v>12</v>
      </c>
      <c r="R118" t="s">
        <v>1001</v>
      </c>
    </row>
    <row r="119" spans="1:18">
      <c r="A119" t="s">
        <v>1002</v>
      </c>
      <c r="B119" t="s">
        <v>1003</v>
      </c>
      <c r="C119" t="s">
        <v>16</v>
      </c>
      <c r="D119" t="s">
        <v>1004</v>
      </c>
      <c r="E119" s="2" t="s">
        <v>1005</v>
      </c>
      <c r="F119" t="s">
        <v>5</v>
      </c>
      <c r="G119" t="s">
        <v>19</v>
      </c>
      <c r="H119" t="s">
        <v>42</v>
      </c>
      <c r="I119" t="s">
        <v>368</v>
      </c>
      <c r="J119" t="s">
        <v>1006</v>
      </c>
      <c r="K119" t="s">
        <v>1007</v>
      </c>
      <c r="L119" s="3">
        <f>HYPERLINK(".\.\export_data\inspection_reports\80552_shropshire", ".\export_data\inspection_reports\80552_shropshire")</f>
        <v>0</v>
      </c>
      <c r="M119" t="s">
        <v>5</v>
      </c>
      <c r="N119" t="s">
        <v>53</v>
      </c>
      <c r="O119" t="s">
        <v>5</v>
      </c>
      <c r="P119" t="s">
        <v>1008</v>
      </c>
      <c r="Q119" t="s">
        <v>12</v>
      </c>
      <c r="R119" t="s">
        <v>1009</v>
      </c>
    </row>
    <row r="120" spans="1:18">
      <c r="A120" t="s">
        <v>1010</v>
      </c>
      <c r="B120" t="s">
        <v>1011</v>
      </c>
      <c r="C120" t="s">
        <v>255</v>
      </c>
      <c r="D120" t="s">
        <v>1012</v>
      </c>
      <c r="E120" s="2" t="s">
        <v>1013</v>
      </c>
      <c r="F120" t="s">
        <v>53</v>
      </c>
      <c r="G120" t="s">
        <v>6</v>
      </c>
      <c r="H120" t="s">
        <v>95</v>
      </c>
      <c r="I120" t="s">
        <v>410</v>
      </c>
      <c r="J120" t="s">
        <v>937</v>
      </c>
      <c r="K120" t="s">
        <v>938</v>
      </c>
      <c r="L120" s="3">
        <f>HYPERLINK(".\.\export_data\inspection_reports\80553_slough", ".\export_data\inspection_reports\80553_slough")</f>
        <v>0</v>
      </c>
      <c r="M120" t="s">
        <v>83</v>
      </c>
      <c r="N120" t="s">
        <v>53</v>
      </c>
      <c r="O120" t="s">
        <v>53</v>
      </c>
      <c r="P120" t="s">
        <v>1014</v>
      </c>
      <c r="Q120" t="s">
        <v>12</v>
      </c>
      <c r="R120" t="s">
        <v>1015</v>
      </c>
    </row>
    <row r="121" spans="1:18">
      <c r="A121" t="s">
        <v>1016</v>
      </c>
      <c r="B121" t="s">
        <v>1017</v>
      </c>
      <c r="C121" t="s">
        <v>80</v>
      </c>
      <c r="D121" t="s">
        <v>1018</v>
      </c>
      <c r="E121" s="2" t="s">
        <v>1019</v>
      </c>
      <c r="F121" t="s">
        <v>83</v>
      </c>
      <c r="G121" t="s">
        <v>6</v>
      </c>
      <c r="H121" t="s">
        <v>210</v>
      </c>
      <c r="I121" t="s">
        <v>314</v>
      </c>
      <c r="J121" t="s">
        <v>315</v>
      </c>
      <c r="K121" t="s">
        <v>316</v>
      </c>
      <c r="L121" s="3">
        <f>HYPERLINK(".\.\export_data\inspection_reports\80554_solihull", ".\export_data\inspection_reports\80554_solihull")</f>
        <v>0</v>
      </c>
      <c r="M121" t="s">
        <v>83</v>
      </c>
      <c r="N121" t="s">
        <v>83</v>
      </c>
      <c r="O121" t="s">
        <v>83</v>
      </c>
      <c r="P121" t="s">
        <v>1020</v>
      </c>
      <c r="Q121" t="s">
        <v>12</v>
      </c>
      <c r="R121" t="s">
        <v>1021</v>
      </c>
    </row>
    <row r="122" spans="1:18">
      <c r="A122" t="s">
        <v>1022</v>
      </c>
      <c r="B122" t="s">
        <v>1023</v>
      </c>
      <c r="C122" t="s">
        <v>28</v>
      </c>
      <c r="D122" t="s">
        <v>1024</v>
      </c>
      <c r="E122" s="2" t="s">
        <v>1025</v>
      </c>
      <c r="F122" t="s">
        <v>5</v>
      </c>
      <c r="G122" t="s">
        <v>6</v>
      </c>
      <c r="H122" t="s">
        <v>535</v>
      </c>
      <c r="I122" t="s">
        <v>401</v>
      </c>
      <c r="J122" t="s">
        <v>402</v>
      </c>
      <c r="K122" t="s">
        <v>403</v>
      </c>
      <c r="L122" s="3">
        <f>HYPERLINK(".\.\export_data\inspection_reports\80555_somerset", ".\export_data\inspection_reports\80555_somerset")</f>
        <v>0</v>
      </c>
      <c r="M122" t="s">
        <v>5</v>
      </c>
      <c r="N122" t="s">
        <v>5</v>
      </c>
      <c r="O122" t="s">
        <v>5</v>
      </c>
      <c r="P122" t="s">
        <v>1026</v>
      </c>
      <c r="Q122" t="s">
        <v>12</v>
      </c>
      <c r="R122" t="s">
        <v>1027</v>
      </c>
    </row>
    <row r="123" spans="1:18">
      <c r="A123" t="s">
        <v>1028</v>
      </c>
      <c r="B123" t="s">
        <v>1029</v>
      </c>
      <c r="C123" t="s">
        <v>50</v>
      </c>
      <c r="D123" t="s">
        <v>1030</v>
      </c>
      <c r="E123" s="2" t="s">
        <v>1031</v>
      </c>
      <c r="F123" t="s">
        <v>53</v>
      </c>
      <c r="G123" t="s">
        <v>6</v>
      </c>
      <c r="H123" t="s">
        <v>229</v>
      </c>
      <c r="I123" t="s">
        <v>577</v>
      </c>
      <c r="J123" t="s">
        <v>578</v>
      </c>
      <c r="K123" t="s">
        <v>183</v>
      </c>
      <c r="L123" s="3">
        <f>HYPERLINK(".\.\export_data\inspection_reports\80556_south gloucestershire", ".\export_data\inspection_reports\80556_south gloucestershire")</f>
        <v>0</v>
      </c>
      <c r="M123" t="s">
        <v>53</v>
      </c>
      <c r="N123" t="s">
        <v>53</v>
      </c>
      <c r="O123" t="s">
        <v>53</v>
      </c>
      <c r="P123" t="s">
        <v>1032</v>
      </c>
      <c r="Q123" t="s">
        <v>12</v>
      </c>
      <c r="R123" t="s">
        <v>1033</v>
      </c>
    </row>
    <row r="124" spans="1:18">
      <c r="A124" t="s">
        <v>1034</v>
      </c>
      <c r="B124" t="s">
        <v>1035</v>
      </c>
      <c r="C124" t="s">
        <v>39</v>
      </c>
      <c r="D124" t="s">
        <v>1036</v>
      </c>
      <c r="E124" s="2" t="s">
        <v>1037</v>
      </c>
      <c r="F124" t="s">
        <v>135</v>
      </c>
      <c r="G124" t="s">
        <v>135</v>
      </c>
      <c r="H124" t="s">
        <v>135</v>
      </c>
      <c r="K124" t="s">
        <v>1038</v>
      </c>
      <c r="L124" s="3">
        <f>HYPERLINK(".\.\export_data\inspection_reports\80557_south tyneside", ".\export_data\inspection_reports\80557_south tyneside")</f>
        <v>0</v>
      </c>
      <c r="M124" t="s">
        <v>135</v>
      </c>
      <c r="N124" t="s">
        <v>135</v>
      </c>
      <c r="O124" t="s">
        <v>135</v>
      </c>
      <c r="P124" t="s">
        <v>1039</v>
      </c>
      <c r="Q124" t="s">
        <v>12</v>
      </c>
      <c r="R124" t="s">
        <v>1040</v>
      </c>
    </row>
    <row r="125" spans="1:18">
      <c r="A125" t="s">
        <v>1041</v>
      </c>
      <c r="B125" t="s">
        <v>1042</v>
      </c>
      <c r="C125" t="s">
        <v>50</v>
      </c>
      <c r="D125" t="s">
        <v>1043</v>
      </c>
      <c r="E125" s="2" t="s">
        <v>1044</v>
      </c>
      <c r="F125" t="s">
        <v>53</v>
      </c>
      <c r="G125" t="s">
        <v>6</v>
      </c>
      <c r="H125" t="s">
        <v>124</v>
      </c>
      <c r="I125" t="s">
        <v>171</v>
      </c>
      <c r="J125" t="s">
        <v>172</v>
      </c>
      <c r="K125" t="s">
        <v>173</v>
      </c>
      <c r="L125" s="3">
        <f>HYPERLINK(".\.\export_data\inspection_reports\80558_southampton", ".\export_data\inspection_reports\80558_southampton")</f>
        <v>0</v>
      </c>
      <c r="M125" t="s">
        <v>53</v>
      </c>
      <c r="N125" t="s">
        <v>53</v>
      </c>
      <c r="O125" t="s">
        <v>53</v>
      </c>
      <c r="P125" t="s">
        <v>1045</v>
      </c>
      <c r="Q125" t="s">
        <v>12</v>
      </c>
      <c r="R125" t="s">
        <v>1046</v>
      </c>
    </row>
    <row r="126" spans="1:18">
      <c r="A126" t="s">
        <v>1047</v>
      </c>
      <c r="B126" t="s">
        <v>1048</v>
      </c>
      <c r="C126" t="s">
        <v>255</v>
      </c>
      <c r="D126" t="s">
        <v>1049</v>
      </c>
      <c r="E126" s="2" t="s">
        <v>1050</v>
      </c>
      <c r="F126" t="s">
        <v>87</v>
      </c>
      <c r="G126" t="s">
        <v>6</v>
      </c>
      <c r="H126" t="s">
        <v>595</v>
      </c>
      <c r="I126" t="s">
        <v>773</v>
      </c>
      <c r="J126" t="s">
        <v>774</v>
      </c>
      <c r="K126" t="s">
        <v>775</v>
      </c>
      <c r="L126" s="3">
        <f>HYPERLINK(".\.\export_data\inspection_reports\80559_southend-on-sea", ".\export_data\inspection_reports\80559_southend-on-sea")</f>
        <v>0</v>
      </c>
      <c r="M126" t="s">
        <v>53</v>
      </c>
      <c r="N126" t="s">
        <v>53</v>
      </c>
      <c r="O126" t="s">
        <v>53</v>
      </c>
      <c r="P126" t="s">
        <v>1051</v>
      </c>
      <c r="Q126" t="s">
        <v>12</v>
      </c>
      <c r="R126" t="s">
        <v>1052</v>
      </c>
    </row>
    <row r="127" spans="1:18">
      <c r="A127" t="s">
        <v>1053</v>
      </c>
      <c r="B127" t="s">
        <v>1054</v>
      </c>
      <c r="C127" t="s">
        <v>39</v>
      </c>
      <c r="D127" t="s">
        <v>1055</v>
      </c>
      <c r="E127" s="2" t="s">
        <v>1056</v>
      </c>
      <c r="F127" t="s">
        <v>83</v>
      </c>
      <c r="G127" t="s">
        <v>6</v>
      </c>
      <c r="H127" t="s">
        <v>131</v>
      </c>
      <c r="I127" t="s">
        <v>484</v>
      </c>
      <c r="J127" t="s">
        <v>485</v>
      </c>
      <c r="K127" t="s">
        <v>486</v>
      </c>
      <c r="L127" s="3">
        <f>HYPERLINK(".\.\export_data\inspection_reports\80560_st helens", ".\export_data\inspection_reports\80560_st helens")</f>
        <v>0</v>
      </c>
      <c r="M127" t="s">
        <v>53</v>
      </c>
      <c r="N127" t="s">
        <v>53</v>
      </c>
      <c r="O127" t="s">
        <v>83</v>
      </c>
      <c r="P127" t="s">
        <v>1057</v>
      </c>
      <c r="Q127" t="s">
        <v>12</v>
      </c>
      <c r="R127" t="s">
        <v>1058</v>
      </c>
    </row>
    <row r="128" spans="1:18">
      <c r="A128" t="s">
        <v>1059</v>
      </c>
      <c r="B128" t="s">
        <v>1060</v>
      </c>
      <c r="C128" t="s">
        <v>28</v>
      </c>
      <c r="D128" t="s">
        <v>1061</v>
      </c>
      <c r="E128" s="2" t="s">
        <v>1062</v>
      </c>
      <c r="F128" t="s">
        <v>5</v>
      </c>
      <c r="G128" t="s">
        <v>19</v>
      </c>
      <c r="H128" t="s">
        <v>827</v>
      </c>
      <c r="I128" t="s">
        <v>1063</v>
      </c>
      <c r="J128" t="s">
        <v>734</v>
      </c>
      <c r="K128" t="s">
        <v>735</v>
      </c>
      <c r="L128" s="3">
        <f>HYPERLINK(".\.\export_data\inspection_reports\80561_staffordshire", ".\export_data\inspection_reports\80561_staffordshire")</f>
        <v>0</v>
      </c>
      <c r="M128" t="s">
        <v>5</v>
      </c>
      <c r="N128" t="s">
        <v>53</v>
      </c>
      <c r="O128" t="s">
        <v>5</v>
      </c>
      <c r="P128" t="s">
        <v>1064</v>
      </c>
      <c r="Q128" t="s">
        <v>12</v>
      </c>
      <c r="R128" t="s">
        <v>1065</v>
      </c>
    </row>
    <row r="129" spans="1:18">
      <c r="A129" t="s">
        <v>1066</v>
      </c>
      <c r="B129" t="s">
        <v>1067</v>
      </c>
      <c r="C129" t="s">
        <v>255</v>
      </c>
      <c r="D129" t="s">
        <v>1068</v>
      </c>
      <c r="E129" s="2" t="s">
        <v>1069</v>
      </c>
      <c r="F129" t="s">
        <v>5</v>
      </c>
      <c r="G129" t="s">
        <v>19</v>
      </c>
      <c r="H129" t="s">
        <v>131</v>
      </c>
      <c r="I129" t="s">
        <v>1070</v>
      </c>
      <c r="J129" t="s">
        <v>765</v>
      </c>
      <c r="K129" t="s">
        <v>1071</v>
      </c>
      <c r="L129" s="3">
        <f>HYPERLINK(".\.\export_data\inspection_reports\80562_stockport", ".\export_data\inspection_reports\80562_stockport")</f>
        <v>0</v>
      </c>
      <c r="M129" t="s">
        <v>5</v>
      </c>
      <c r="N129" t="s">
        <v>5</v>
      </c>
      <c r="O129" t="s">
        <v>5</v>
      </c>
      <c r="P129" t="s">
        <v>1072</v>
      </c>
      <c r="Q129" t="s">
        <v>12</v>
      </c>
      <c r="R129" t="s">
        <v>1073</v>
      </c>
    </row>
    <row r="130" spans="1:18">
      <c r="A130" t="s">
        <v>1074</v>
      </c>
      <c r="B130" t="s">
        <v>1075</v>
      </c>
      <c r="C130" t="s">
        <v>80</v>
      </c>
      <c r="D130" t="s">
        <v>1076</v>
      </c>
      <c r="E130" s="2" t="s">
        <v>1077</v>
      </c>
      <c r="F130" t="s">
        <v>53</v>
      </c>
      <c r="G130" t="s">
        <v>6</v>
      </c>
      <c r="H130" t="s">
        <v>1078</v>
      </c>
      <c r="I130" t="s">
        <v>1079</v>
      </c>
      <c r="J130" t="s">
        <v>1080</v>
      </c>
      <c r="K130" t="s">
        <v>1081</v>
      </c>
      <c r="L130" s="3">
        <f>HYPERLINK(".\.\export_data\inspection_reports\80563_stockton-on-tees", ".\export_data\inspection_reports\80563_stockton-on-tees")</f>
        <v>0</v>
      </c>
      <c r="M130" t="s">
        <v>53</v>
      </c>
      <c r="N130" t="s">
        <v>53</v>
      </c>
      <c r="O130" t="s">
        <v>53</v>
      </c>
      <c r="P130" t="s">
        <v>1082</v>
      </c>
      <c r="Q130" t="s">
        <v>12</v>
      </c>
      <c r="R130" t="s">
        <v>1083</v>
      </c>
    </row>
    <row r="131" spans="1:18">
      <c r="A131" t="s">
        <v>1084</v>
      </c>
      <c r="B131" t="s">
        <v>1085</v>
      </c>
      <c r="C131" t="s">
        <v>16</v>
      </c>
      <c r="D131" t="s">
        <v>1086</v>
      </c>
      <c r="E131" s="2" t="s">
        <v>1087</v>
      </c>
      <c r="F131" t="s">
        <v>53</v>
      </c>
      <c r="G131" t="s">
        <v>6</v>
      </c>
      <c r="H131" t="s">
        <v>135</v>
      </c>
      <c r="I131" t="s">
        <v>828</v>
      </c>
      <c r="J131" t="s">
        <v>820</v>
      </c>
      <c r="K131" t="s">
        <v>821</v>
      </c>
      <c r="L131" s="3">
        <f>HYPERLINK(".\.\export_data\inspection_reports\80564_stoke-on-trent", ".\export_data\inspection_reports\80564_stoke-on-trent")</f>
        <v>0</v>
      </c>
      <c r="M131" t="s">
        <v>53</v>
      </c>
      <c r="N131" t="s">
        <v>53</v>
      </c>
      <c r="O131" t="s">
        <v>5</v>
      </c>
      <c r="P131" t="s">
        <v>1088</v>
      </c>
      <c r="Q131" t="s">
        <v>12</v>
      </c>
      <c r="R131" t="s">
        <v>1089</v>
      </c>
    </row>
    <row r="132" spans="1:18">
      <c r="A132" t="s">
        <v>1090</v>
      </c>
      <c r="B132" t="s">
        <v>1091</v>
      </c>
      <c r="C132" t="s">
        <v>50</v>
      </c>
      <c r="D132" t="s">
        <v>1092</v>
      </c>
      <c r="E132" s="2" t="s">
        <v>1093</v>
      </c>
      <c r="F132" t="s">
        <v>94</v>
      </c>
      <c r="G132" t="s">
        <v>19</v>
      </c>
      <c r="H132" t="s">
        <v>31</v>
      </c>
      <c r="I132" t="s">
        <v>1094</v>
      </c>
      <c r="J132" t="s">
        <v>1095</v>
      </c>
      <c r="K132" t="s">
        <v>1096</v>
      </c>
      <c r="L132" s="3">
        <f>HYPERLINK(".\.\export_data\inspection_reports\80565_suffolk", ".\export_data\inspection_reports\80565_suffolk")</f>
        <v>0</v>
      </c>
      <c r="M132" t="s">
        <v>94</v>
      </c>
      <c r="N132" t="s">
        <v>94</v>
      </c>
      <c r="O132" t="s">
        <v>5</v>
      </c>
      <c r="P132" t="s">
        <v>1097</v>
      </c>
      <c r="Q132" t="s">
        <v>12</v>
      </c>
      <c r="R132" t="s">
        <v>1098</v>
      </c>
    </row>
    <row r="133" spans="1:18">
      <c r="A133" t="s">
        <v>1099</v>
      </c>
      <c r="B133" t="s">
        <v>1100</v>
      </c>
      <c r="C133" t="s">
        <v>39</v>
      </c>
      <c r="D133" t="s">
        <v>1101</v>
      </c>
      <c r="E133" s="2" t="s">
        <v>1102</v>
      </c>
      <c r="F133" t="s">
        <v>94</v>
      </c>
      <c r="G133" t="s">
        <v>6</v>
      </c>
      <c r="H133" t="s">
        <v>473</v>
      </c>
      <c r="I133" t="s">
        <v>1103</v>
      </c>
      <c r="J133" t="s">
        <v>1104</v>
      </c>
      <c r="K133" t="s">
        <v>1105</v>
      </c>
      <c r="L133" s="3">
        <f>HYPERLINK(".\.\export_data\inspection_reports\80566_sunderland", ".\export_data\inspection_reports\80566_sunderland")</f>
        <v>0</v>
      </c>
      <c r="M133" t="s">
        <v>94</v>
      </c>
      <c r="N133" t="s">
        <v>5</v>
      </c>
      <c r="O133" t="s">
        <v>94</v>
      </c>
      <c r="P133" t="s">
        <v>1106</v>
      </c>
      <c r="Q133" t="s">
        <v>12</v>
      </c>
      <c r="R133" t="s">
        <v>1107</v>
      </c>
    </row>
    <row r="134" spans="1:18">
      <c r="A134" t="s">
        <v>1108</v>
      </c>
      <c r="B134" t="s">
        <v>1109</v>
      </c>
      <c r="C134" t="s">
        <v>28</v>
      </c>
      <c r="D134" t="s">
        <v>1110</v>
      </c>
      <c r="E134" s="2" t="s">
        <v>1111</v>
      </c>
      <c r="F134" t="s">
        <v>53</v>
      </c>
      <c r="G134" t="s">
        <v>6</v>
      </c>
      <c r="H134" t="s">
        <v>827</v>
      </c>
      <c r="I134" t="s">
        <v>161</v>
      </c>
      <c r="J134" t="s">
        <v>1112</v>
      </c>
      <c r="K134" t="s">
        <v>1113</v>
      </c>
      <c r="L134" s="3">
        <f>HYPERLINK(".\.\export_data\inspection_reports\80567_surrey", ".\export_data\inspection_reports\80567_surrey")</f>
        <v>0</v>
      </c>
      <c r="M134" t="s">
        <v>53</v>
      </c>
      <c r="N134" t="s">
        <v>53</v>
      </c>
      <c r="O134" t="s">
        <v>53</v>
      </c>
      <c r="P134" t="s">
        <v>1114</v>
      </c>
      <c r="Q134" t="s">
        <v>12</v>
      </c>
      <c r="R134" t="s">
        <v>1115</v>
      </c>
    </row>
    <row r="135" spans="1:18">
      <c r="A135" t="s">
        <v>1116</v>
      </c>
      <c r="B135" t="s">
        <v>1117</v>
      </c>
      <c r="C135" t="s">
        <v>16</v>
      </c>
      <c r="D135" t="s">
        <v>1118</v>
      </c>
      <c r="E135" s="2" t="s">
        <v>1119</v>
      </c>
      <c r="F135" t="s">
        <v>5</v>
      </c>
      <c r="G135" t="s">
        <v>6</v>
      </c>
      <c r="H135" t="s">
        <v>229</v>
      </c>
      <c r="I135" t="s">
        <v>1120</v>
      </c>
      <c r="J135" t="s">
        <v>279</v>
      </c>
      <c r="K135" t="s">
        <v>1121</v>
      </c>
      <c r="L135" s="3">
        <f>HYPERLINK(".\.\export_data\inspection_reports\80568_swindon", ".\export_data\inspection_reports\80568_swindon")</f>
        <v>0</v>
      </c>
      <c r="M135" t="s">
        <v>5</v>
      </c>
      <c r="N135" t="s">
        <v>5</v>
      </c>
      <c r="O135" t="s">
        <v>53</v>
      </c>
      <c r="P135" t="s">
        <v>1122</v>
      </c>
      <c r="Q135" t="s">
        <v>12</v>
      </c>
      <c r="R135" t="s">
        <v>1123</v>
      </c>
    </row>
    <row r="136" spans="1:18">
      <c r="A136" t="s">
        <v>1124</v>
      </c>
      <c r="B136" t="s">
        <v>1125</v>
      </c>
      <c r="C136" t="s">
        <v>50</v>
      </c>
      <c r="D136" t="s">
        <v>1126</v>
      </c>
      <c r="E136" s="2" t="s">
        <v>1127</v>
      </c>
      <c r="F136" t="s">
        <v>53</v>
      </c>
      <c r="G136" t="s">
        <v>6</v>
      </c>
      <c r="H136" t="s">
        <v>151</v>
      </c>
      <c r="I136" t="s">
        <v>520</v>
      </c>
      <c r="J136" t="s">
        <v>521</v>
      </c>
      <c r="K136" t="s">
        <v>522</v>
      </c>
      <c r="L136" s="3">
        <f>HYPERLINK(".\.\export_data\inspection_reports\80569_tameside", ".\export_data\inspection_reports\80569_tameside")</f>
        <v>0</v>
      </c>
      <c r="M136" t="s">
        <v>53</v>
      </c>
      <c r="N136" t="s">
        <v>53</v>
      </c>
      <c r="O136" t="s">
        <v>53</v>
      </c>
      <c r="P136" t="s">
        <v>1128</v>
      </c>
      <c r="Q136" t="s">
        <v>12</v>
      </c>
      <c r="R136" t="s">
        <v>1129</v>
      </c>
    </row>
    <row r="137" spans="1:18">
      <c r="A137" t="s">
        <v>1130</v>
      </c>
      <c r="B137" t="s">
        <v>1131</v>
      </c>
      <c r="C137" t="s">
        <v>2</v>
      </c>
      <c r="D137" t="s">
        <v>1132</v>
      </c>
      <c r="E137" s="2" t="s">
        <v>1133</v>
      </c>
      <c r="F137" t="s">
        <v>94</v>
      </c>
      <c r="G137" t="s">
        <v>6</v>
      </c>
      <c r="H137" t="s">
        <v>827</v>
      </c>
      <c r="I137" t="s">
        <v>287</v>
      </c>
      <c r="J137" t="s">
        <v>288</v>
      </c>
      <c r="K137" t="s">
        <v>858</v>
      </c>
      <c r="L137" s="3">
        <f>HYPERLINK(".\.\export_data\inspection_reports\80570_telford &amp; wrekin", ".\export_data\inspection_reports\80570_telford &amp; wrekin")</f>
        <v>0</v>
      </c>
      <c r="M137" t="s">
        <v>94</v>
      </c>
      <c r="N137" t="s">
        <v>5</v>
      </c>
      <c r="O137" t="s">
        <v>94</v>
      </c>
      <c r="P137" t="s">
        <v>1134</v>
      </c>
      <c r="Q137" t="s">
        <v>12</v>
      </c>
      <c r="R137" t="s">
        <v>1135</v>
      </c>
    </row>
    <row r="138" spans="1:18">
      <c r="A138" t="s">
        <v>1136</v>
      </c>
      <c r="B138" t="s">
        <v>1137</v>
      </c>
      <c r="C138" t="s">
        <v>39</v>
      </c>
      <c r="D138" t="s">
        <v>1138</v>
      </c>
      <c r="E138" s="2" t="s">
        <v>1139</v>
      </c>
      <c r="F138" t="s">
        <v>5</v>
      </c>
      <c r="G138" t="s">
        <v>6</v>
      </c>
      <c r="H138" t="s">
        <v>509</v>
      </c>
      <c r="I138" t="s">
        <v>596</v>
      </c>
      <c r="J138" t="s">
        <v>597</v>
      </c>
      <c r="K138" t="s">
        <v>598</v>
      </c>
      <c r="L138" s="3">
        <f>HYPERLINK(".\.\export_data\inspection_reports\80571_thurrock", ".\export_data\inspection_reports\80571_thurrock")</f>
        <v>0</v>
      </c>
      <c r="M138" t="s">
        <v>87</v>
      </c>
      <c r="N138" t="s">
        <v>87</v>
      </c>
      <c r="O138" t="s">
        <v>87</v>
      </c>
      <c r="P138" t="s">
        <v>1140</v>
      </c>
      <c r="Q138" t="s">
        <v>12</v>
      </c>
      <c r="R138" t="s">
        <v>1141</v>
      </c>
    </row>
    <row r="139" spans="1:18">
      <c r="A139" t="s">
        <v>1142</v>
      </c>
      <c r="B139" t="s">
        <v>1143</v>
      </c>
      <c r="C139" t="s">
        <v>50</v>
      </c>
      <c r="D139" t="s">
        <v>1144</v>
      </c>
      <c r="E139" s="2" t="s">
        <v>1145</v>
      </c>
      <c r="F139" t="s">
        <v>5</v>
      </c>
      <c r="G139" t="s">
        <v>6</v>
      </c>
      <c r="H139" t="s">
        <v>519</v>
      </c>
      <c r="I139" t="s">
        <v>270</v>
      </c>
      <c r="J139" t="s">
        <v>765</v>
      </c>
      <c r="K139" t="s">
        <v>1071</v>
      </c>
      <c r="L139" s="3">
        <f>HYPERLINK(".\.\export_data\inspection_reports\80572_torbay", ".\export_data\inspection_reports\80572_torbay")</f>
        <v>0</v>
      </c>
      <c r="M139" t="s">
        <v>5</v>
      </c>
      <c r="N139" t="s">
        <v>5</v>
      </c>
      <c r="O139" t="s">
        <v>5</v>
      </c>
      <c r="P139" t="s">
        <v>1146</v>
      </c>
      <c r="Q139" t="s">
        <v>12</v>
      </c>
      <c r="R139" t="s">
        <v>1147</v>
      </c>
    </row>
    <row r="140" spans="1:18">
      <c r="A140" t="s">
        <v>1148</v>
      </c>
      <c r="B140" t="s">
        <v>1149</v>
      </c>
      <c r="C140" t="s">
        <v>87</v>
      </c>
      <c r="D140" t="s">
        <v>1150</v>
      </c>
      <c r="E140" s="2" t="s">
        <v>1151</v>
      </c>
      <c r="F140" t="s">
        <v>53</v>
      </c>
      <c r="G140" t="s">
        <v>6</v>
      </c>
      <c r="H140" t="s">
        <v>247</v>
      </c>
      <c r="I140" t="s">
        <v>191</v>
      </c>
      <c r="J140" t="s">
        <v>192</v>
      </c>
      <c r="K140" t="s">
        <v>193</v>
      </c>
      <c r="L140" s="3">
        <f>HYPERLINK(".\.\export_data\inspection_reports\80573_trafford", ".\export_data\inspection_reports\80573_trafford")</f>
        <v>0</v>
      </c>
      <c r="M140" t="s">
        <v>53</v>
      </c>
      <c r="N140" t="s">
        <v>53</v>
      </c>
      <c r="O140" t="s">
        <v>53</v>
      </c>
      <c r="P140" t="s">
        <v>1152</v>
      </c>
      <c r="Q140" t="s">
        <v>12</v>
      </c>
      <c r="R140" t="s">
        <v>1153</v>
      </c>
    </row>
    <row r="141" spans="1:18">
      <c r="A141" t="s">
        <v>1154</v>
      </c>
      <c r="B141" t="s">
        <v>1155</v>
      </c>
      <c r="C141" t="s">
        <v>39</v>
      </c>
      <c r="D141" t="s">
        <v>1156</v>
      </c>
      <c r="E141" s="2" t="s">
        <v>1157</v>
      </c>
      <c r="F141" t="s">
        <v>5</v>
      </c>
      <c r="G141" t="s">
        <v>6</v>
      </c>
      <c r="H141" t="s">
        <v>269</v>
      </c>
      <c r="I141" t="s">
        <v>811</v>
      </c>
      <c r="J141" t="s">
        <v>812</v>
      </c>
      <c r="K141" t="s">
        <v>813</v>
      </c>
      <c r="L141" s="3">
        <f>HYPERLINK(".\.\export_data\inspection_reports\80574_walsall", ".\export_data\inspection_reports\80574_walsall")</f>
        <v>0</v>
      </c>
      <c r="M141" t="s">
        <v>5</v>
      </c>
      <c r="N141" t="s">
        <v>53</v>
      </c>
      <c r="O141" t="s">
        <v>5</v>
      </c>
      <c r="P141" t="s">
        <v>1158</v>
      </c>
      <c r="Q141" t="s">
        <v>12</v>
      </c>
      <c r="R141" t="s">
        <v>1159</v>
      </c>
    </row>
    <row r="142" spans="1:18">
      <c r="A142" t="s">
        <v>1160</v>
      </c>
      <c r="B142" t="s">
        <v>1161</v>
      </c>
      <c r="C142" t="s">
        <v>80</v>
      </c>
      <c r="D142" t="s">
        <v>1162</v>
      </c>
      <c r="E142" s="2" t="s">
        <v>1163</v>
      </c>
      <c r="F142" t="s">
        <v>5</v>
      </c>
      <c r="G142" t="s">
        <v>6</v>
      </c>
      <c r="H142" t="s">
        <v>124</v>
      </c>
      <c r="I142" t="s">
        <v>278</v>
      </c>
      <c r="J142" t="s">
        <v>673</v>
      </c>
      <c r="K142" t="s">
        <v>674</v>
      </c>
      <c r="L142" s="3">
        <f>HYPERLINK(".\.\export_data\inspection_reports\80575_warrington", ".\export_data\inspection_reports\80575_warrington")</f>
        <v>0</v>
      </c>
      <c r="M142" t="s">
        <v>5</v>
      </c>
      <c r="N142" t="s">
        <v>5</v>
      </c>
      <c r="O142" t="s">
        <v>5</v>
      </c>
      <c r="P142" t="s">
        <v>1164</v>
      </c>
      <c r="Q142" t="s">
        <v>12</v>
      </c>
      <c r="R142" t="s">
        <v>1165</v>
      </c>
    </row>
    <row r="143" spans="1:18">
      <c r="A143" t="s">
        <v>1166</v>
      </c>
      <c r="B143" t="s">
        <v>1167</v>
      </c>
      <c r="C143" t="s">
        <v>80</v>
      </c>
      <c r="D143" t="s">
        <v>1168</v>
      </c>
      <c r="E143" s="2" t="s">
        <v>1169</v>
      </c>
      <c r="F143" t="s">
        <v>5</v>
      </c>
      <c r="G143" t="s">
        <v>6</v>
      </c>
      <c r="H143" t="s">
        <v>827</v>
      </c>
      <c r="I143" t="s">
        <v>1170</v>
      </c>
      <c r="J143" t="s">
        <v>1171</v>
      </c>
      <c r="K143" t="s">
        <v>718</v>
      </c>
      <c r="L143" s="3">
        <f>HYPERLINK(".\.\export_data\inspection_reports\80576_warwickshire", ".\export_data\inspection_reports\80576_warwickshire")</f>
        <v>0</v>
      </c>
      <c r="M143" t="s">
        <v>5</v>
      </c>
      <c r="N143" t="s">
        <v>5</v>
      </c>
      <c r="O143" t="s">
        <v>5</v>
      </c>
      <c r="P143" t="s">
        <v>1172</v>
      </c>
      <c r="Q143" t="s">
        <v>12</v>
      </c>
      <c r="R143" t="s">
        <v>1173</v>
      </c>
    </row>
    <row r="144" spans="1:18">
      <c r="A144" t="s">
        <v>1174</v>
      </c>
      <c r="B144" t="s">
        <v>1175</v>
      </c>
      <c r="C144" t="s">
        <v>50</v>
      </c>
      <c r="D144" t="s">
        <v>1176</v>
      </c>
      <c r="E144" s="2" t="s">
        <v>1177</v>
      </c>
      <c r="F144" t="s">
        <v>5</v>
      </c>
      <c r="G144" t="s">
        <v>19</v>
      </c>
      <c r="H144" t="s">
        <v>1178</v>
      </c>
      <c r="I144" t="s">
        <v>1179</v>
      </c>
      <c r="J144" t="s">
        <v>221</v>
      </c>
      <c r="K144" t="s">
        <v>222</v>
      </c>
      <c r="L144" s="3">
        <f>HYPERLINK(".\.\export_data\inspection_reports\80577_west berkshire", ".\export_data\inspection_reports\80577_west berkshire")</f>
        <v>0</v>
      </c>
      <c r="M144" t="s">
        <v>5</v>
      </c>
      <c r="N144" t="s">
        <v>5</v>
      </c>
      <c r="O144" t="s">
        <v>5</v>
      </c>
      <c r="P144" t="s">
        <v>1180</v>
      </c>
      <c r="Q144" t="s">
        <v>12</v>
      </c>
      <c r="R144" t="s">
        <v>1181</v>
      </c>
    </row>
    <row r="145" spans="1:18">
      <c r="A145" t="s">
        <v>1182</v>
      </c>
      <c r="B145" t="s">
        <v>1182</v>
      </c>
      <c r="C145" t="s">
        <v>266</v>
      </c>
      <c r="D145" t="s">
        <v>1183</v>
      </c>
      <c r="E145" s="2" t="s">
        <v>1184</v>
      </c>
      <c r="F145" t="s">
        <v>53</v>
      </c>
      <c r="G145" t="s">
        <v>6</v>
      </c>
      <c r="H145" t="s">
        <v>827</v>
      </c>
      <c r="I145" t="s">
        <v>828</v>
      </c>
      <c r="J145" t="s">
        <v>820</v>
      </c>
      <c r="K145" t="s">
        <v>821</v>
      </c>
      <c r="L145" s="3">
        <f>HYPERLINK(".\.\export_data\inspection_reports\941_west northamptonshire", ".\export_data\inspection_reports\941_west northamptonshire")</f>
        <v>0</v>
      </c>
      <c r="M145" t="s">
        <v>53</v>
      </c>
      <c r="N145" t="s">
        <v>53</v>
      </c>
      <c r="O145" t="s">
        <v>53</v>
      </c>
      <c r="P145" t="s">
        <v>1185</v>
      </c>
      <c r="Q145" t="s">
        <v>12</v>
      </c>
      <c r="R145" t="s">
        <v>1186</v>
      </c>
    </row>
    <row r="146" spans="1:18">
      <c r="A146" t="s">
        <v>1187</v>
      </c>
      <c r="B146" t="s">
        <v>1188</v>
      </c>
      <c r="C146" t="s">
        <v>16</v>
      </c>
      <c r="D146" t="s">
        <v>1189</v>
      </c>
      <c r="E146" s="2" t="s">
        <v>1190</v>
      </c>
      <c r="F146" t="s">
        <v>83</v>
      </c>
      <c r="G146" t="s">
        <v>6</v>
      </c>
      <c r="H146" t="s">
        <v>910</v>
      </c>
      <c r="I146" t="s">
        <v>1191</v>
      </c>
      <c r="J146" t="s">
        <v>1192</v>
      </c>
      <c r="K146" t="s">
        <v>183</v>
      </c>
      <c r="L146" s="3">
        <f>HYPERLINK(".\.\export_data\inspection_reports\80578_west sussex", ".\export_data\inspection_reports\80578_west sussex")</f>
        <v>0</v>
      </c>
      <c r="M146" t="s">
        <v>83</v>
      </c>
      <c r="N146" t="s">
        <v>83</v>
      </c>
      <c r="O146" t="s">
        <v>83</v>
      </c>
      <c r="P146" t="s">
        <v>1193</v>
      </c>
      <c r="Q146" t="s">
        <v>12</v>
      </c>
      <c r="R146" t="s">
        <v>1194</v>
      </c>
    </row>
    <row r="147" spans="1:18">
      <c r="A147" t="s">
        <v>1195</v>
      </c>
      <c r="B147" t="s">
        <v>1196</v>
      </c>
      <c r="C147" t="s">
        <v>80</v>
      </c>
      <c r="D147" t="s">
        <v>1197</v>
      </c>
      <c r="E147" s="2" t="s">
        <v>1198</v>
      </c>
      <c r="F147" t="s">
        <v>53</v>
      </c>
      <c r="G147" t="s">
        <v>6</v>
      </c>
      <c r="H147" t="s">
        <v>131</v>
      </c>
      <c r="I147" t="s">
        <v>324</v>
      </c>
      <c r="J147" t="s">
        <v>325</v>
      </c>
      <c r="K147" t="s">
        <v>326</v>
      </c>
      <c r="L147" s="3">
        <f>HYPERLINK(".\.\export_data\inspection_reports\80579_wigan", ".\export_data\inspection_reports\80579_wigan")</f>
        <v>0</v>
      </c>
      <c r="M147" t="s">
        <v>53</v>
      </c>
      <c r="N147" t="s">
        <v>53</v>
      </c>
      <c r="O147" t="s">
        <v>53</v>
      </c>
      <c r="P147" t="s">
        <v>1199</v>
      </c>
      <c r="Q147" t="s">
        <v>12</v>
      </c>
      <c r="R147" t="s">
        <v>1200</v>
      </c>
    </row>
    <row r="148" spans="1:18">
      <c r="A148" t="s">
        <v>1201</v>
      </c>
      <c r="B148" t="s">
        <v>1202</v>
      </c>
      <c r="C148" t="s">
        <v>50</v>
      </c>
      <c r="D148" t="s">
        <v>1203</v>
      </c>
      <c r="E148" s="2" t="s">
        <v>1204</v>
      </c>
      <c r="F148" t="s">
        <v>5</v>
      </c>
      <c r="G148" t="s">
        <v>1205</v>
      </c>
      <c r="H148" t="s">
        <v>20</v>
      </c>
      <c r="I148" t="s">
        <v>1206</v>
      </c>
      <c r="J148" t="s">
        <v>1207</v>
      </c>
      <c r="K148" t="s">
        <v>726</v>
      </c>
      <c r="L148" s="3">
        <f>HYPERLINK(".\.\export_data\inspection_reports\80580_wiltshire", ".\export_data\inspection_reports\80580_wiltshire")</f>
        <v>0</v>
      </c>
      <c r="M148" t="s">
        <v>5</v>
      </c>
      <c r="N148" t="s">
        <v>5</v>
      </c>
      <c r="O148" t="s">
        <v>5</v>
      </c>
      <c r="P148" t="s">
        <v>1208</v>
      </c>
      <c r="Q148" t="s">
        <v>12</v>
      </c>
      <c r="R148" t="s">
        <v>1209</v>
      </c>
    </row>
    <row r="149" spans="1:18">
      <c r="A149" t="s">
        <v>1210</v>
      </c>
      <c r="B149" t="s">
        <v>1211</v>
      </c>
      <c r="C149" t="s">
        <v>80</v>
      </c>
      <c r="D149" t="s">
        <v>1212</v>
      </c>
      <c r="E149" s="2" t="s">
        <v>1213</v>
      </c>
      <c r="F149" t="s">
        <v>53</v>
      </c>
      <c r="G149" t="s">
        <v>6</v>
      </c>
      <c r="H149" t="s">
        <v>878</v>
      </c>
      <c r="I149" t="s">
        <v>1214</v>
      </c>
      <c r="J149" t="s">
        <v>1215</v>
      </c>
      <c r="K149" t="s">
        <v>1216</v>
      </c>
      <c r="L149" s="3">
        <f>HYPERLINK(".\.\export_data\inspection_reports\80581_wirral", ".\export_data\inspection_reports\80581_wirral")</f>
        <v>0</v>
      </c>
      <c r="M149" t="s">
        <v>5</v>
      </c>
      <c r="N149" t="s">
        <v>53</v>
      </c>
      <c r="O149" t="s">
        <v>53</v>
      </c>
      <c r="P149" t="s">
        <v>1217</v>
      </c>
      <c r="Q149" t="s">
        <v>12</v>
      </c>
      <c r="R149" t="s">
        <v>1218</v>
      </c>
    </row>
    <row r="150" spans="1:18">
      <c r="A150" t="s">
        <v>1219</v>
      </c>
      <c r="B150" t="s">
        <v>1220</v>
      </c>
      <c r="C150" t="s">
        <v>39</v>
      </c>
      <c r="D150" t="s">
        <v>1221</v>
      </c>
      <c r="E150" s="2" t="s">
        <v>1222</v>
      </c>
      <c r="F150" t="s">
        <v>53</v>
      </c>
      <c r="G150" t="s">
        <v>6</v>
      </c>
      <c r="H150" t="s">
        <v>296</v>
      </c>
      <c r="I150" t="s">
        <v>1079</v>
      </c>
      <c r="J150" t="s">
        <v>1080</v>
      </c>
      <c r="K150" t="s">
        <v>1081</v>
      </c>
      <c r="L150" s="3">
        <f>HYPERLINK(".\.\export_data\inspection_reports\80582_wokingham", ".\export_data\inspection_reports\80582_wokingham")</f>
        <v>0</v>
      </c>
      <c r="M150" t="s">
        <v>53</v>
      </c>
      <c r="N150" t="s">
        <v>53</v>
      </c>
      <c r="O150" t="s">
        <v>5</v>
      </c>
      <c r="P150" t="s">
        <v>1223</v>
      </c>
      <c r="Q150" t="s">
        <v>12</v>
      </c>
      <c r="R150" t="s">
        <v>1224</v>
      </c>
    </row>
    <row r="151" spans="1:18">
      <c r="A151" t="s">
        <v>1225</v>
      </c>
      <c r="B151" t="s">
        <v>1226</v>
      </c>
      <c r="C151" t="s">
        <v>39</v>
      </c>
      <c r="D151" t="s">
        <v>1227</v>
      </c>
      <c r="E151" s="2" t="s">
        <v>1228</v>
      </c>
      <c r="F151" t="s">
        <v>5</v>
      </c>
      <c r="G151" t="s">
        <v>19</v>
      </c>
      <c r="H151" t="s">
        <v>865</v>
      </c>
      <c r="I151" t="s">
        <v>1070</v>
      </c>
      <c r="J151" t="s">
        <v>765</v>
      </c>
      <c r="K151" t="s">
        <v>1071</v>
      </c>
      <c r="L151" s="3">
        <f>HYPERLINK(".\.\export_data\inspection_reports\80583_wolverhampton", ".\export_data\inspection_reports\80583_wolverhampton")</f>
        <v>0</v>
      </c>
      <c r="M151" t="s">
        <v>94</v>
      </c>
      <c r="N151" t="s">
        <v>5</v>
      </c>
      <c r="O151" t="s">
        <v>5</v>
      </c>
      <c r="P151" t="s">
        <v>1229</v>
      </c>
      <c r="Q151" t="s">
        <v>12</v>
      </c>
      <c r="R151" t="s">
        <v>1230</v>
      </c>
    </row>
    <row r="152" spans="1:18">
      <c r="A152" t="s">
        <v>1231</v>
      </c>
      <c r="B152" t="s">
        <v>1232</v>
      </c>
      <c r="C152" t="s">
        <v>2</v>
      </c>
      <c r="D152" t="s">
        <v>1233</v>
      </c>
      <c r="E152" s="2" t="s">
        <v>1234</v>
      </c>
      <c r="F152" t="s">
        <v>53</v>
      </c>
      <c r="G152" t="s">
        <v>6</v>
      </c>
      <c r="H152" t="s">
        <v>1235</v>
      </c>
      <c r="I152" t="s">
        <v>1214</v>
      </c>
      <c r="J152" t="s">
        <v>1215</v>
      </c>
      <c r="K152" t="s">
        <v>1216</v>
      </c>
      <c r="L152" s="3">
        <f>HYPERLINK(".\.\export_data\inspection_reports\80584_worcestershire", ".\export_data\inspection_reports\80584_worcestershire")</f>
        <v>0</v>
      </c>
      <c r="M152" t="s">
        <v>53</v>
      </c>
      <c r="N152" t="s">
        <v>53</v>
      </c>
      <c r="O152" t="s">
        <v>53</v>
      </c>
      <c r="P152" t="s">
        <v>1236</v>
      </c>
      <c r="Q152" t="s">
        <v>12</v>
      </c>
      <c r="R152" t="s">
        <v>1237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2023-05-09T15:25:55Z</dcterms:created>
  <dcterms:modified xsi:type="dcterms:W3CDTF">2023-05-09T15:25:55Z</dcterms:modified>
</cp:coreProperties>
</file>