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fsted_cs_inspections_overview" sheetId="1" r:id="rId1"/>
  </sheets>
  <calcPr calcId="124519" fullCalcOnLoad="1"/>
</workbook>
</file>

<file path=xl/sharedStrings.xml><?xml version="1.0" encoding="utf-8"?>
<sst xmlns="http://schemas.openxmlformats.org/spreadsheetml/2006/main" count="3361" uniqueCount="1598">
  <si>
    <t>80426</t>
  </si>
  <si>
    <t>370</t>
  </si>
  <si>
    <t>YH</t>
  </si>
  <si>
    <t>E08000016</t>
  </si>
  <si>
    <t>371, 840, 812, 807, 372, 342, 394, 357, 384, 359</t>
  </si>
  <si>
    <t>barnsley</t>
  </si>
  <si>
    <t>https://files.ofsted.gov.uk/v1/file/50231520</t>
  </si>
  <si>
    <t>good</t>
  </si>
  <si>
    <t>short</t>
  </si>
  <si>
    <t>anna gravelle</t>
  </si>
  <si>
    <t>11/09/2023</t>
  </si>
  <si>
    <t>15/09/2023</t>
  </si>
  <si>
    <t>27/10/23</t>
  </si>
  <si>
    <t>requires improvement</t>
  </si>
  <si>
    <t>0.175</t>
  </si>
  <si>
    <t>0.1836</t>
  </si>
  <si>
    <t>3</t>
  </si>
  <si>
    <t>Sentiment neutral</t>
  </si>
  <si>
    <t>['0.018*"’" + 0.008*"Barnsley" + 0.007*"needs" + 0.007*"leaders" + 0.006*"within" + 0.005*"practice" + 0.005*"plans" + 0.004*"response" + 0.004*"senior" + 0.004*"progress"', '0.022*"’" + 0.008*"needs" + 0.008*"leaders" + 0.005*"practice" + 0.005*"within" + 0.005*"understand" + 0.005*"Barnsley" + 0.004*"response" + 0.004*"15" + 0.004*"experiences"', '0.017*"’" + 0.008*"needs" + 0.007*"within" + 0.007*"leaders" + 0.006*"practice" + 0.005*"2023" + 0.005*"Barnsley" + 0.004*"senior" + 0.004*"11" + 0.004*"plans"']</t>
  </si>
  <si>
    <t>80427</t>
  </si>
  <si>
    <t>800</t>
  </si>
  <si>
    <t>SW</t>
  </si>
  <si>
    <t>E06000022</t>
  </si>
  <si>
    <t>873, 878, 916, 850, 802, 931, 803, 938, 865, 885</t>
  </si>
  <si>
    <t>bath and north east somerset</t>
  </si>
  <si>
    <t>https://files.ofsted.gov.uk/v1/file/50181505</t>
  </si>
  <si>
    <t>steve lowe</t>
  </si>
  <si>
    <t>28/02/2022</t>
  </si>
  <si>
    <t>04/03/2022</t>
  </si>
  <si>
    <t>19/04/22</t>
  </si>
  <si>
    <t>inspection_pre_dates_judgement</t>
  </si>
  <si>
    <t>0.1832</t>
  </si>
  <si>
    <t>5</t>
  </si>
  <si>
    <t>['0.017*"’" + 0.007*"well" + 0.006*"practice" + 0.006*"needs" + 0.005*"4" + 0.005*"receive" + 0.005*"plans" + 0.004*"Somerset" + 0.004*"Bath" + 0.004*"leaders"', '0.022*"’" + 0.010*"well" + 0.006*"plans" + 0.006*"needs" + 0.006*"practice" + 0.005*"leaders" + 0.005*"Somerset" + 0.005*"effective" + 0.005*"North" + 0.005*"impact"', '0.014*"’" + 0.008*"well" + 0.006*"needs" + 0.005*"leaders" + 0.005*"effective" + 0.004*"practice" + 0.004*"clear" + 0.004*"February" + 0.004*"receive" + 0.004*"plans"']</t>
  </si>
  <si>
    <t>80428</t>
  </si>
  <si>
    <t>822</t>
  </si>
  <si>
    <t>E</t>
  </si>
  <si>
    <t>E06000055</t>
  </si>
  <si>
    <t>831, 881, 919, 886, 887, 826, 940, 941, 866, 937</t>
  </si>
  <si>
    <t>bedford</t>
  </si>
  <si>
    <t>https://files.ofsted.gov.uk/v1/file/50175284</t>
  </si>
  <si>
    <t>standard</t>
  </si>
  <si>
    <t>margaret burke</t>
  </si>
  <si>
    <t>15/11/2021</t>
  </si>
  <si>
    <t>26/11/2021</t>
  </si>
  <si>
    <t>14/01/22</t>
  </si>
  <si>
    <t>0.2172</t>
  </si>
  <si>
    <t>0.2118</t>
  </si>
  <si>
    <t>6</t>
  </si>
  <si>
    <t>['0.023*"’" + 0.007*"needs" + 0.006*"ensure" + 0.006*"Bedford" + 0.006*"plans" + 0.006*"progress" + 0.005*"supported" + 0.005*"good" + 0.005*"Borough" + 0.005*"well"', '0.013*"’" + 0.007*"ensure" + 0.006*"well" + 0.006*"needs" + 0.005*"relationships" + 0.005*"education" + 0.005*"2021" + 0.005*"supported" + 0.004*"plans" + 0.004*"good"', '0.018*"’" + 0.006*"needs" + 0.006*"well" + 0.005*"ensure" + 0.005*"Bedford" + 0.005*"family" + 0.005*"good" + 0.004*"plans" + 0.004*"supported" + 0.004*"made"']</t>
  </si>
  <si>
    <t>80429</t>
  </si>
  <si>
    <t>330</t>
  </si>
  <si>
    <t>WM</t>
  </si>
  <si>
    <t>E08000025</t>
  </si>
  <si>
    <t>380, 831, 308, 821, 352, 892, 333, 335, 320, 336</t>
  </si>
  <si>
    <t>birmingham</t>
  </si>
  <si>
    <t>https://files.ofsted.gov.uk/v1/file/50214110</t>
  </si>
  <si>
    <t>john roughton</t>
  </si>
  <si>
    <t>20/02/2023</t>
  </si>
  <si>
    <t>03/03/2023</t>
  </si>
  <si>
    <t>18/04/23</t>
  </si>
  <si>
    <t>0.2051</t>
  </si>
  <si>
    <t>0.1878</t>
  </si>
  <si>
    <t>4</t>
  </si>
  <si>
    <t>['0.019*"’" + 0.012*"needs" + 0.007*"effective" + 0.007*"plans" + 0.006*"well" + 0.006*"progress" + 0.005*"Birmingham" + 0.005*"trust" + 0.005*"appropriate" + 0.004*"3"', '0.017*"’" + 0.009*"needs" + 0.007*"well" + 0.006*"effective" + 0.006*"Birmingham" + 0.006*"trust" + 0.006*"plans" + 0.006*"3" + 0.005*"progress" + 0.005*"appropriate"', '0.009*"’" + 0.007*"needs" + 0.006*"well" + 0.005*"effective" + 0.005*"Birmingham" + 0.005*"progress" + 0.005*"arrangements" + 0.004*"plans" + 0.004*"risk" + 0.004*"trust"']</t>
  </si>
  <si>
    <t>80430</t>
  </si>
  <si>
    <t>889</t>
  </si>
  <si>
    <t>NW</t>
  </si>
  <si>
    <t>E06000008</t>
  </si>
  <si>
    <t>350, 380, 331, 831, 382, 353, 874, 354, 894, 335</t>
  </si>
  <si>
    <t>blackburn with darwen</t>
  </si>
  <si>
    <t>https://files.ofsted.gov.uk/v1/file/50179542</t>
  </si>
  <si>
    <t>kathryn grindrod</t>
  </si>
  <si>
    <t>24/01/2022</t>
  </si>
  <si>
    <t>04/02/2022</t>
  </si>
  <si>
    <t>18/03/22</t>
  </si>
  <si>
    <t>0.1622</t>
  </si>
  <si>
    <t>0.1678</t>
  </si>
  <si>
    <t>['0.011*"’" + 0.007*"impact" + 0.007*"practice" + 0.007*"needs" + 0.006*"quality" + 0.006*"Blackburn" + 0.006*"Darwen" + 0.005*"plans" + 0.005*"receive" + 0.005*"result"', '0.015*"’" + 0.008*"quality" + 0.008*"needs" + 0.008*"practice" + 0.007*"Blackburn" + 0.007*"Darwen" + 0.006*"impact" + 0.005*"planning" + 0.005*"means" + 0.005*"well"', '0.015*"’" + 0.008*"well" + 0.007*"needs" + 0.007*"practice" + 0.006*"Blackburn" + 0.006*"Darwen" + 0.005*"quality" + 0.005*"result" + 0.005*"February" + 0.005*"planning"']</t>
  </si>
  <si>
    <t>80431</t>
  </si>
  <si>
    <t>890</t>
  </si>
  <si>
    <t>E06000009</t>
  </si>
  <si>
    <t>876, 805, 810, 340, 806, 812, 807, 393, 861, 357</t>
  </si>
  <si>
    <t>blackpool</t>
  </si>
  <si>
    <t>https://files.ofsted.gov.uk/v1/file/50206631</t>
  </si>
  <si>
    <t>lisa summers</t>
  </si>
  <si>
    <t>05/12/2022</t>
  </si>
  <si>
    <t>16/12/2022</t>
  </si>
  <si>
    <t>01/02/23</t>
  </si>
  <si>
    <t>0.1756</t>
  </si>
  <si>
    <t>0.1202</t>
  </si>
  <si>
    <t>['0.011*"’" + 0.006*"needs" + 0.005*"well" + 0.004*"practice" + 0.004*"Blackpool" + 0.004*"experiences" + 0.004*"16" + 0.004*"carers" + 0.004*"progress" + 0.004*"supported"', '0.015*"’" + 0.012*"needs" + 0.007*"Blackpool" + 0.007*"well" + 0.005*"effective" + 0.005*"practice" + 0.005*"5" + 0.005*"16" + 0.005*"plans" + 0.005*"progress"', '0.020*"’" + 0.013*"well" + 0.011*"needs" + 0.009*"Blackpool" + 0.007*"effective" + 0.006*"plans" + 0.006*"supported" + 0.005*"practice" + 0.005*"quality" + 0.005*"16"']</t>
  </si>
  <si>
    <t>80432</t>
  </si>
  <si>
    <t>350</t>
  </si>
  <si>
    <t>E08000001</t>
  </si>
  <si>
    <t>381, 331, 831, 332, 382, 383, 354, 372, 357, 894</t>
  </si>
  <si>
    <t>bolton</t>
  </si>
  <si>
    <t>https://files.ofsted.gov.uk/v1/file/50231519</t>
  </si>
  <si>
    <t>lisa walsh</t>
  </si>
  <si>
    <t>0.182</t>
  </si>
  <si>
    <t>0.1829</t>
  </si>
  <si>
    <t>['0.020*"’" + 0.009*"needs" + 0.007*"well" + 0.007*"plans" + 0.006*"supported" + 0.006*"Bolton" + 0.005*"11" + 0.005*"15" + 0.005*"good" + 0.005*"planning"', '0.017*"’" + 0.008*"Bolton" + 0.008*"needs" + 0.007*"well" + 0.006*"supported" + 0.006*"plans" + 0.005*"strong" + 0.005*"experiences" + 0.005*"effective" + 0.005*"planning"', '0.020*"’" + 0.011*"needs" + 0.010*"Bolton" + 0.009*"well" + 0.008*"plans" + 0.006*"need" + 0.005*"planning" + 0.005*"appropriate" + 0.005*"11" + 0.005*"protection"']</t>
  </si>
  <si>
    <t>2532287</t>
  </si>
  <si>
    <t>839</t>
  </si>
  <si>
    <t>E06000058</t>
  </si>
  <si>
    <t>800, 878, 845, 916, 921, 886, 882, 935, 866, 938</t>
  </si>
  <si>
    <t>bournemouth, christchurch &amp; poole</t>
  </si>
  <si>
    <t>https://files.ofsted.gov.uk/v1/file/50177455</t>
  </si>
  <si>
    <t>inadequate</t>
  </si>
  <si>
    <t>06/12/2021</t>
  </si>
  <si>
    <t>17/12/2021</t>
  </si>
  <si>
    <t>11/02/22</t>
  </si>
  <si>
    <t>0.153</t>
  </si>
  <si>
    <t>['0.013*"’" + 0.006*"quality" + 0.005*"practice" + 0.005*"risk" + 0.005*"time" + 0.005*"Poole" + 0.005*"17" + 0.004*"progress" + 0.004*"well" + 0.004*"However"', '0.020*"’" + 0.006*"quality" + 0.006*"practice" + 0.005*"6" + 0.005*"progress" + 0.005*"impact" + 0.005*"Poole" + 0.004*"However" + 0.004*"many" + 0.004*"2021"', '0.020*"’" + 0.006*"quality" + 0.005*"practice" + 0.005*"progress" + 0.005*"Christchurch" + 0.005*"17" + 0.005*"time" + 0.005*"Bournemouth" + 0.004*"right" + 0.004*"6"']</t>
  </si>
  <si>
    <t>80436</t>
  </si>
  <si>
    <t>867</t>
  </si>
  <si>
    <t>SE</t>
  </si>
  <si>
    <t>E06000036</t>
  </si>
  <si>
    <t>825, 823, 850, 919, 931, 803, 358, 869, 938, 816</t>
  </si>
  <si>
    <t>bracknell forest</t>
  </si>
  <si>
    <t>https://files.ofsted.gov.uk/v1/file/50189673</t>
  </si>
  <si>
    <t>outstanding</t>
  </si>
  <si>
    <t>amanda maxwell</t>
  </si>
  <si>
    <t>13/06/2022</t>
  </si>
  <si>
    <t>17/06/2022</t>
  </si>
  <si>
    <t>29/07/22</t>
  </si>
  <si>
    <t>0.2068</t>
  </si>
  <si>
    <t>0.2035</t>
  </si>
  <si>
    <t>['0.019*"’" + 0.007*"Forest" + 0.007*"needs" + 0.006*"Bracknell" + 0.006*"quality" + 0.006*"provided" + 0.006*"risk" + 0.006*"plans" + 0.005*"effective" + 0.005*"impact"', '0.015*"’" + 0.008*"good" + 0.008*"needs" + 0.007*"Bracknell" + 0.007*"well" + 0.007*"risk" + 0.006*"Forest" + 0.006*"quality" + 0.006*"leaders" + 0.005*"effective"', '0.014*"’" + 0.006*"Forest" + 0.006*"risk" + 0.006*"progress" + 0.006*"Bracknell" + 0.006*"effective" + 0.005*"needs" + 0.005*"quality" + 0.005*"plans" + 0.005*"impact"']</t>
  </si>
  <si>
    <t>80438</t>
  </si>
  <si>
    <t>846</t>
  </si>
  <si>
    <t>E06000043</t>
  </si>
  <si>
    <t>800, 839, 801, 845, 383, 851, 870, 373, 882, 816</t>
  </si>
  <si>
    <t>brighton and hove</t>
  </si>
  <si>
    <t>https://files.ofsted.gov.uk/v1/file/50246981</t>
  </si>
  <si>
    <t>None</t>
  </si>
  <si>
    <t>máire atherton</t>
  </si>
  <si>
    <t>16/05/24</t>
  </si>
  <si>
    <t>0.2046</t>
  </si>
  <si>
    <t>0.1856</t>
  </si>
  <si>
    <t>2</t>
  </si>
  <si>
    <t>['0.016*"’" + 0.008*"well" + 0.008*"Hove" + 0.007*"needs" + 0.006*"Brighton" + 0.005*"relationships" + 0.005*"practice" + 0.005*"progress" + 0.005*"15" + 0.004*"PAs"', '0.016*"’" + 0.007*"well" + 0.007*"Brighton" + 0.006*"practice" + 0.006*"progress" + 0.005*"experiences" + 0.005*"needs" + 0.005*"Hove" + 0.005*"relationships" + 0.005*"receive"', '0.017*"’" + 0.007*"needs" + 0.007*"Hove" + 0.007*"well" + 0.006*"practice" + 0.006*"Brighton" + 0.006*"experiences" + 0.005*"11" + 0.005*"family" + 0.005*"receive"']</t>
  </si>
  <si>
    <t>80441</t>
  </si>
  <si>
    <t>801</t>
  </si>
  <si>
    <t>E06000023</t>
  </si>
  <si>
    <t>846, 331, 831, 383, 874, 879, 851, 870, 373, 852</t>
  </si>
  <si>
    <t>bristol</t>
  </si>
  <si>
    <t>https://files.ofsted.gov.uk/v1/file/50210578</t>
  </si>
  <si>
    <t>tracey ledder</t>
  </si>
  <si>
    <t>16/01/2023</t>
  </si>
  <si>
    <t>27/01/2023</t>
  </si>
  <si>
    <t>10/03/23</t>
  </si>
  <si>
    <t>0.1875</t>
  </si>
  <si>
    <t>['0.019*"’" + 0.010*"needs" + 0.008*"well" + 0.007*"Bristol" + 0.006*"good" + 0.005*"need" + 0.005*"16" + 0.005*"plans" + 0.004*"receive" + 0.004*"27"', '0.019*"’" + 0.011*"well" + 0.009*"Bristol" + 0.008*"good" + 0.006*"needs" + 0.006*"progress" + 0.006*"health" + 0.005*"leaders" + 0.005*"plans" + 0.005*"receive"', '0.019*"’" + 0.008*"good" + 0.006*"needs" + 0.006*"well" + 0.005*"health" + 0.005*"Bristol" + 0.005*"progress" + 0.004*"2023" + 0.004*"need" + 0.004*"always"']</t>
  </si>
  <si>
    <t>80442</t>
  </si>
  <si>
    <t>825</t>
  </si>
  <si>
    <t>E10000002</t>
  </si>
  <si>
    <t>867, 873, 823, 850, 919, 931, 936, 358, 869, 868</t>
  </si>
  <si>
    <t>buckinghamshire</t>
  </si>
  <si>
    <t>https://files.ofsted.gov.uk/v1/file/50177454</t>
  </si>
  <si>
    <t>nick stacey</t>
  </si>
  <si>
    <t>0.1414</t>
  </si>
  <si>
    <t>0.1612</t>
  </si>
  <si>
    <t>['0.014*"’" + 0.005*"plans" + 0.005*"number" + 0.005*"Buckinghamshire" + 0.004*"17" + 0.004*"December" + 0.004*"teams" + 0.004*"2021" + 0.004*"6" + 0.003*"protection"', '0.015*"’" + 0.005*"17" + 0.005*"Buckinghamshire" + 0.005*"plans" + 0.005*"number" + 0.004*"protection" + 0.004*"practice" + 0.004*"many" + 0.004*"6" + 0.004*"well"', '0.010*"’" + 0.005*"plans" + 0.004*"number" + 0.004*"many" + 0.004*"protection" + 0.003*"teams" + 0.003*"2021" + 0.003*"17" + 0.003*"small" + 0.003*"6"']</t>
  </si>
  <si>
    <t>80443</t>
  </si>
  <si>
    <t>351</t>
  </si>
  <si>
    <t>E08000002</t>
  </si>
  <si>
    <t>381, 896, 886, 888, 891, 343, 334, 356, 808, 877</t>
  </si>
  <si>
    <t>bury</t>
  </si>
  <si>
    <t>https://files.ofsted.gov.uk/v1/file/50174207</t>
  </si>
  <si>
    <t>lorna schlechte</t>
  </si>
  <si>
    <t>25/10/2021</t>
  </si>
  <si>
    <t>05/11/2021</t>
  </si>
  <si>
    <t>17/12/21</t>
  </si>
  <si>
    <t>0.1359</t>
  </si>
  <si>
    <t>0.1441</t>
  </si>
  <si>
    <t>['0.015*"’" + 0.008*"protection" + 0.007*"2021" + 0.006*"practice" + 0.006*"needs" + 0.005*"impact" + 0.005*"October" + 0.005*"need" + 0.005*"quality" + 0.004*"5"', '0.007*"’" + 0.007*"needs" + 0.006*"2021" + 0.005*"team" + 0.005*"need" + 0.005*"protection" + 0.005*"impact" + 0.004*"response" + 0.004*"new" + 0.004*"Bury"', '0.010*"’" + 0.007*"team" + 0.006*"needs" + 0.006*"2021" + 0.006*"Bury" + 0.006*"practice" + 0.006*"protection" + 0.006*"risk" + 0.005*"quality" + 0.005*"need"']</t>
  </si>
  <si>
    <t>80444</t>
  </si>
  <si>
    <t>381</t>
  </si>
  <si>
    <t>E08000033</t>
  </si>
  <si>
    <t>351, 841, 830, 382, 888, 383, 891, 343, 808, 359</t>
  </si>
  <si>
    <t>calderdale</t>
  </si>
  <si>
    <t>https://files.ofsted.gov.uk/v1/file/50246982</t>
  </si>
  <si>
    <t>naintara khosla</t>
  </si>
  <si>
    <t>19/02/2024</t>
  </si>
  <si>
    <t>23/02/2024</t>
  </si>
  <si>
    <t>15/05/24</t>
  </si>
  <si>
    <t>0.1879</t>
  </si>
  <si>
    <t>0.1997</t>
  </si>
  <si>
    <t>['0.014*"’" + 0.008*"Calderdale" + 0.007*"needs" + 0.006*"plans" + 0.005*"progress" + 0.005*"risk" + 0.005*"ensure" + 0.004*"well" + 0.004*"carers" + 0.004*"experiences"', '0.028*"’" + 0.011*"needs" + 0.008*"Calderdale" + 0.006*"well" + 0.006*"progress" + 0.006*"plans" + 0.005*"information" + 0.005*"risk" + 0.005*"ensure" + 0.005*"parents"', '0.014*"’" + 0.009*"needs" + 0.008*"Calderdale" + 0.007*"well" + 0.007*"ensure" + 0.006*"plans" + 0.005*"parents" + 0.005*"progress" + 0.005*"supported" + 0.005*"risk"']</t>
  </si>
  <si>
    <t>80445</t>
  </si>
  <si>
    <t>873</t>
  </si>
  <si>
    <t>E10000003</t>
  </si>
  <si>
    <t>800, 916, 850, 919, 931, 937, 869, 938, 865, 885</t>
  </si>
  <si>
    <t>cambridgeshire</t>
  </si>
  <si>
    <t>https://files.ofsted.gov.uk/v1/file/50247204</t>
  </si>
  <si>
    <t>04/03/2024</t>
  </si>
  <si>
    <t>15/03/2024</t>
  </si>
  <si>
    <t>0.2052</t>
  </si>
  <si>
    <t>['0.020*"’" + 0.008*"needs" + 0.007*"good" + 0.007*"Cambridgeshire" + 0.007*"leaders" + 0.005*"effective" + 0.005*"practice" + 0.005*"well" + 0.004*"15" + 0.004*"quality"', '0.014*"’" + 0.007*"leaders" + 0.006*"Cambridgeshire" + 0.005*"effective" + 0.005*"needs" + 0.005*"well" + 0.005*"response" + 0.005*"good" + 0.004*"However" + 0.004*"quality"', '0.014*"’" + 0.007*"needs" + 0.005*"Cambridgeshire" + 0.005*"leaders" + 0.005*"4" + 0.004*"well" + 0.004*"response" + 0.004*"quality" + 0.004*"practice" + 0.004*"supported"']</t>
  </si>
  <si>
    <t>80446</t>
  </si>
  <si>
    <t>823</t>
  </si>
  <si>
    <t>E06000056</t>
  </si>
  <si>
    <t>867, 895, 881, 850, 919, 855, 803, 937, 869, 938</t>
  </si>
  <si>
    <t>central bedfordshire</t>
  </si>
  <si>
    <t>https://files.ofsted.gov.uk/v1/file/50178619</t>
  </si>
  <si>
    <t>17/01/2022</t>
  </si>
  <si>
    <t>21/01/2022</t>
  </si>
  <si>
    <t>04/03/22</t>
  </si>
  <si>
    <t>0.196</t>
  </si>
  <si>
    <t>['0.016*"’" + 0.009*"well" + 0.007*"needs" + 0.006*"need" + 0.005*"good" + 0.005*"carers" + 0.005*"progress" + 0.005*"plans" + 0.005*"Central" + 0.004*"information"', '0.015*"’" + 0.009*"well" + 0.007*"needs" + 0.007*"carers" + 0.006*"plans" + 0.006*"need" + 0.006*"progress" + 0.005*"good" + 0.005*"Bedfordshire" + 0.005*"effective"', '0.018*"’" + 0.009*"well" + 0.007*"needs" + 0.007*"need" + 0.007*"good" + 0.006*"carers" + 0.006*"plans" + 0.005*"Bedfordshire" + 0.005*"supported" + 0.005*"2022"']</t>
  </si>
  <si>
    <t>80447</t>
  </si>
  <si>
    <t>895</t>
  </si>
  <si>
    <t>E06000049</t>
  </si>
  <si>
    <t>823, 896, 811, 850, 855, 802, 815, 877, 937, 885</t>
  </si>
  <si>
    <t>cheshire east</t>
  </si>
  <si>
    <t>https://files.ofsted.gov.uk/v1/file/50247203</t>
  </si>
  <si>
    <t>teresa godfrey</t>
  </si>
  <si>
    <t>26/02/2024</t>
  </si>
  <si>
    <t>08/03/2024</t>
  </si>
  <si>
    <t>0.1667</t>
  </si>
  <si>
    <t>0.1661</t>
  </si>
  <si>
    <t>['0.012*"’" + 0.006*"needs" + 0.006*"plans" + 0.006*"practice" + 0.005*"2024" + 0.005*"East" + 0.005*"means" + 0.005*"well" + 0.005*"leaders" + 0.005*"Cheshire"', '0.015*"’" + 0.009*"2024" + 0.008*"needs" + 0.008*"plans" + 0.007*"well" + 0.007*"practice" + 0.007*"Cheshire" + 0.006*"quality" + 0.006*"leaders" + 0.005*"East"', '0.009*"’" + 0.008*"2024" + 0.007*"well" + 0.006*"needs" + 0.006*"practice" + 0.006*"quality" + 0.006*"effective" + 0.006*"East" + 0.005*"plans" + 0.005*"need"']</t>
  </si>
  <si>
    <t>80448</t>
  </si>
  <si>
    <t>896</t>
  </si>
  <si>
    <t>E06000050</t>
  </si>
  <si>
    <t>895, 811, 881, 891, 334, 860, 356, 877, 937, 885</t>
  </si>
  <si>
    <t>cheshire west and chester</t>
  </si>
  <si>
    <t>https://files.ofsted.gov.uk/v1/file/50255617</t>
  </si>
  <si>
    <t>alison smale</t>
  </si>
  <si>
    <t>15/07/2024</t>
  </si>
  <si>
    <t>19/07/2024</t>
  </si>
  <si>
    <t>28/08/24</t>
  </si>
  <si>
    <t>0.1604</t>
  </si>
  <si>
    <t>0.1681</t>
  </si>
  <si>
    <t>7</t>
  </si>
  <si>
    <t>['0.015*"’" + 0.006*"needs" + 0.005*"well" + 0.005*"Chester" + 0.005*"progress" + 0.005*"good" + 0.005*"impact" + 0.005*"plans" + 0.005*"Cheshire" + 0.005*"access"', '0.016*"’" + 0.007*"needs" + 0.007*"well" + 0.006*"progress" + 0.006*"plans" + 0.005*"good" + 0.005*"West" + 0.005*"access" + 0.005*"meetings" + 0.005*"practice"', '0.014*"’" + 0.006*"well" + 0.005*"plans" + 0.005*"progress" + 0.005*"information" + 0.005*"impact" + 0.004*"needs" + 0.004*"19" + 0.004*"means" + 0.004*"2024"']</t>
  </si>
  <si>
    <t>80449</t>
  </si>
  <si>
    <t>380</t>
  </si>
  <si>
    <t>E08000032</t>
  </si>
  <si>
    <t>889, 350, 831, 332, 382, 353, 874, 354, 894, 335</t>
  </si>
  <si>
    <t>bradford</t>
  </si>
  <si>
    <t>https://files.ofsted.gov.uk/v1/file/50206434</t>
  </si>
  <si>
    <t>matt reed</t>
  </si>
  <si>
    <t>21/11/2022</t>
  </si>
  <si>
    <t>02/12/2022</t>
  </si>
  <si>
    <t>31/01/23</t>
  </si>
  <si>
    <t>0.1033</t>
  </si>
  <si>
    <t>0.1327</t>
  </si>
  <si>
    <t>['0.027*"’" + 0.008*"plans" + 0.005*"2" + 0.005*"risk" + 0.005*"Bradford" + 0.005*"21" + 0.005*"impact" + 0.005*"Council" + 0.004*"Borough" + 0.004*"2022"', '0.013*"’" + 0.005*"needs" + 0.004*"plans" + 0.004*"Bradford" + 0.004*"practice" + 0.004*"quality" + 0.004*"impact" + 0.004*"progress" + 0.003*"November" + 0.003*"need"', '0.017*"’" + 0.007*"plans" + 0.006*"needs" + 0.005*"Bradford" + 0.005*"◼" + 0.005*"need" + 0.004*"changes" + 0.004*"quality" + 0.004*"senior" + 0.004*"2022"']</t>
  </si>
  <si>
    <t>80450</t>
  </si>
  <si>
    <t>201</t>
  </si>
  <si>
    <t>GL</t>
  </si>
  <si>
    <t>E09000001</t>
  </si>
  <si>
    <t>302, 846, 202, 205, 207, 314, 318, 212, 213, 868</t>
  </si>
  <si>
    <t>london corporation</t>
  </si>
  <si>
    <t>https://files.ofsted.gov.uk/v1/file/50149902</t>
  </si>
  <si>
    <t>02/03/2020</t>
  </si>
  <si>
    <t>06/03/2020</t>
  </si>
  <si>
    <t>06/04/20</t>
  </si>
  <si>
    <t>0.2065</t>
  </si>
  <si>
    <t>['0.013*"needs" + 0.011*"’" + 0.011*"well" + 0.009*"ensure" + 0.007*"effective" + 0.006*"clear" + 0.005*"clearly" + 0.005*"good" + 0.005*"plans" + 0.005*"supported"', '0.010*"’" + 0.009*"needs" + 0.008*"well" + 0.006*"progress" + 0.005*"ensure" + 0.005*"effective" + 0.005*"within" + 0.005*"individual" + 0.005*"practice" + 0.004*"plans"', '0.014*"’" + 0.012*"needs" + 0.010*"well" + 0.010*"ensure" + 0.007*"clear" + 0.007*"good" + 0.007*"effective" + 0.006*"progress" + 0.006*"plans" + 0.005*"within"']</t>
  </si>
  <si>
    <t>80451</t>
  </si>
  <si>
    <t>384</t>
  </si>
  <si>
    <t>E08000036</t>
  </si>
  <si>
    <t>370, 371, 840, 390, 812, 807, 372, 342, 394, 359</t>
  </si>
  <si>
    <t>wakefield</t>
  </si>
  <si>
    <t>https://files.ofsted.gov.uk/v1/file/50174905</t>
  </si>
  <si>
    <t>victoria horsefield</t>
  </si>
  <si>
    <t>08/11/2021</t>
  </si>
  <si>
    <t>19/11/2021</t>
  </si>
  <si>
    <t>05/01/22</t>
  </si>
  <si>
    <t>0.2174</t>
  </si>
  <si>
    <t>0.1674</t>
  </si>
  <si>
    <t>['0.014*"’" + 0.008*"quality" + 0.008*"November" + 0.007*"Wakefield" + 0.007*"plans" + 0.006*"leaders" + 0.006*"practice" + 0.006*"well" + 0.006*"effective" + 0.005*"good"', '0.018*"’" + 0.009*"quality" + 0.008*"Wakefield" + 0.008*"well" + 0.008*"November" + 0.007*"good" + 0.007*"leaders" + 0.006*"effective" + 0.006*"plans" + 0.005*"needs"', '0.019*"’" + 0.008*"well" + 0.007*"leaders" + 0.007*"Wakefield" + 0.007*"effective" + 0.007*"good" + 0.006*"receive" + 0.006*"November" + 0.006*"progress" + 0.006*"19"']</t>
  </si>
  <si>
    <t>80453</t>
  </si>
  <si>
    <t>816</t>
  </si>
  <si>
    <t>E06000014</t>
  </si>
  <si>
    <t>867, 823, 895, 896, 850, 919, 356, 877, 937, 885</t>
  </si>
  <si>
    <t>york</t>
  </si>
  <si>
    <t>https://files.ofsted.gov.uk/v1/file/50182483</t>
  </si>
  <si>
    <t>07/03/2022</t>
  </si>
  <si>
    <t>18/03/2022</t>
  </si>
  <si>
    <t>04/05/22</t>
  </si>
  <si>
    <t>0.1621</t>
  </si>
  <si>
    <t>['0.012*"’" + 0.008*"March" + 0.006*"York" + 0.006*"quality" + 0.005*"However" + 0.005*"needs" + 0.005*"well" + 0.005*"plans" + 0.005*"appropriate" + 0.004*"need"', '0.012*"’" + 0.006*"March" + 0.006*"quality" + 0.006*"needs" + 0.005*"effective" + 0.005*"ensure" + 0.005*"supported" + 0.004*"well" + 0.004*"7" + 0.004*"18"', '0.019*"’" + 0.010*"needs" + 0.007*"quality" + 0.007*"effective" + 0.007*"March" + 0.006*"ensure" + 0.005*"York" + 0.005*"However" + 0.005*"practice" + 0.005*"training"']</t>
  </si>
  <si>
    <t>80454</t>
  </si>
  <si>
    <t>908</t>
  </si>
  <si>
    <t>E06000052</t>
  </si>
  <si>
    <t>878, 838, 845, 884, 921, 925, 926, 893, 933, 935</t>
  </si>
  <si>
    <t>cornwall</t>
  </si>
  <si>
    <t>https://files.ofsted.gov.uk/v1/file/50255376</t>
  </si>
  <si>
    <t>sarah canto</t>
  </si>
  <si>
    <t>01/07/2024</t>
  </si>
  <si>
    <t>05/07/2024</t>
  </si>
  <si>
    <t>22/08/24</t>
  </si>
  <si>
    <t>0.1911</t>
  </si>
  <si>
    <t>0.1817</t>
  </si>
  <si>
    <t>['0.020*"’" + 0.008*"Cornwall" + 0.006*"well" + 0.006*"need" + 0.006*"needs" + 0.005*"homes" + 0.005*"receive" + 0.004*"2024" + 0.004*"5" + 0.004*"effective"', '0.014*"’" + 0.012*"needs" + 0.008*"need" + 0.008*"Cornwall" + 0.007*"well" + 0.006*"receive" + 0.005*"leaders" + 0.005*"effective" + 0.005*"July" + 0.005*"2024"', '0.022*"’" + 0.008*"needs" + 0.007*"Cornwall" + 0.006*"need" + 0.006*"well" + 0.005*"effective" + 0.005*"oversight" + 0.005*"progress" + 0.005*"5" + 0.005*"receive"']</t>
  </si>
  <si>
    <t>80455</t>
  </si>
  <si>
    <t>420</t>
  </si>
  <si>
    <t>E06000053</t>
  </si>
  <si>
    <t>873, 908, 878, 916, 884, 931, 857, 893, 933, 865</t>
  </si>
  <si>
    <t>isles of scilly</t>
  </si>
  <si>
    <t>https://files.ofsted.gov.uk/v1/file/50226696</t>
  </si>
  <si>
    <t>11/07/2023</t>
  </si>
  <si>
    <t>13/07/2023</t>
  </si>
  <si>
    <t>25/08/23</t>
  </si>
  <si>
    <t>0.104</t>
  </si>
  <si>
    <t>['0.022*"’" + 0.012*"Isles" + 0.012*"Scilly" + 0.009*"information" + 0.009*"practice" + 0.009*"need" + 0.007*"needs" + 0.007*"quality" + 0.006*"11" + 0.006*"place"', '0.018*"’" + 0.011*"Scilly" + 0.011*"Isles" + 0.008*"information" + 0.008*"practice" + 0.006*"needs" + 0.006*"need" + 0.005*"place" + 0.005*"ensure" + 0.005*"13"', '0.022*"’" + 0.012*"Scilly" + 0.012*"Isles" + 0.009*"information" + 0.009*"protection" + 0.009*"need" + 0.008*"practice" + 0.006*"needs" + 0.006*"place" + 0.006*"quality"']</t>
  </si>
  <si>
    <t>80456</t>
  </si>
  <si>
    <t>331</t>
  </si>
  <si>
    <t>E08000026</t>
  </si>
  <si>
    <t>350, 831, 383, 887, 874, 851, 373, 852, 357, 335</t>
  </si>
  <si>
    <t>coventry</t>
  </si>
  <si>
    <t>https://files.ofsted.gov.uk/v1/file/50190643</t>
  </si>
  <si>
    <t>nick bennison</t>
  </si>
  <si>
    <t>20/06/2022</t>
  </si>
  <si>
    <t>01/07/2022</t>
  </si>
  <si>
    <t>12/08/22</t>
  </si>
  <si>
    <t>0.1733</t>
  </si>
  <si>
    <t>['0.015*"’" + 0.006*"plans" + 0.006*"well" + 0.006*"needs" + 0.006*"supported" + 0.005*"need" + 0.005*"family" + 0.004*"Coventry" + 0.004*"strong" + 0.004*"20"', '0.021*"’" + 0.010*"Coventry" + 0.009*"well" + 0.008*"needs" + 0.007*"plans" + 0.007*"supported" + 0.006*"family" + 0.005*"need" + 0.005*"strong" + 0.005*"PAs"', '0.020*"’" + 0.009*"Coventry" + 0.008*"well" + 0.007*"supported" + 0.007*"needs" + 0.006*"strong" + 0.005*"family" + 0.004*"need" + 0.004*"20" + 0.004*"plans"']</t>
  </si>
  <si>
    <t>80458</t>
  </si>
  <si>
    <t>841</t>
  </si>
  <si>
    <t>NE</t>
  </si>
  <si>
    <t>E06000005</t>
  </si>
  <si>
    <t>381, 840, 390, 392, 807, 343, 342, 808, 359, 344</t>
  </si>
  <si>
    <t>darlington</t>
  </si>
  <si>
    <t>https://files.ofsted.gov.uk/v1/file/50200877</t>
  </si>
  <si>
    <t>vicky metheringham</t>
  </si>
  <si>
    <t>10/10/2022</t>
  </si>
  <si>
    <t>21/10/2022</t>
  </si>
  <si>
    <t>02/12/22</t>
  </si>
  <si>
    <t>0.1983</t>
  </si>
  <si>
    <t>1</t>
  </si>
  <si>
    <t>['0.017*"’" + 0.006*"needs" + 0.006*"well" + 0.006*"leaders" + 0.005*"practice" + 0.005*"Darlington" + 0.004*"quality" + 0.004*"supported" + 0.004*"education" + 0.004*"October"', '0.018*"’" + 0.009*"leaders" + 0.007*"practice" + 0.007*"well" + 0.007*"October" + 0.006*"needs" + 0.005*"effective" + 0.005*"supported" + 0.005*"education" + 0.005*"21"', '0.020*"’" + 0.010*"well" + 0.008*"October" + 0.007*"Darlington" + 0.007*"needs" + 0.005*"quality" + 0.005*"practice" + 0.005*"effective" + 0.005*"family" + 0.005*"leaders"']</t>
  </si>
  <si>
    <t>80459</t>
  </si>
  <si>
    <t>831</t>
  </si>
  <si>
    <t>EM</t>
  </si>
  <si>
    <t>E06000015</t>
  </si>
  <si>
    <t>350, 331, 332, 382, 383, 887, 874, 373, 894, 335</t>
  </si>
  <si>
    <t>derby</t>
  </si>
  <si>
    <t>https://files.ofsted.gov.uk/v1/file/50183218</t>
  </si>
  <si>
    <t>julie knight</t>
  </si>
  <si>
    <t>21/03/2022</t>
  </si>
  <si>
    <t>25/03/2022</t>
  </si>
  <si>
    <t>11/05/22</t>
  </si>
  <si>
    <t>0.2161</t>
  </si>
  <si>
    <t>0.1995</t>
  </si>
  <si>
    <t>['0.016*"’" + 0.008*"needs" + 0.006*"Derby" + 0.006*"receive" + 0.006*"quality" + 0.005*"plans" + 0.005*"good" + 0.005*"leaders" + 0.004*"progress" + 0.004*"need"', '0.014*"’" + 0.006*"needs" + 0.005*"quality" + 0.004*"Derby" + 0.004*"well" + 0.004*"plans" + 0.004*"progress" + 0.004*"views" + 0.004*"good" + 0.004*"receive"', '0.027*"’" + 0.012*"needs" + 0.009*"Derby" + 0.007*"quality" + 0.007*"receive" + 0.007*"progress" + 0.006*"need" + 0.006*"appropriate" + 0.006*"plans" + 0.006*"leaders"']</t>
  </si>
  <si>
    <t>80460</t>
  </si>
  <si>
    <t>830</t>
  </si>
  <si>
    <t>E10000007</t>
  </si>
  <si>
    <t>896, 909, 886, 888, 925, 940, 891, 860, 359, 885</t>
  </si>
  <si>
    <t>derbyshire</t>
  </si>
  <si>
    <t>https://files.ofsted.gov.uk/v1/file/50237006</t>
  </si>
  <si>
    <t>30/10/2023</t>
  </si>
  <si>
    <t>10/11/2023</t>
  </si>
  <si>
    <t>12/01/24</t>
  </si>
  <si>
    <t>0.1913</t>
  </si>
  <si>
    <t>['0.015*"’" + 0.009*"well" + 0.007*"Derbyshire" + 0.006*"effective" + 0.005*"needs" + 0.005*"positive" + 0.005*"10" + 0.005*"practice" + 0.005*"education" + 0.004*"good"', '0.016*"’" + 0.007*"well" + 0.006*"plans" + 0.006*"Derbyshire" + 0.005*"need" + 0.004*"leaders" + 0.004*"education" + 0.004*"positive" + 0.004*"progress" + 0.004*"November"', '0.010*"’" + 0.007*"Derbyshire" + 0.007*"well" + 0.005*"plans" + 0.005*"30" + 0.005*"good" + 0.004*"progress" + 0.004*"leaders" + 0.004*"health" + 0.004*"10"']</t>
  </si>
  <si>
    <t>80461</t>
  </si>
  <si>
    <t>878</t>
  </si>
  <si>
    <t>E10000008</t>
  </si>
  <si>
    <t>908, 838, 916, 884, 926, 893, 933, 935, 865, 885</t>
  </si>
  <si>
    <t>devon</t>
  </si>
  <si>
    <t>https://files.ofsted.gov.uk/v1/file/50149435</t>
  </si>
  <si>
    <t>20/01/2020</t>
  </si>
  <si>
    <t>31/01/2020</t>
  </si>
  <si>
    <t>17/03/20</t>
  </si>
  <si>
    <t>0.1234</t>
  </si>
  <si>
    <t>['0.010*"’" + 0.005*"leaders" + 0.004*"progress" + 0.004*"protection" + 0.004*"health" + 0.004*"quality" + 0.004*"time" + 0.004*"well" + 0.004*"living" + 0.003*"including"', '0.009*"’" + 0.006*"well" + 0.005*"health" + 0.005*"progress" + 0.005*"risk" + 0.004*"leaders" + 0.004*"case" + 0.004*"practice" + 0.004*"living" + 0.004*"early"', '0.009*"’" + 0.007*"well" + 0.006*"risk" + 0.005*"health" + 0.004*"leaders" + 0.004*"plans" + 0.004*"areas" + 0.004*"progress" + 0.004*"Devon" + 0.004*"risks"']</t>
  </si>
  <si>
    <t>80462</t>
  </si>
  <si>
    <t>371</t>
  </si>
  <si>
    <t>E08000017</t>
  </si>
  <si>
    <t>370, 332, 812, 813, 807, 372, 357, 894, 384, 359</t>
  </si>
  <si>
    <t>doncaster</t>
  </si>
  <si>
    <t>https://files.ofsted.gov.uk/v1/file/50181024</t>
  </si>
  <si>
    <t>tom anthony</t>
  </si>
  <si>
    <t>14/02/2022</t>
  </si>
  <si>
    <t>25/02/2022</t>
  </si>
  <si>
    <t>08/04/22</t>
  </si>
  <si>
    <t>0.1512</t>
  </si>
  <si>
    <t>0.1914</t>
  </si>
  <si>
    <t>8</t>
  </si>
  <si>
    <t>['0.012*"’" + 0.006*"well" + 0.004*"Doncaster" + 0.004*"plans" + 0.004*"quality" + 0.004*"oversight" + 0.004*"Trust" + 0.004*"Leaders" + 0.004*"many" + 0.003*"leaders"', '0.023*"’" + 0.006*"well" + 0.006*"progress" + 0.006*"leaders" + 0.005*"Doncaster" + 0.005*"Trust" + 0.005*"many" + 0.005*"arrangements" + 0.005*"records" + 0.005*"February"', '0.022*"’" + 0.007*"Doncaster" + 0.007*"well" + 0.006*"records" + 0.005*"many" + 0.005*"2022" + 0.005*"quality" + 0.005*"14" + 0.005*"plans" + 0.005*"information"']</t>
  </si>
  <si>
    <t>2532283</t>
  </si>
  <si>
    <t>838</t>
  </si>
  <si>
    <t>E10000009</t>
  </si>
  <si>
    <t>908, 878, 845, 916, 926, 893, 933, 935, 865, 885</t>
  </si>
  <si>
    <t>dorset</t>
  </si>
  <si>
    <t>https://files.ofsted.gov.uk/v1/file/50172438</t>
  </si>
  <si>
    <t>27/09/2021</t>
  </si>
  <si>
    <t>08/10/2021</t>
  </si>
  <si>
    <t>19/11/21</t>
  </si>
  <si>
    <t>0.1922</t>
  </si>
  <si>
    <t>['0.013*"’" + 0.007*"Dorset" + 0.007*"good" + 0.006*"well" + 0.005*"needs" + 0.004*"arrangements" + 0.004*"27" + 0.004*"8" + 0.004*"quality" + 0.004*"Senior"', '0.014*"’" + 0.008*"Dorset" + 0.006*"good" + 0.005*"leaders" + 0.005*"arrangements" + 0.004*"change" + 0.004*"well" + 0.004*"8" + 0.004*"2021" + 0.004*"need"', '0.014*"’" + 0.008*"Dorset" + 0.006*"well" + 0.005*"good" + 0.004*"quality" + 0.004*"needs" + 0.004*"impact" + 0.004*"8" + 0.004*"arrangements" + 0.004*"2021"']</t>
  </si>
  <si>
    <t>80464</t>
  </si>
  <si>
    <t>332</t>
  </si>
  <si>
    <t>E08000027</t>
  </si>
  <si>
    <t>830, 371, 888, 887, 813, 891, 372, 357, 894, 359</t>
  </si>
  <si>
    <t>dudley</t>
  </si>
  <si>
    <t>https://files.ofsted.gov.uk/v1/file/50204402</t>
  </si>
  <si>
    <t>31/10/2022</t>
  </si>
  <si>
    <t>11/11/2022</t>
  </si>
  <si>
    <t>13/01/23</t>
  </si>
  <si>
    <t>0.1605</t>
  </si>
  <si>
    <t>['0.010*"’" + 0.009*"needs" + 0.005*"However" + 0.004*"Dudley" + 0.004*"quality" + 0.004*"ensure" + 0.004*"plans" + 0.004*"arrangements" + 0.004*"oversight" + 0.004*"well"', '0.014*"’" + 0.011*"needs" + 0.008*"Dudley" + 0.005*"well" + 0.005*"always" + 0.005*"arrangements" + 0.005*"ensure" + 0.005*"However" + 0.005*"quality" + 0.005*"plans"', '0.019*"’" + 0.012*"needs" + 0.010*"Dudley" + 0.006*"well" + 0.006*"plans" + 0.006*"always" + 0.006*"arrangements" + 0.005*"oversight" + 0.005*"management" + 0.004*"enough"']</t>
  </si>
  <si>
    <t>80465</t>
  </si>
  <si>
    <t>840</t>
  </si>
  <si>
    <t>E06000047</t>
  </si>
  <si>
    <t>370, 841, 390, 392, 807, 342, 808, 394, 384, 359</t>
  </si>
  <si>
    <t>durham</t>
  </si>
  <si>
    <t>https://files.ofsted.gov.uk/v1/file/50187560</t>
  </si>
  <si>
    <t>louise hollick</t>
  </si>
  <si>
    <t>09/05/2022</t>
  </si>
  <si>
    <t>20/05/2022</t>
  </si>
  <si>
    <t>05/07/22</t>
  </si>
  <si>
    <t>0.1789</t>
  </si>
  <si>
    <t>0.1734</t>
  </si>
  <si>
    <t>['0.012*"’" + 0.010*"needs" + 0.008*"well" + 0.007*"plans" + 0.006*"Durham" + 0.006*"May" + 0.006*"practice" + 0.005*"ensure" + 0.005*"10" + 0.005*"family"', '0.014*"’" + 0.011*"needs" + 0.007*"May" + 0.007*"Durham" + 0.006*"well" + 0.005*"ensure" + 0.005*"number" + 0.005*"practice" + 0.005*"risks" + 0.005*"family"', '0.017*"’" + 0.010*"needs" + 0.008*"plans" + 0.007*"Durham" + 0.007*"May" + 0.006*"ensure" + 0.005*"well" + 0.005*"risks" + 0.004*"practice" + 0.004*"appropriate"']</t>
  </si>
  <si>
    <t>80466</t>
  </si>
  <si>
    <t>811</t>
  </si>
  <si>
    <t>E06000011</t>
  </si>
  <si>
    <t>895, 896, 830, 815, 929, 891, 860, 877, 937, 885</t>
  </si>
  <si>
    <t>east riding of yorkshire</t>
  </si>
  <si>
    <t>https://files.ofsted.gov.uk/v1/file/50212242</t>
  </si>
  <si>
    <t>louise walker</t>
  </si>
  <si>
    <t>30/01/2023</t>
  </si>
  <si>
    <t>10/02/2023</t>
  </si>
  <si>
    <t>24/03/23</t>
  </si>
  <si>
    <t>0.1742</t>
  </si>
  <si>
    <t>['0.019*"’" + 0.009*"needs" + 0.007*"plans" + 0.007*"well" + 0.006*"East" + 0.006*"progress" + 0.005*"Riding" + 0.005*"family" + 0.005*"30" + 0.004*"partners"', '0.012*"’" + 0.009*"plans" + 0.008*"well" + 0.008*"needs" + 0.006*"East" + 0.006*"Riding" + 0.006*"progress" + 0.005*"good" + 0.005*"education" + 0.005*"2023"', '0.018*"’" + 0.010*"needs" + 0.009*"well" + 0.009*"plans" + 0.008*"progress" + 0.007*"Riding" + 0.006*"East" + 0.005*"10" + 0.005*"partners" + 0.005*"information"']</t>
  </si>
  <si>
    <t>80467</t>
  </si>
  <si>
    <t>845</t>
  </si>
  <si>
    <t>E10000011</t>
  </si>
  <si>
    <t>839, 878, 838, 881, 886, 926, 802, 933, 935, 885</t>
  </si>
  <si>
    <t>east sussex</t>
  </si>
  <si>
    <t>https://files.ofsted.gov.uk/v1/file/50239111</t>
  </si>
  <si>
    <t>11/12/2023</t>
  </si>
  <si>
    <t>15/12/2023</t>
  </si>
  <si>
    <t>06/02/24</t>
  </si>
  <si>
    <t>0.1738</t>
  </si>
  <si>
    <t>['0.017*"’" + 0.010*"well" + 0.008*"needs" + 0.007*"plans" + 0.007*"East" + 0.006*"progress" + 0.005*"including" + 0.005*"Sussex" + 0.005*"effective" + 0.005*"experiences"', '0.016*"’" + 0.010*"well" + 0.007*"needs" + 0.007*"progress" + 0.007*"plans" + 0.006*"Sussex" + 0.006*"including" + 0.006*"East" + 0.006*"experiences" + 0.005*"11"', '0.016*"’" + 0.009*"plans" + 0.008*"needs" + 0.008*"well" + 0.007*"Sussex" + 0.006*"impact" + 0.006*"East" + 0.006*"progress" + 0.005*"including" + 0.005*"11"']</t>
  </si>
  <si>
    <t>80468</t>
  </si>
  <si>
    <t>881</t>
  </si>
  <si>
    <t>E10000012</t>
  </si>
  <si>
    <t>823, 850, 886, 855, 802, 803, 860, 937, 938, 885</t>
  </si>
  <si>
    <t>essex</t>
  </si>
  <si>
    <t>https://files.ofsted.gov.uk/v1/file/50225703</t>
  </si>
  <si>
    <t>kendra bell</t>
  </si>
  <si>
    <t>26/06/2023</t>
  </si>
  <si>
    <t>30/06/2023</t>
  </si>
  <si>
    <t>11/08/23</t>
  </si>
  <si>
    <t>0.197</t>
  </si>
  <si>
    <t>['0.020*"’" + 0.007*"needs" + 0.007*"well" + 0.007*"progress" + 0.007*"family" + 0.006*"plans" + 0.006*"risk" + 0.006*"Essex" + 0.006*"advisers" + 0.006*"‘"', '0.015*"’" + 0.007*"well" + 0.006*"progress" + 0.005*"understand" + 0.005*"plans" + 0.004*"helped" + 0.004*"new" + 0.004*"health" + 0.004*"quality" + 0.004*"needs"', '0.018*"’" + 0.007*"well" + 0.006*"needs" + 0.006*"progress" + 0.006*"plans" + 0.004*"health" + 0.004*"new" + 0.004*"leaders" + 0.004*"understand" + 0.004*"supported"']</t>
  </si>
  <si>
    <t>80469</t>
  </si>
  <si>
    <t>390</t>
  </si>
  <si>
    <t>E08000037</t>
  </si>
  <si>
    <t>370, 841, 840, 392, 393, 342, 394, 357, 384, 359</t>
  </si>
  <si>
    <t>gateshead</t>
  </si>
  <si>
    <t>https://files.ofsted.gov.uk/v1/file/50083971</t>
  </si>
  <si>
    <t>jan edwards</t>
  </si>
  <si>
    <t>29/04/2019</t>
  </si>
  <si>
    <t>03/05/2019</t>
  </si>
  <si>
    <t>11/06/19</t>
  </si>
  <si>
    <t>0.1862</t>
  </si>
  <si>
    <t>0.1938</t>
  </si>
  <si>
    <t>['0.014*"’" + 0.009*"effective" + 0.007*"practice" + 0.007*"good" + 0.005*"quality" + 0.005*"well" + 0.005*"home" + 0.005*"progress" + 0.005*"needs" + 0.004*"timely"', '0.014*"’" + 0.008*"effective" + 0.007*"practice" + 0.006*"timely" + 0.006*"good" + 0.005*"needs" + 0.005*"quality" + 0.005*"well" + 0.005*"improve" + 0.004*"focus"', '0.013*"’" + 0.009*"effective" + 0.007*"quality" + 0.007*"needs" + 0.007*"good" + 0.006*"well" + 0.006*"practice" + 0.005*"timely" + 0.005*"improve" + 0.005*"early"']</t>
  </si>
  <si>
    <t>80470</t>
  </si>
  <si>
    <t>916</t>
  </si>
  <si>
    <t>E10000013</t>
  </si>
  <si>
    <t>800, 873, 878, 838, 850, 893, 803, 938, 865, 885</t>
  </si>
  <si>
    <t>gloucestershire</t>
  </si>
  <si>
    <t>https://files.ofsted.gov.uk/v1/file/50180552</t>
  </si>
  <si>
    <t>andrew waugh</t>
  </si>
  <si>
    <t>07/02/2022</t>
  </si>
  <si>
    <t>18/02/2022</t>
  </si>
  <si>
    <t>01/04/22</t>
  </si>
  <si>
    <t>0.1977</t>
  </si>
  <si>
    <t>['0.014*"’" + 0.007*"2022" + 0.006*"plans" + 0.006*"February" + 0.006*"needs" + 0.005*"well" + 0.005*"protection" + 0.005*"progress" + 0.004*"experienced" + 0.004*"18"', '0.018*"’" + 0.010*"needs" + 0.007*"February" + 0.006*"plans" + 0.006*"well" + 0.006*"2022" + 0.005*"18" + 0.005*"Gloucestershire" + 0.005*"experienced" + 0.005*"appropriate"', '0.019*"’" + 0.008*"needs" + 0.007*"February" + 0.007*"2022" + 0.006*"plans" + 0.006*"progress" + 0.006*"Gloucestershire" + 0.005*"family" + 0.005*"good" + 0.005*"well"']</t>
  </si>
  <si>
    <t>80471</t>
  </si>
  <si>
    <t>876</t>
  </si>
  <si>
    <t>E06000006</t>
  </si>
  <si>
    <t>370, 841, 840, 805, 340, 806, 812, 807, 393, 394</t>
  </si>
  <si>
    <t>halton</t>
  </si>
  <si>
    <t>https://files.ofsted.gov.uk/v1/file/50252259</t>
  </si>
  <si>
    <t>13/05/2024</t>
  </si>
  <si>
    <t>24/05/2024</t>
  </si>
  <si>
    <t>12/07/24</t>
  </si>
  <si>
    <t>0.1292</t>
  </si>
  <si>
    <t>['0.013*"’" + 0.008*"needs" + 0.006*"Halton" + 0.006*"many" + 0.005*"2024" + 0.005*"including" + 0.005*"13" + 0.005*"quality" + 0.004*"plans" + 0.004*"protection"', '0.015*"’" + 0.007*"many" + 0.006*"needs" + 0.006*"need" + 0.005*"quality" + 0.005*"Halton" + 0.005*"including" + 0.005*"Leaders" + 0.004*"effective" + 0.004*"2024"', '0.018*"’" + 0.007*"quality" + 0.007*"Halton" + 0.007*"needs" + 0.006*"including" + 0.006*"plans" + 0.006*"protection" + 0.005*"need" + 0.005*"lack" + 0.005*"recently"']</t>
  </si>
  <si>
    <t>80472</t>
  </si>
  <si>
    <t>850</t>
  </si>
  <si>
    <t>E10000014</t>
  </si>
  <si>
    <t>873, 823, 916, 919, 855, 802, 803, 937, 938, 885</t>
  </si>
  <si>
    <t>hampshire</t>
  </si>
  <si>
    <t>https://files.ofsted.gov.uk/v1/file/50253183</t>
  </si>
  <si>
    <t>10/06/2024</t>
  </si>
  <si>
    <t>14/06/2024</t>
  </si>
  <si>
    <t>23/07/24</t>
  </si>
  <si>
    <t>0.2186</t>
  </si>
  <si>
    <t>['0.012*"’" + 0.008*"well" + 0.008*"family" + 0.006*"plans" + 0.006*"10" + 0.005*"new" + 0.005*"quality" + 0.005*"progress" + 0.005*"practice" + 0.005*"needs"', '0.021*"’" + 0.008*"progress" + 0.007*"well" + 0.007*"plans" + 0.007*"new" + 0.007*"family" + 0.006*"quality" + 0.005*"carers" + 0.005*"achieve" + 0.005*"experiences"', '0.013*"’" + 0.008*"new" + 0.007*"family" + 0.005*"plans" + 0.005*"well" + 0.005*"needs" + 0.005*"practice" + 0.004*"quality" + 0.004*"progress" + 0.004*"understand"']</t>
  </si>
  <si>
    <t>80473</t>
  </si>
  <si>
    <t>805</t>
  </si>
  <si>
    <t>E06000001</t>
  </si>
  <si>
    <t>370, 890, 876, 340, 806, 812, 807, 355, 393, 394</t>
  </si>
  <si>
    <t>hartlepool</t>
  </si>
  <si>
    <t>https://files.ofsted.gov.uk/v1/file/50247208</t>
  </si>
  <si>
    <t>18/03/2024</t>
  </si>
  <si>
    <t>22/03/2024</t>
  </si>
  <si>
    <t>0.2009</t>
  </si>
  <si>
    <t>['0.022*"’" + 0.007*"needs" + 0.007*"March" + 0.007*"Hartlepool" + 0.006*"well" + 0.005*"plans" + 0.005*"strong" + 0.005*"leaders" + 0.005*"practice" + 0.005*"effective"', '0.018*"’" + 0.008*"March" + 0.007*"Hartlepool" + 0.006*"leaders" + 0.006*"needs" + 0.006*"well" + 0.005*"need" + 0.005*"18" + 0.004*"22" + 0.004*"plans"', '0.019*"’" + 0.007*"Hartlepool" + 0.007*"needs" + 0.007*"March" + 0.006*"well" + 0.005*"leaders" + 0.005*"ensure" + 0.005*"18" + 0.004*"clear" + 0.004*"effective"']</t>
  </si>
  <si>
    <t>80474</t>
  </si>
  <si>
    <t>884</t>
  </si>
  <si>
    <t>E06000019</t>
  </si>
  <si>
    <t>908, 909, 878, 838, 916, 926, 893, 933, 935, 865</t>
  </si>
  <si>
    <t>herefordshire</t>
  </si>
  <si>
    <t>https://files.ofsted.gov.uk/v1/file/50192875</t>
  </si>
  <si>
    <t>18/07/2022</t>
  </si>
  <si>
    <t>29/07/2022</t>
  </si>
  <si>
    <t>21/09/22</t>
  </si>
  <si>
    <t>0.1018</t>
  </si>
  <si>
    <t>['0.012*"’" + 0.005*"Herefordshire" + 0.005*"practice" + 0.005*"needs" + 0.005*"many" + 0.004*"July" + 0.004*"lack" + 0.004*"progress" + 0.004*"quality" + 0.004*"need"', '0.018*"’" + 0.005*"needs" + 0.005*"practice" + 0.004*"impact" + 0.004*"management" + 0.004*"Herefordshire" + 0.004*"many" + 0.004*"carers" + 0.004*"across" + 0.004*"18"', '0.020*"’" + 0.006*"lack" + 0.006*"practice" + 0.006*"Herefordshire" + 0.006*"impact" + 0.005*"plans" + 0.005*"29" + 0.004*"need" + 0.004*"many" + 0.004*"18"']</t>
  </si>
  <si>
    <t>80475</t>
  </si>
  <si>
    <t>919</t>
  </si>
  <si>
    <t>E10000015</t>
  </si>
  <si>
    <t>867, 825, 873, 823, 850, 931, 358, 869, 938, 868</t>
  </si>
  <si>
    <t>hertfordshire</t>
  </si>
  <si>
    <t>https://files.ofsted.gov.uk/v1/file/50210577</t>
  </si>
  <si>
    <t>23/01/2023</t>
  </si>
  <si>
    <t>['0.028*"’" + 0.005*"well" + 0.005*"needs" + 0.005*"Hertfordshire" + 0.005*"January" + 0.004*"receive" + 0.004*"2023" + 0.004*"plans" + 0.004*"positive" + 0.004*"Leaders"', '0.020*"’" + 0.006*"Hertfordshire" + 0.006*"receive" + 0.006*"well" + 0.006*"needs" + 0.005*"plans" + 0.004*"need" + 0.004*"risk" + 0.004*"working" + 0.004*"leaders"', '0.020*"’" + 0.008*"well" + 0.007*"Hertfordshire" + 0.007*"needs" + 0.005*"receive" + 0.005*"23" + 0.004*"27" + 0.004*"leaders" + 0.004*"risk" + 0.004*"plans"']</t>
  </si>
  <si>
    <t>80419</t>
  </si>
  <si>
    <t>921</t>
  </si>
  <si>
    <t>E06000046</t>
  </si>
  <si>
    <t>839, 908, 830, 845, 925, 926, 879, 882, 935, 880</t>
  </si>
  <si>
    <t>isle of wight</t>
  </si>
  <si>
    <t>https://files.ofsted.gov.uk/v1/file/50235617</t>
  </si>
  <si>
    <t>03/11/2023</t>
  </si>
  <si>
    <t>15/12/23</t>
  </si>
  <si>
    <t>0.1908</t>
  </si>
  <si>
    <t>['0.017*"’" + 0.008*"leaders" + 0.006*"Isle" + 0.006*"Senior" + 0.005*"practice" + 0.005*"needs" + 0.005*"3" + 0.005*"well" + 0.005*"plans" + 0.005*"improve"', '0.020*"’" + 0.009*"leaders" + 0.007*"well" + 0.006*"needs" + 0.006*"Wight" + 0.006*"supported" + 0.006*"progress" + 0.005*"good" + 0.005*"plans" + 0.005*"3"', '0.015*"’" + 0.007*"leaders" + 0.005*"30" + 0.005*"needs" + 0.005*"well" + 0.005*"progress" + 0.005*"good" + 0.005*"improve" + 0.005*"Senior" + 0.004*"plans"']</t>
  </si>
  <si>
    <t>80476</t>
  </si>
  <si>
    <t>886</t>
  </si>
  <si>
    <t>E10000016</t>
  </si>
  <si>
    <t>845, 881, 888, 941, 891, 860, 935, 866, 937, 885</t>
  </si>
  <si>
    <t>kent</t>
  </si>
  <si>
    <t>https://files.ofsted.gov.uk/v1/file/50187561</t>
  </si>
  <si>
    <t>0.2202</t>
  </si>
  <si>
    <t>['0.015*"’" + 0.008*"Kent" + 0.007*"needs" + 0.005*"Council" + 0.005*"supported" + 0.005*"well" + 0.005*"practice" + 0.004*"plans" + 0.004*"progress" + 0.004*"provide"', '0.017*"’" + 0.010*"Kent" + 0.006*"supported" + 0.006*"well" + 0.006*"needs" + 0.005*"Council" + 0.005*"County" + 0.005*"leaders" + 0.005*"progress" + 0.004*"need"', '0.020*"’" + 0.011*"Kent" + 0.008*"needs" + 0.007*"well" + 0.006*"Council" + 0.006*"County" + 0.005*"supported" + 0.005*"progress" + 0.004*"practice" + 0.004*"leaders"']</t>
  </si>
  <si>
    <t>80477</t>
  </si>
  <si>
    <t>810</t>
  </si>
  <si>
    <t>E06000010</t>
  </si>
  <si>
    <t>890, 805, 806, 812, 879, 851, 355, 393, 852, 861</t>
  </si>
  <si>
    <t>kingston upon hull</t>
  </si>
  <si>
    <t>https://files.ofsted.gov.uk/v1/file/50204403</t>
  </si>
  <si>
    <t>14/11/2022</t>
  </si>
  <si>
    <t>25/11/2022</t>
  </si>
  <si>
    <t>0.1534</t>
  </si>
  <si>
    <t>['0.018*"’" + 0.007*"planning" + 0.006*"need" + 0.006*"practice" + 0.006*"small" + 0.006*"management" + 0.006*"protection" + 0.006*"oversight" + 0.006*"25" + 0.006*"well"', '0.012*"’" + 0.008*"number" + 0.007*"planning" + 0.005*"protection" + 0.005*"Hull" + 0.005*"need" + 0.005*"well" + 0.005*"management" + 0.004*"risks" + 0.004*"small"', '0.015*"’" + 0.008*"number" + 0.007*"well" + 0.006*"practice" + 0.006*"protection" + 0.005*"planning" + 0.005*"Hull" + 0.005*"risks" + 0.005*"impact" + 0.005*"teams"']</t>
  </si>
  <si>
    <t>80478</t>
  </si>
  <si>
    <t>382</t>
  </si>
  <si>
    <t>E08000034</t>
  </si>
  <si>
    <t>350, 351, 381, 831, 332, 888, 383, 354, 808, 894</t>
  </si>
  <si>
    <t>kirklees</t>
  </si>
  <si>
    <t>https://files.ofsted.gov.uk/v1/file/50255618</t>
  </si>
  <si>
    <t>rachel griffiths</t>
  </si>
  <si>
    <t>08/07/2024</t>
  </si>
  <si>
    <t>0.1701</t>
  </si>
  <si>
    <t>0.2018</t>
  </si>
  <si>
    <t>['0.017*"’" + 0.009*"Kirklees" + 0.008*"plans" + 0.007*"needs" + 0.007*"effective" + 0.006*"impact" + 0.005*"need" + 0.004*"2024" + 0.004*"ensure" + 0.004*"progress"', '0.019*"’" + 0.007*"plans" + 0.007*"needs" + 0.007*"well" + 0.006*"Kirklees" + 0.006*"effective" + 0.005*"leaders" + 0.005*"need" + 0.005*"quality" + 0.004*"experiences"', '0.024*"’" + 0.007*"effective" + 0.007*"needs" + 0.007*"Kirklees" + 0.006*"well" + 0.006*"plans" + 0.006*"impact" + 0.006*"leaders" + 0.006*"quality" + 0.005*"ensure"']</t>
  </si>
  <si>
    <t>80479</t>
  </si>
  <si>
    <t>340</t>
  </si>
  <si>
    <t>E08000011</t>
  </si>
  <si>
    <t>890, 876, 805, 341, 806, 807, 355, 393, 394, 357</t>
  </si>
  <si>
    <t>knowsley</t>
  </si>
  <si>
    <t>https://files.ofsted.gov.uk/v1/file/50173304</t>
  </si>
  <si>
    <t>11/10/2021</t>
  </si>
  <si>
    <t>22/10/2021</t>
  </si>
  <si>
    <t>03/12/21</t>
  </si>
  <si>
    <t>0.1561</t>
  </si>
  <si>
    <t>nan</t>
  </si>
  <si>
    <t>0</t>
  </si>
  <si>
    <t>['0.015*"’" + 0.007*"needs" + 0.007*"progress" + 0.006*"Knowsley" + 0.006*"plans" + 0.005*"quality" + 0.005*"need" + 0.005*"education" + 0.005*"experiences" + 0.005*"2021"', '0.010*"’" + 0.008*"progress" + 0.007*"plans" + 0.007*"needs" + 0.006*"quality" + 0.006*"Knowsley" + 0.005*"2021" + 0.005*"abuse" + 0.005*"impact" + 0.005*"22"', '0.017*"’" + 0.010*"progress" + 0.008*"quality" + 0.008*"plans" + 0.007*"needs" + 0.006*"2021" + 0.006*"Knowsley" + 0.006*"good" + 0.005*"need" + 0.005*"abuse"']</t>
  </si>
  <si>
    <t>80480</t>
  </si>
  <si>
    <t>888</t>
  </si>
  <si>
    <t>E10000017</t>
  </si>
  <si>
    <t>351, 381, 896, 830, 886, 891, 343, 860, 808, 359</t>
  </si>
  <si>
    <t>lancashire</t>
  </si>
  <si>
    <t>https://files.ofsted.gov.uk/v1/file/50205966</t>
  </si>
  <si>
    <t>28/11/2022</t>
  </si>
  <si>
    <t>09/12/2022</t>
  </si>
  <si>
    <t>26/01/23</t>
  </si>
  <si>
    <t>0.1671</t>
  </si>
  <si>
    <t>['0.014*"’" + 0.009*"well" + 0.007*"needs" + 0.006*"need" + 0.006*"Lancashire" + 0.005*"practice" + 0.005*"positive" + 0.005*"supported" + 0.005*"live" + 0.005*"progress"', '0.021*"’" + 0.009*"well" + 0.009*"need" + 0.008*"needs" + 0.007*"Lancashire" + 0.006*"plans" + 0.006*"supported" + 0.006*"parents" + 0.005*"positive" + 0.005*"number"', '0.011*"’" + 0.008*"well" + 0.006*"needs" + 0.005*"need" + 0.005*"Lancashire" + 0.005*"practice" + 0.004*"homes" + 0.004*"information" + 0.004*"health" + 0.004*"positive"']</t>
  </si>
  <si>
    <t>80481</t>
  </si>
  <si>
    <t>383</t>
  </si>
  <si>
    <t>E08000035</t>
  </si>
  <si>
    <t>350, 351, 381, 841, 831, 382, 392, 373, 808, 344</t>
  </si>
  <si>
    <t>leeds</t>
  </si>
  <si>
    <t>https://files.ofsted.gov.uk/v1/file/50182665</t>
  </si>
  <si>
    <t>21/02/2022</t>
  </si>
  <si>
    <t>09/05/22</t>
  </si>
  <si>
    <t>0.1792</t>
  </si>
  <si>
    <t>['0.019*"’" + 0.008*"Leeds" + 0.007*"needs" + 0.006*"well" + 0.005*"ensure" + 0.005*"risk" + 0.005*"protection" + 0.005*"plans" + 0.005*"21" + 0.004*"2022"', '0.017*"’" + 0.008*"needs" + 0.007*"Leeds" + 0.007*"well" + 0.006*"practice" + 0.006*"risk" + 0.004*"protection" + 0.004*"4" + 0.004*"including" + 0.004*"benefit"', '0.010*"’" + 0.006*"Leeds" + 0.005*"plans" + 0.004*"needs" + 0.004*"well" + 0.004*"practice" + 0.004*"4" + 0.004*"risk" + 0.004*"education" + 0.004*"21"']</t>
  </si>
  <si>
    <t>80482</t>
  </si>
  <si>
    <t>856</t>
  </si>
  <si>
    <t>E06000016</t>
  </si>
  <si>
    <t>889, 331, 312, 313, 874, 333, 871, 852, 335, 336</t>
  </si>
  <si>
    <t>leicester</t>
  </si>
  <si>
    <t>https://files.ofsted.gov.uk/v1/file/50171965</t>
  </si>
  <si>
    <t>neil penswick</t>
  </si>
  <si>
    <t>20/09/2021</t>
  </si>
  <si>
    <t>01/10/2021</t>
  </si>
  <si>
    <t>12/11/21</t>
  </si>
  <si>
    <t>0.2013</t>
  </si>
  <si>
    <t>['0.023*"’" + 0.010*"2021" + 0.010*"well" + 0.008*"Leicester" + 0.008*"needs" + 0.007*"good" + 0.007*"ensure" + 0.006*"including" + 0.006*"20" + 0.005*"number"', '0.018*"’" + 0.008*"well" + 0.008*"2021" + 0.007*"Leicester" + 0.005*"number" + 0.005*"good" + 0.005*"ensure" + 0.005*"needs" + 0.005*"1" + 0.005*"September"', '0.017*"’" + 0.008*"Leicester" + 0.007*"well" + 0.006*"needs" + 0.005*"2021" + 0.005*"1" + 0.004*"20" + 0.004*"number" + 0.004*"ensure" + 0.004*"including"']</t>
  </si>
  <si>
    <t>80483</t>
  </si>
  <si>
    <t>855</t>
  </si>
  <si>
    <t>E10000018</t>
  </si>
  <si>
    <t>823, 895, 881, 850, 802, 803, 860, 937, 938, 885</t>
  </si>
  <si>
    <t>leicestershire</t>
  </si>
  <si>
    <t>https://files.ofsted.gov.uk/v1/file/50252253</t>
  </si>
  <si>
    <t>ceri evans</t>
  </si>
  <si>
    <t>22/04/2024</t>
  </si>
  <si>
    <t>03/05/2024</t>
  </si>
  <si>
    <t>0.2054</t>
  </si>
  <si>
    <t>['0.014*"’" + 0.009*"well" + 0.006*"family" + 0.006*"Leicestershire" + 0.005*"needs" + 0.005*"experiences" + 0.005*"PAs" + 0.004*"quality" + 0.004*"supported" + 0.004*"risk"', '0.019*"’" + 0.010*"well" + 0.007*"need" + 0.006*"needs" + 0.006*"family" + 0.005*"Leicestershire" + 0.005*"risk" + 0.005*"experiences" + 0.005*"PAs" + 0.005*"3"', '0.020*"’" + 0.007*"Leicestershire" + 0.007*"well" + 0.006*"understand" + 0.006*"plans" + 0.005*"progress" + 0.005*"experiences" + 0.005*"family" + 0.005*"needs" + 0.005*"ensure"']</t>
  </si>
  <si>
    <t>80484</t>
  </si>
  <si>
    <t>925</t>
  </si>
  <si>
    <t>E10000019</t>
  </si>
  <si>
    <t>908, 909, 830, 926, 813, 940, 891, 860, 935, 885</t>
  </si>
  <si>
    <t>lincolnshire</t>
  </si>
  <si>
    <t>https://files.ofsted.gov.uk/v1/file/50219720</t>
  </si>
  <si>
    <t>24/04/2023</t>
  </si>
  <si>
    <t>28/04/2023</t>
  </si>
  <si>
    <t>14/06/23</t>
  </si>
  <si>
    <t>0.2164</t>
  </si>
  <si>
    <t>['0.017*"’" + 0.009*"Lincolnshire" + 0.006*"needs" + 0.006*"well" + 0.005*"progress" + 0.005*"24" + 0.004*"2023" + 0.004*"family" + 0.004*"need" + 0.003*"28"', '0.022*"’" + 0.007*"needs" + 0.006*"well" + 0.006*"Lincolnshire" + 0.006*"family" + 0.005*"plans" + 0.005*"progress" + 0.004*"effective" + 0.004*"28" + 0.004*"need"', '0.025*"’" + 0.008*"Lincolnshire" + 0.007*"needs" + 0.006*"plans" + 0.005*"well" + 0.004*"24" + 0.004*"progress" + 0.004*"April" + 0.004*"early" + 0.004*"28"']</t>
  </si>
  <si>
    <t>80485</t>
  </si>
  <si>
    <t>341</t>
  </si>
  <si>
    <t>E08000012</t>
  </si>
  <si>
    <t>841, 390, 876, 805, 340, 806, 391, 355, 393, 394</t>
  </si>
  <si>
    <t>liverpool</t>
  </si>
  <si>
    <t>https://files.ofsted.gov.uk/v1/file/50218078</t>
  </si>
  <si>
    <t>13/03/2023</t>
  </si>
  <si>
    <t>24/03/2023</t>
  </si>
  <si>
    <t>25/05/23</t>
  </si>
  <si>
    <t>['0.019*"’" + 0.007*"needs" + 0.006*"quality" + 0.006*"practice" + 0.005*"need" + 0.005*"always" + 0.004*"PAs" + 0.004*"timely" + 0.004*"13" + 0.004*"Liverpool"', '0.017*"’" + 0.008*"needs" + 0.006*"practice" + 0.006*"need" + 0.006*"always" + 0.006*"Liverpool" + 0.005*"quality" + 0.005*"24" + 0.005*"PAs" + 0.005*"senior"', '0.021*"’" + 0.007*"always" + 0.007*"need" + 0.007*"practice" + 0.007*"Liverpool" + 0.006*"needs" + 0.006*"protection" + 0.005*"quality" + 0.005*"timely" + 0.004*"harm"']</t>
  </si>
  <si>
    <t>80486</t>
  </si>
  <si>
    <t>301</t>
  </si>
  <si>
    <t>E09000002</t>
  </si>
  <si>
    <t>330, 331, 308, 203, 821, 352, 316, 892, 871, 320</t>
  </si>
  <si>
    <t>barking and dagenham</t>
  </si>
  <si>
    <t>https://files.ofsted.gov.uk/v1/file/50227183</t>
  </si>
  <si>
    <t>10/07/2023</t>
  </si>
  <si>
    <t>21/07/2023</t>
  </si>
  <si>
    <t>04/09/23</t>
  </si>
  <si>
    <t>0.2002</t>
  </si>
  <si>
    <t>['0.028*"’" + 0.008*"needs" + 0.006*"good" + 0.006*"plans" + 0.005*"carers" + 0.005*"progress" + 0.005*"practice" + 0.005*"well" + 0.004*"e" + 0.004*"London"', '0.020*"’" + 0.006*"needs" + 0.005*"information" + 0.005*"well" + 0.005*"practice" + 0.005*"impact" + 0.005*"plans" + 0.004*"progress" + 0.004*"good" + 0.004*"timely"', '0.017*"’" + 0.009*"needs" + 0.006*"plans" + 0.006*"good" + 0.006*"carers" + 0.005*"Barking" + 0.005*"well" + 0.005*"ensure" + 0.004*"Dagenham" + 0.004*"information"']</t>
  </si>
  <si>
    <t>80487</t>
  </si>
  <si>
    <t>302</t>
  </si>
  <si>
    <t>E09000003</t>
  </si>
  <si>
    <t>305, 307, 312, 313, 314, 315, 826, 870, 317, 319</t>
  </si>
  <si>
    <t>barnet</t>
  </si>
  <si>
    <t>https://files.ofsted.gov.uk/v1/file/50253182</t>
  </si>
  <si>
    <t>['0.017*"’" + 0.009*"needs" + 0.007*"well" + 0.006*"plans" + 0.005*"10" + 0.004*"risk" + 0.004*"14" + 0.004*"understand" + 0.004*"Barnet" + 0.004*"information"', '0.026*"’" + 0.009*"Barnet" + 0.009*"needs" + 0.008*"plans" + 0.007*"well" + 0.006*"experiences" + 0.005*"2024" + 0.005*"understand" + 0.005*"risk" + 0.004*"strong"', '0.017*"’" + 0.008*"well" + 0.007*"needs" + 0.006*"Barnet" + 0.006*"plans" + 0.005*"inform" + 0.004*"need" + 0.004*"14" + 0.004*"effective" + 0.004*"10"']</t>
  </si>
  <si>
    <t>80488</t>
  </si>
  <si>
    <t>303</t>
  </si>
  <si>
    <t>E09000004</t>
  </si>
  <si>
    <t>822, 881, 311, 886, 887, 826, 941, 882, 866, 883</t>
  </si>
  <si>
    <t>bexley</t>
  </si>
  <si>
    <t>https://files.ofsted.gov.uk/v1/file/50212243</t>
  </si>
  <si>
    <t>06/02/2023</t>
  </si>
  <si>
    <t>0.1906</t>
  </si>
  <si>
    <t>['0.017*"’" + 0.006*"well" + 0.005*"needs" + 0.005*"need" + 0.004*"Bexley" + 0.004*"practice" + 0.004*"10" + 0.004*"plans" + 0.004*"2023" + 0.003*"protection"', '0.023*"’" + 0.007*"effective" + 0.007*"well" + 0.007*"need" + 0.006*"needs" + 0.006*"Bexley" + 0.006*"plans" + 0.005*"6" + 0.005*"10" + 0.005*"progress"', '0.015*"’" + 0.007*"needs" + 0.005*"plans" + 0.005*"well" + 0.005*"Bexley" + 0.004*"effective" + 0.004*"including" + 0.004*"receive" + 0.004*"10" + 0.004*"make"']</t>
  </si>
  <si>
    <t>80489</t>
  </si>
  <si>
    <t>304</t>
  </si>
  <si>
    <t>E09000005</t>
  </si>
  <si>
    <t>306, 307, 308, 203, 309, 313, 316, 317, 871, 320</t>
  </si>
  <si>
    <t>brent</t>
  </si>
  <si>
    <t>https://files.ofsted.gov.uk/v1/file/50213625</t>
  </si>
  <si>
    <t>24/02/2023</t>
  </si>
  <si>
    <t>11/04/23</t>
  </si>
  <si>
    <t>0.1959</t>
  </si>
  <si>
    <t>['0.014*"’" + 0.009*"well" + 0.006*"plans" + 0.006*"information" + 0.006*"progress" + 0.006*"number" + 0.006*"leaders" + 0.005*"good" + 0.005*"senior" + 0.005*"timely"', '0.021*"’" + 0.009*"well" + 0.008*"leaders" + 0.007*"progress" + 0.007*"plans" + 0.006*"good" + 0.006*"practice" + 0.006*"Brent" + 0.006*"number" + 0.005*"quality"', '0.014*"’" + 0.007*"well" + 0.006*"leaders" + 0.005*"plans" + 0.005*"quality" + 0.005*"small" + 0.005*"good" + 0.004*"progress" + 0.004*"practice" + 0.004*"Brent"']</t>
  </si>
  <si>
    <t>80490</t>
  </si>
  <si>
    <t>305</t>
  </si>
  <si>
    <t>E09000006</t>
  </si>
  <si>
    <t>822, 867, 823, 850, 919, 931, 334, 356, 319, 358</t>
  </si>
  <si>
    <t>bromley</t>
  </si>
  <si>
    <t>https://files.ofsted.gov.uk/v1/file/50237004</t>
  </si>
  <si>
    <t>claire beckingham</t>
  </si>
  <si>
    <t>13/11/2023</t>
  </si>
  <si>
    <t>17/11/2023</t>
  </si>
  <si>
    <t>0.2085</t>
  </si>
  <si>
    <t>0.1797</t>
  </si>
  <si>
    <t>['0.015*"’" + 0.010*"Bromley" + 0.007*"well" + 0.007*"needs" + 0.006*"practice" + 0.006*"leaders" + 0.005*"plans" + 0.004*"health" + 0.004*"progress" + 0.004*"helping"', '0.020*"’" + 0.008*"Bromley" + 0.007*"well" + 0.006*"needs" + 0.006*"plans" + 0.005*"education" + 0.005*"leaders" + 0.005*"practice" + 0.005*"health" + 0.004*"2023"', '0.024*"’" + 0.008*"Bromley" + 0.007*"needs" + 0.006*"well" + 0.005*"leaders" + 0.005*"plans" + 0.004*"education" + 0.004*"health" + 0.004*"relationships" + 0.004*"need"']</t>
  </si>
  <si>
    <t>80491</t>
  </si>
  <si>
    <t>202</t>
  </si>
  <si>
    <t>E09000007</t>
  </si>
  <si>
    <t>302, 203, 205, 309, 206, 207, 352, 870, 212, 213</t>
  </si>
  <si>
    <t>camden</t>
  </si>
  <si>
    <t>https://files.ofsted.gov.uk/v1/file/50186251</t>
  </si>
  <si>
    <t>25/04/2022</t>
  </si>
  <si>
    <t>29/04/2022</t>
  </si>
  <si>
    <t>21/06/22</t>
  </si>
  <si>
    <t>0.1894</t>
  </si>
  <si>
    <t>['0.009*"’" + 0.006*"practice" + 0.006*"leaders" + 0.006*"Camden" + 0.004*"needs" + 0.004*"protection" + 0.004*"25" + 0.004*"well" + 0.004*"meetings" + 0.004*"April"', '0.014*"’" + 0.009*"Camden" + 0.007*"practice" + 0.006*"leaders" + 0.006*"well" + 0.006*"protection" + 0.006*"response" + 0.006*"needs" + 0.005*"29" + 0.005*"appropriate"', '0.008*"’" + 0.006*"leaders" + 0.005*"Camden" + 0.005*"practice" + 0.005*"well" + 0.004*"progress" + 0.004*"needs" + 0.004*"25" + 0.004*"appropriate" + 0.004*"response"']</t>
  </si>
  <si>
    <t>80492</t>
  </si>
  <si>
    <t>306</t>
  </si>
  <si>
    <t>E09000008</t>
  </si>
  <si>
    <t>330, 304, 307, 308, 203, 309, 208, 209, 315, 320</t>
  </si>
  <si>
    <t>croydon</t>
  </si>
  <si>
    <t>https://files.ofsted.gov.uk/v1/file/50149056</t>
  </si>
  <si>
    <t>tara geere</t>
  </si>
  <si>
    <t>03/02/2020</t>
  </si>
  <si>
    <t>14/02/2020</t>
  </si>
  <si>
    <t>16/03/20</t>
  </si>
  <si>
    <t>['0.010*"’" + 0.006*"Senior" + 0.005*"well" + 0.005*"need" + 0.005*"needs" + 0.005*"Croydon" + 0.005*"ensure" + 0.005*"health" + 0.005*"good" + 0.005*"plans"', '0.009*"’" + 0.007*"needs" + 0.006*"effective" + 0.006*"quality" + 0.005*"well" + 0.005*"ensure" + 0.005*"good" + 0.005*"risk" + 0.005*"need" + 0.005*"Croydon"', '0.014*"’" + 0.009*"well" + 0.008*"needs" + 0.006*"Croydon" + 0.005*"quality" + 0.005*"improved" + 0.005*"need" + 0.005*"Senior" + 0.005*"good" + 0.005*"education"']</t>
  </si>
  <si>
    <t>80493</t>
  </si>
  <si>
    <t>307</t>
  </si>
  <si>
    <t>E09000009</t>
  </si>
  <si>
    <t>302, 304, 310, 312, 313, 315, 870, 317, 871, 320</t>
  </si>
  <si>
    <t>ealing</t>
  </si>
  <si>
    <t>https://files.ofsted.gov.uk/v1/file/50252258</t>
  </si>
  <si>
    <t>0.1921</t>
  </si>
  <si>
    <t>['0.017*"’" + 0.007*"Ealing" + 0.006*"well" + 0.005*"plans" + 0.005*"need" + 0.005*"progress" + 0.004*"effective" + 0.004*"needs" + 0.004*"London" + 0.004*"including"', '0.017*"’" + 0.008*"well" + 0.007*"Ealing" + 0.007*"needs" + 0.006*"progress" + 0.005*"plans" + 0.005*"effective" + 0.005*"3" + 0.005*"London" + 0.005*"experiences"', '0.017*"’" + 0.010*"Ealing" + 0.007*"progress" + 0.006*"well" + 0.006*"plans" + 0.006*"needs" + 0.005*"effective" + 0.005*"need" + 0.005*"22" + 0.005*"including"']</t>
  </si>
  <si>
    <t>80494</t>
  </si>
  <si>
    <t>308</t>
  </si>
  <si>
    <t>E09000010</t>
  </si>
  <si>
    <t>301, 330, 306, 307, 203, 309, 312, 821, 870, 320</t>
  </si>
  <si>
    <t>enfield</t>
  </si>
  <si>
    <t>https://files.ofsted.gov.uk/v1/file/50256007</t>
  </si>
  <si>
    <t>christine kennet</t>
  </si>
  <si>
    <t>22/07/2024</t>
  </si>
  <si>
    <t>26/07/2024</t>
  </si>
  <si>
    <t>04/09/24</t>
  </si>
  <si>
    <t>0.2055</t>
  </si>
  <si>
    <t>0.1958</t>
  </si>
  <si>
    <t>['0.020*"’" + 0.011*"needs" + 0.008*"Enfield" + 0.007*"plans" + 0.007*"well" + 0.006*"need" + 0.005*"timely" + 0.005*"receive" + 0.005*"good" + 0.005*"practice"', '0.013*"’" + 0.009*"needs" + 0.007*"well" + 0.006*"Enfield" + 0.005*"plans" + 0.005*"need" + 0.005*"receive" + 0.004*"ensure" + 0.004*"education" + 0.004*"protection"', '0.016*"’" + 0.012*"well" + 0.010*"needs" + 0.007*"plans" + 0.007*"Enfield" + 0.006*"practice" + 0.005*"need" + 0.005*"receive" + 0.005*"timely" + 0.005*"access"']</t>
  </si>
  <si>
    <t>80495</t>
  </si>
  <si>
    <t>203</t>
  </si>
  <si>
    <t>E09000011</t>
  </si>
  <si>
    <t>301, 307, 308, 205, 309, 352, 315, 870, 210, 320</t>
  </si>
  <si>
    <t>greenwich</t>
  </si>
  <si>
    <t>https://files.ofsted.gov.uk/v1/file/50252576</t>
  </si>
  <si>
    <t>03/06/2024</t>
  </si>
  <si>
    <t>07/06/2024</t>
  </si>
  <si>
    <t>16/07/24</t>
  </si>
  <si>
    <t>0.1978</t>
  </si>
  <si>
    <t>['0.018*"’" + 0.011*"Greenwich" + 0.007*"plans" + 0.007*"well" + 0.007*"needs" + 0.006*"3" + 0.006*"provide" + 0.005*"7" + 0.005*"quality" + 0.004*"Royal"', '0.018*"’" + 0.008*"needs" + 0.006*"Greenwich" + 0.006*"well" + 0.005*"2024" + 0.005*"progress" + 0.005*"plans" + 0.004*"June" + 0.004*"Borough" + 0.004*"education"', '0.017*"’" + 0.015*"Greenwich" + 0.007*"well" + 0.007*"needs" + 0.005*"plans" + 0.005*"progress" + 0.005*"7" + 0.004*"carers" + 0.004*"provide" + 0.004*"Royal"']</t>
  </si>
  <si>
    <t>80496</t>
  </si>
  <si>
    <t>204</t>
  </si>
  <si>
    <t>E09000012</t>
  </si>
  <si>
    <t>306, 308, 203, 205, 309, 206, 208, 209, 210, 320</t>
  </si>
  <si>
    <t>hackney</t>
  </si>
  <si>
    <t>https://files.ofsted.gov.uk/v1/file/50255165</t>
  </si>
  <si>
    <t>12/07/2024</t>
  </si>
  <si>
    <t>20/08/24</t>
  </si>
  <si>
    <t>0.2073</t>
  </si>
  <si>
    <t>['0.021*"’" + 0.009*"Hackney" + 0.007*"needs" + 0.007*"carers" + 0.006*"well" + 0.006*"need" + 0.005*"12" + 0.005*"Leaders" + 0.004*"practice" + 0.004*"education"', '0.013*"’" + 0.010*"Hackney" + 0.009*"needs" + 0.004*"effective" + 0.004*"well" + 0.004*"12" + 0.004*"need" + 0.004*"leaders" + 0.004*"impact" + 0.004*"offer"', '0.017*"’" + 0.008*"Hackney" + 0.007*"needs" + 0.005*"well" + 0.005*"carers" + 0.005*"July" + 0.005*"practice" + 0.005*"timely" + 0.004*"1" + 0.004*"effective"']</t>
  </si>
  <si>
    <t>80497</t>
  </si>
  <si>
    <t>205</t>
  </si>
  <si>
    <t>E09000013</t>
  </si>
  <si>
    <t>202, 203, 309, 206, 207, 315, 870, 210, 212, 213</t>
  </si>
  <si>
    <t>hammersmith and fulham</t>
  </si>
  <si>
    <t>https://files.ofsted.gov.uk/v1/file/50247205</t>
  </si>
  <si>
    <t>11/03/2024</t>
  </si>
  <si>
    <t>0.2112</t>
  </si>
  <si>
    <t>['0.010*"’" + 0.007*"well" + 0.006*"needs" + 0.006*"receive" + 0.004*"Hammersmith" + 0.004*"Fulham" + 0.004*"Leaders" + 0.004*"need" + 0.004*"15" + 0.004*"timely"', '0.019*"’" + 0.008*"well" + 0.006*"receive" + 0.005*"plans" + 0.005*"Fulham" + 0.004*"leaders" + 0.004*"Leaders" + 0.004*"effective" + 0.004*"11" + 0.004*"needs"', '0.015*"’" + 0.006*"well" + 0.006*"needs" + 0.005*"plans" + 0.005*"receive" + 0.004*"Hammersmith" + 0.004*"protection" + 0.004*"2024" + 0.004*"leaders" + 0.004*"Fulham"']</t>
  </si>
  <si>
    <t>80498</t>
  </si>
  <si>
    <t>309</t>
  </si>
  <si>
    <t>E09000014</t>
  </si>
  <si>
    <t>306, 308, 203, 204, 205, 206, 208, 209, 210, 320</t>
  </si>
  <si>
    <t>haringey</t>
  </si>
  <si>
    <t>https://files.ofsted.gov.uk/v1/file/50213624</t>
  </si>
  <si>
    <t>13/02/2023</t>
  </si>
  <si>
    <t>['0.011*"’" + 0.007*"Haringey" + 0.006*"plans" + 0.005*"need" + 0.005*"good" + 0.005*"well" + 0.005*"needs" + 0.004*"progress" + 0.004*"leaders" + 0.004*"24"', '0.017*"’" + 0.008*"Haringey" + 0.008*"needs" + 0.006*"plans" + 0.006*"well" + 0.006*"good" + 0.006*"need" + 0.005*"education" + 0.004*"24" + 0.004*"progress"', '0.017*"’" + 0.009*"Haringey" + 0.009*"needs" + 0.008*"plans" + 0.006*"well" + 0.005*"progress" + 0.005*"good" + 0.005*"risk" + 0.004*"supported" + 0.004*"training"']</t>
  </si>
  <si>
    <t>80499</t>
  </si>
  <si>
    <t>310</t>
  </si>
  <si>
    <t>E09000015</t>
  </si>
  <si>
    <t>302, 304, 307, 312, 313, 314, 315, 317, 871, 319</t>
  </si>
  <si>
    <t>harrow</t>
  </si>
  <si>
    <t>https://files.ofsted.gov.uk/v1/file/50149055</t>
  </si>
  <si>
    <t>brenda mclaughlin</t>
  </si>
  <si>
    <t>10/02/2020</t>
  </si>
  <si>
    <t>0.2166</t>
  </si>
  <si>
    <t>0.2023</t>
  </si>
  <si>
    <t>['0.011*"good" + 0.010*"’" + 0.009*"well" + 0.007*"needs" + 0.005*"plans" + 0.005*"early" + 0.005*"need" + 0.005*"impact" + 0.005*"practice" + 0.004*"protection"', '0.012*"’" + 0.011*"good" + 0.008*"needs" + 0.006*"well" + 0.006*"impact" + 0.006*"plans" + 0.005*"protection" + 0.005*"need" + 0.005*"team" + 0.005*"practice"', '0.013*"’" + 0.010*"good" + 0.009*"well" + 0.009*"needs" + 0.005*"impact" + 0.005*"practice" + 0.005*"need" + 0.005*"plans" + 0.005*"protection" + 0.005*"experiences"']</t>
  </si>
  <si>
    <t>80500</t>
  </si>
  <si>
    <t>311</t>
  </si>
  <si>
    <t>E09000016</t>
  </si>
  <si>
    <t>303, 351, 881, 886, 888, 887, 941, 882, 866, 883</t>
  </si>
  <si>
    <t>havering</t>
  </si>
  <si>
    <t>https://files.ofsted.gov.uk/v1/file/50239788</t>
  </si>
  <si>
    <t>22/12/2023</t>
  </si>
  <si>
    <t>16/02/24</t>
  </si>
  <si>
    <t>['0.015*"’" + 0.013*"Havering" + 0.008*"quality" + 0.008*"plans" + 0.005*"oversight" + 0.005*"effective" + 0.005*"11" + 0.004*"December" + 0.004*"well" + 0.004*"needs"', '0.017*"’" + 0.011*"Havering" + 0.008*"quality" + 0.007*"effective" + 0.007*"plans" + 0.005*"needs" + 0.005*"oversight" + 0.004*"22" + 0.004*"many" + 0.004*"2023"', '0.021*"’" + 0.010*"Havering" + 0.010*"quality" + 0.007*"plans" + 0.006*"oversight" + 0.005*"practice" + 0.005*"22" + 0.005*"needs" + 0.005*"11" + 0.004*"2023"']</t>
  </si>
  <si>
    <t>80501</t>
  </si>
  <si>
    <t>312</t>
  </si>
  <si>
    <t>E09000017</t>
  </si>
  <si>
    <t>302, 331, 307, 313, 315, 826, 870, 317, 871, 319</t>
  </si>
  <si>
    <t>hillingdon</t>
  </si>
  <si>
    <t>https://files.ofsted.gov.uk/v1/file/50233295</t>
  </si>
  <si>
    <t>02/10/2023</t>
  </si>
  <si>
    <t>06/10/2023</t>
  </si>
  <si>
    <t>20/11/23</t>
  </si>
  <si>
    <t>0.2119</t>
  </si>
  <si>
    <t>['0.020*"’" + 0.009*"needs" + 0.009*"well" + 0.008*"Hillingdon" + 0.008*"plans" + 0.005*"team" + 0.004*"family" + 0.004*"need" + 0.004*"2" + 0.004*"PAs"', '0.011*"’" + 0.008*"needs" + 0.007*"Hillingdon" + 0.007*"plans" + 0.006*"well" + 0.005*"need" + 0.004*"6" + 0.004*"team" + 0.004*"2" + 0.004*"leaders"', '0.020*"’" + 0.010*"needs" + 0.008*"plans" + 0.007*"Hillingdon" + 0.006*"well" + 0.004*"need" + 0.004*"team" + 0.004*"experiences" + 0.004*"6" + 0.004*"2"']</t>
  </si>
  <si>
    <t>80503</t>
  </si>
  <si>
    <t>313</t>
  </si>
  <si>
    <t>E09000018</t>
  </si>
  <si>
    <t>302, 307, 310, 312, 856, 315, 870, 317, 871, 319</t>
  </si>
  <si>
    <t>hounslow</t>
  </si>
  <si>
    <t>https://files.ofsted.gov.uk/v1/file/50234334</t>
  </si>
  <si>
    <t>16/10/2023</t>
  </si>
  <si>
    <t>20/10/2023</t>
  </si>
  <si>
    <t>01/12/23</t>
  </si>
  <si>
    <t>0.1948</t>
  </si>
  <si>
    <t>['0.021*"’" + 0.010*"needs" + 0.009*"well" + 0.008*"Hounslow" + 0.007*"effective" + 0.007*"timely" + 0.005*"20" + 0.005*"plans" + 0.004*"progress" + 0.004*"experiences"', '0.020*"’" + 0.011*"needs" + 0.011*"well" + 0.008*"effective" + 0.006*"timely" + 0.005*"Hounslow" + 0.005*"progress" + 0.004*"training" + 0.004*"October" + 0.004*"plans"', '0.018*"’" + 0.011*"needs" + 0.009*"well" + 0.007*"Hounslow" + 0.007*"plans" + 0.006*"effective" + 0.006*"timely" + 0.005*"experiences" + 0.005*"oversight" + 0.004*"strong"']</t>
  </si>
  <si>
    <t>80505</t>
  </si>
  <si>
    <t>206</t>
  </si>
  <si>
    <t>E09000019</t>
  </si>
  <si>
    <t>202, 203, 204, 205, 309, 208, 352, 210, 212, 213</t>
  </si>
  <si>
    <t>islington</t>
  </si>
  <si>
    <t>https://files.ofsted.gov.uk/v1/file/50150002</t>
  </si>
  <si>
    <t>nicola bennett</t>
  </si>
  <si>
    <t>09/03/2020</t>
  </si>
  <si>
    <t>13/03/2020</t>
  </si>
  <si>
    <t>15/04/20</t>
  </si>
  <si>
    <t>0.209</t>
  </si>
  <si>
    <t>['0.014*"’" + 0.013*"well" + 0.011*"needs" + 0.007*"plans" + 0.007*"good" + 0.006*"highly" + 0.005*"risk" + 0.005*"Islington" + 0.005*"leaders" + 0.005*"effective"', '0.011*"’" + 0.009*"needs" + 0.008*"well" + 0.006*"plans" + 0.006*"highly" + 0.005*"effective" + 0.005*"good" + 0.005*"need" + 0.005*"quality" + 0.004*"school"', '0.012*"needs" + 0.011*"’" + 0.008*"well" + 0.007*"quality" + 0.006*"leaders" + 0.006*"plans" + 0.006*"highly" + 0.005*"practice" + 0.005*"effective" + 0.005*"good"']</t>
  </si>
  <si>
    <t>80506</t>
  </si>
  <si>
    <t>208</t>
  </si>
  <si>
    <t>E09000022</t>
  </si>
  <si>
    <t>306, 308, 203, 204, 205, 309, 206, 209, 210, 320</t>
  </si>
  <si>
    <t>lambeth</t>
  </si>
  <si>
    <t>https://files.ofsted.gov.uk/v1/file/50202402</t>
  </si>
  <si>
    <t>russel breyer</t>
  </si>
  <si>
    <t>24/10/2022</t>
  </si>
  <si>
    <t>04/11/2022</t>
  </si>
  <si>
    <t>16/12/22</t>
  </si>
  <si>
    <t>0.1718</t>
  </si>
  <si>
    <t>['0.013*"’" + 0.010*"needs" + 0.007*"well" + 0.007*"plans" + 0.006*"good" + 0.006*"Lambeth" + 0.006*"leaders" + 0.005*"need" + 0.005*"impact" + 0.005*"progress"', '0.017*"’" + 0.010*"well" + 0.008*"plans" + 0.008*"good" + 0.007*"need" + 0.006*"needs" + 0.005*"impact" + 0.005*"Lambeth" + 0.005*"number" + 0.005*"arrangements"', '0.015*"’" + 0.010*"needs" + 0.007*"Lambeth" + 0.007*"well" + 0.007*"progress" + 0.007*"plans" + 0.005*"good" + 0.005*"4" + 0.005*"impact" + 0.005*"leaders"']</t>
  </si>
  <si>
    <t>80508</t>
  </si>
  <si>
    <t>209</t>
  </si>
  <si>
    <t>E09000023</t>
  </si>
  <si>
    <t>304, 306, 308, 203, 204, 205, 309, 208, 210, 320</t>
  </si>
  <si>
    <t>lewisham</t>
  </si>
  <si>
    <t>https://files.ofsted.gov.uk/v1/file/50238709</t>
  </si>
  <si>
    <t>nicki shaw</t>
  </si>
  <si>
    <t>04/12/2023</t>
  </si>
  <si>
    <t>31/01/24</t>
  </si>
  <si>
    <t>0.1851</t>
  </si>
  <si>
    <t>['0.019*"’" + 0.009*"needs" + 0.008*"well" + 0.007*"plans" + 0.007*"Lewisham" + 0.006*"effective" + 0.005*"appropriate" + 0.005*"progress" + 0.004*"leaders" + 0.004*"arrangements"', '0.019*"’" + 0.010*"well" + 0.008*"plans" + 0.006*"needs" + 0.005*"effective" + 0.005*"good" + 0.005*"progress" + 0.005*"4" + 0.005*"arrangements" + 0.005*"leaders"', '0.014*"’" + 0.007*"effective" + 0.006*"needs" + 0.006*"well" + 0.006*"Lewisham" + 0.005*"plans" + 0.005*"good" + 0.005*"4" + 0.005*"progress" + 0.004*"need"']</t>
  </si>
  <si>
    <t>80510</t>
  </si>
  <si>
    <t>315</t>
  </si>
  <si>
    <t>E09000024</t>
  </si>
  <si>
    <t>302, 307, 308, 312, 313, 314, 870, 317, 319, 212</t>
  </si>
  <si>
    <t>merton</t>
  </si>
  <si>
    <t>https://files.ofsted.gov.uk/v1/file/50182669</t>
  </si>
  <si>
    <t>0.1982</t>
  </si>
  <si>
    <t>['0.015*"’" + 0.007*"well" + 0.006*"needs" + 0.005*"Merton" + 0.005*"plans" + 0.005*"early" + 0.004*"risk" + 0.004*"access" + 0.004*"progress" + 0.004*"ensure"', '0.012*"’" + 0.006*"well" + 0.005*"Merton" + 0.005*"helping" + 0.005*"family" + 0.004*"needs" + 0.004*"4" + 0.004*"plans" + 0.004*"across" + 0.004*"leaders"', '0.018*"’" + 0.010*"well" + 0.007*"Merton" + 0.006*"needs" + 0.006*"good" + 0.005*"plans" + 0.005*"progress" + 0.004*"family" + 0.004*"28" + 0.004*"ensure"']</t>
  </si>
  <si>
    <t>80511</t>
  </si>
  <si>
    <t>316</t>
  </si>
  <si>
    <t>E09000025</t>
  </si>
  <si>
    <t>301, 304, 307, 308, 203, 204, 309, 821, 871, 320</t>
  </si>
  <si>
    <t>newham</t>
  </si>
  <si>
    <t>https://files.ofsted.gov.uk/v1/file/50192878</t>
  </si>
  <si>
    <t>0.1861</t>
  </si>
  <si>
    <t>['0.019*"’" + 0.009*"needs" + 0.006*"progress" + 0.006*"Newham" + 0.006*"good" + 0.006*"plans" + 0.006*"effective" + 0.005*"need" + 0.005*"practice" + 0.004*"Leaders"', '0.017*"’" + 0.007*"needs" + 0.006*"Newham" + 0.006*"progress" + 0.005*"effective" + 0.005*"need" + 0.005*"plans" + 0.005*"practice" + 0.005*"good" + 0.004*"Leaders"', '0.020*"’" + 0.008*"Newham" + 0.007*"practice" + 0.007*"needs" + 0.007*"plans" + 0.007*"need" + 0.006*"effective" + 0.006*"progress" + 0.005*"18" + 0.004*"ensure"']</t>
  </si>
  <si>
    <t>80512</t>
  </si>
  <si>
    <t>317</t>
  </si>
  <si>
    <t>E09000026</t>
  </si>
  <si>
    <t>302, 307, 310, 312, 313, 821, 315, 870, 871, 319</t>
  </si>
  <si>
    <t>redbridge</t>
  </si>
  <si>
    <t>https://files.ofsted.gov.uk/v1/file/50253184</t>
  </si>
  <si>
    <t>0.1804</t>
  </si>
  <si>
    <t>['0.015*"’" + 0.007*"Redbridge" + 0.005*"practice" + 0.005*"leaders" + 0.004*"needs" + 0.004*"family" + 0.004*"well" + 0.004*"risk" + 0.004*"effective" + 0.004*"14"', '0.013*"’" + 0.006*"Redbridge" + 0.005*"early" + 0.005*"supported" + 0.005*"practice" + 0.005*"needs" + 0.005*"family" + 0.004*"leaders" + 0.004*"carers" + 0.004*"protection"', '0.015*"’" + 0.007*"Redbridge" + 0.006*"carers" + 0.006*"needs" + 0.005*"supported" + 0.005*"practice" + 0.004*"family" + 0.004*"risk" + 0.004*"leaders" + 0.004*"10"']</t>
  </si>
  <si>
    <t>80513</t>
  </si>
  <si>
    <t>318</t>
  </si>
  <si>
    <t>E09000027</t>
  </si>
  <si>
    <t>305, 825, 873, 919, 314, 931, 936, 869, 868, 872</t>
  </si>
  <si>
    <t>richmond upon thames</t>
  </si>
  <si>
    <t>https://files.ofsted.gov.uk/v1/file/50179543</t>
  </si>
  <si>
    <t>louise hocking</t>
  </si>
  <si>
    <t>31/01/2022</t>
  </si>
  <si>
    <t>0.2056</t>
  </si>
  <si>
    <t>['0.015*"’" + 0.011*"well" + 0.006*"needs" + 0.006*"Richmond" + 0.006*"supported" + 0.006*"good" + 0.005*"team" + 0.005*"need" + 0.004*"ensure" + 0.004*"2022"', '0.016*"’" + 0.012*"well" + 0.010*"Richmond" + 0.009*"needs" + 0.006*"supported" + 0.006*"team" + 0.006*"good" + 0.006*"need" + 0.005*"February" + 0.005*"strong"', '0.015*"’" + 0.008*"well" + 0.007*"Richmond" + 0.006*"needs" + 0.005*"need" + 0.005*"4" + 0.005*"supported" + 0.005*"additional" + 0.005*"team" + 0.004*"ensure"']</t>
  </si>
  <si>
    <t>80514</t>
  </si>
  <si>
    <t>210</t>
  </si>
  <si>
    <t>E09000028</t>
  </si>
  <si>
    <t>306, 308, 203, 204, 205, 309, 206, 208, 209, 320</t>
  </si>
  <si>
    <t>southwark</t>
  </si>
  <si>
    <t>https://files.ofsted.gov.uk/v1/file/50198438</t>
  </si>
  <si>
    <t>26/09/2022</t>
  </si>
  <si>
    <t>30/09/2022</t>
  </si>
  <si>
    <t>11/11/22</t>
  </si>
  <si>
    <t>['0.021*"’" + 0.011*"Southwark" + 0.009*"good" + 0.008*"well" + 0.007*"needs" + 0.007*"plans" + 0.006*"progress" + 0.006*"strong" + 0.006*"effective" + 0.006*"Leaders"', '0.017*"’" + 0.009*"Southwark" + 0.007*"needs" + 0.006*"well" + 0.006*"progress" + 0.006*"need" + 0.006*"good" + 0.005*"Leaders" + 0.005*"quality" + 0.004*"receive"', '0.015*"’" + 0.008*"well" + 0.007*"good" + 0.007*"needs" + 0.006*"Southwark" + 0.005*"practice" + 0.005*"effective" + 0.005*"need" + 0.005*"plans" + 0.005*"leaders"']</t>
  </si>
  <si>
    <t>80515</t>
  </si>
  <si>
    <t>319</t>
  </si>
  <si>
    <t>E09000029</t>
  </si>
  <si>
    <t>302, 822, 303, 867, 305, 919, 314, 826, 870, 866</t>
  </si>
  <si>
    <t>sutton</t>
  </si>
  <si>
    <t>https://files.ofsted.gov.uk/v1/file/50176759</t>
  </si>
  <si>
    <t>10/12/2021</t>
  </si>
  <si>
    <t>01/02/22</t>
  </si>
  <si>
    <t>0.2064</t>
  </si>
  <si>
    <t>['0.015*"’" + 0.006*"needs" + 0.005*"Sutton" + 0.005*"good" + 0.005*"effective" + 0.005*"well" + 0.004*"need" + 0.004*"progress" + 0.004*"receive" + 0.004*"home"', '0.020*"’" + 0.009*"well" + 0.005*"Sutton" + 0.005*"progress" + 0.005*"needs" + 0.005*"leaders" + 0.005*"effective" + 0.005*"6" + 0.005*"good" + 0.004*"supported"', '0.014*"’" + 0.006*"needs" + 0.006*"Sutton" + 0.006*"receive" + 0.005*"well" + 0.005*"progress" + 0.004*"6" + 0.004*"December" + 0.004*"good" + 0.004*"effective"']</t>
  </si>
  <si>
    <t>80516</t>
  </si>
  <si>
    <t>211</t>
  </si>
  <si>
    <t>E09000030</t>
  </si>
  <si>
    <t>330, 202, 204, 205, 309, 206, 821, 352, 316, 213</t>
  </si>
  <si>
    <t>tower hamlets</t>
  </si>
  <si>
    <t>https://files.ofsted.gov.uk/v1/file/50094564</t>
  </si>
  <si>
    <t>marcie taylor</t>
  </si>
  <si>
    <t>10/06/2019</t>
  </si>
  <si>
    <t>21/06/2019</t>
  </si>
  <si>
    <t>22/07/19</t>
  </si>
  <si>
    <t>0.2155</t>
  </si>
  <si>
    <t>['0.015*"’" + 0.007*"plans" + 0.007*"good" + 0.006*"carers" + 0.006*"practice" + 0.006*"‘" + 0.005*"effective" + 0.005*"well" + 0.005*"needs" + 0.005*"early"', '0.014*"’" + 0.007*"good" + 0.006*"plans" + 0.006*"‘" + 0.006*"effective" + 0.006*"well" + 0.005*"including" + 0.005*"progress" + 0.005*"need" + 0.005*"practice"', '0.015*"’" + 0.007*"effective" + 0.006*"good" + 0.005*"well" + 0.005*"progress" + 0.005*"plans" + 0.005*"need" + 0.005*"practice" + 0.005*"‘" + 0.004*"risk"']</t>
  </si>
  <si>
    <t>80517</t>
  </si>
  <si>
    <t>320</t>
  </si>
  <si>
    <t>E09000031</t>
  </si>
  <si>
    <t>330, 304, 306, 307, 308, 203, 309, 209, 821, 315</t>
  </si>
  <si>
    <t>waltham forest</t>
  </si>
  <si>
    <t>https://files.ofsted.gov.uk/v1/file/50255164</t>
  </si>
  <si>
    <t>jo warburton</t>
  </si>
  <si>
    <t>0.1867</t>
  </si>
  <si>
    <t>['0.018*"’" + 0.008*"needs" + 0.006*"well" + 0.006*"progress" + 0.006*"Forest" + 0.006*"plans" + 0.006*"8" + 0.006*"Waltham" + 0.005*"Leaders" + 0.004*"education"', '0.021*"’" + 0.011*"needs" + 0.009*"well" + 0.008*"plans" + 0.006*"Waltham" + 0.006*"Forest" + 0.005*"12" + 0.005*"progress" + 0.005*"Leaders" + 0.005*"effective"', '0.014*"’" + 0.009*"needs" + 0.008*"well" + 0.006*"leaders" + 0.006*"plans" + 0.005*"Forest" + 0.005*"Waltham" + 0.004*"progress" + 0.004*"made" + 0.004*"supported"']</t>
  </si>
  <si>
    <t>80518</t>
  </si>
  <si>
    <t>212</t>
  </si>
  <si>
    <t>E09000032</t>
  </si>
  <si>
    <t>302, 846, 202, 205, 309, 207, 315, 870, 318, 213</t>
  </si>
  <si>
    <t>wandsworth</t>
  </si>
  <si>
    <t>https://files.ofsted.gov.uk/v1/file/50204406</t>
  </si>
  <si>
    <t>07/11/2022</t>
  </si>
  <si>
    <t>18/11/2022</t>
  </si>
  <si>
    <t>['0.009*"’" + 0.007*"needs" + 0.005*"progress" + 0.005*"Wandsworth" + 0.005*"supported" + 0.005*"effective" + 0.005*"practice" + 0.004*"good" + 0.004*"protection" + 0.004*"However"', '0.016*"’" + 0.008*"well" + 0.006*"protection" + 0.006*"practice" + 0.006*"progress" + 0.006*"Senior" + 0.006*"quality" + 0.005*"7" + 0.005*"receive" + 0.005*"needs"', '0.007*"’" + 0.005*"well" + 0.005*"ensure" + 0.005*"Wandsworth" + 0.005*"good" + 0.005*"Senior" + 0.004*"progress" + 0.004*"timely" + 0.004*"However" + 0.004*"needs"']</t>
  </si>
  <si>
    <t>80519</t>
  </si>
  <si>
    <t>213</t>
  </si>
  <si>
    <t>E09000033</t>
  </si>
  <si>
    <t>302, 202, 203, 205, 206, 207, 352, 315, 870, 212</t>
  </si>
  <si>
    <t>westminster</t>
  </si>
  <si>
    <t>https://files.ofsted.gov.uk/v1/file/50116346</t>
  </si>
  <si>
    <t>09/09/2019</t>
  </si>
  <si>
    <t>13/09/2019</t>
  </si>
  <si>
    <t>15/10/19</t>
  </si>
  <si>
    <t>0.181</t>
  </si>
  <si>
    <t>['0.018*"’" + 0.008*"needs" + 0.007*"practice" + 0.005*"highly" + 0.005*"well" + 0.004*"many" + 0.004*"across" + 0.004*"family" + 0.004*"quality" + 0.003*"direct"', '0.008*"’" + 0.005*"highly" + 0.005*"practice" + 0.005*"well" + 0.004*"needs" + 0.003*"across" + 0.003*"high" + 0.003*"many" + 0.003*"shared" + 0.003*"direct"', '0.009*"’" + 0.006*"practice" + 0.006*"highly" + 0.005*"well" + 0.004*"needs" + 0.004*"shared" + 0.003*"family" + 0.003*"experiences" + 0.003*"skilled" + 0.003*"high"']</t>
  </si>
  <si>
    <t>80520</t>
  </si>
  <si>
    <t>821</t>
  </si>
  <si>
    <t>E06000032</t>
  </si>
  <si>
    <t>330, 380, 831, 308, 312, 874, 317, 333, 871, 335</t>
  </si>
  <si>
    <t>luton</t>
  </si>
  <si>
    <t>https://files.ofsted.gov.uk/v1/file/50192197</t>
  </si>
  <si>
    <t>11/07/2022</t>
  </si>
  <si>
    <t>22/07/2022</t>
  </si>
  <si>
    <t>05/09/22</t>
  </si>
  <si>
    <t>0.2106</t>
  </si>
  <si>
    <t>['0.020*"’" + 0.007*"need" + 0.006*"plans" + 0.006*"progress" + 0.006*"effective" + 0.005*"needs" + 0.005*"Luton" + 0.005*"impact" + 0.005*"Leaders" + 0.005*"receive"', '0.016*"’" + 0.007*"Luton" + 0.007*"plans" + 0.007*"needs" + 0.006*"effective" + 0.006*"need" + 0.005*"ensure" + 0.005*"good" + 0.005*"quality" + 0.005*"well"', '0.014*"’" + 0.006*"need" + 0.006*"needs" + 0.006*"good" + 0.005*"ensure" + 0.005*"plans" + 0.004*"Luton" + 0.004*"quality" + 0.004*"impact" + 0.004*"11"']</t>
  </si>
  <si>
    <t>80521</t>
  </si>
  <si>
    <t>352</t>
  </si>
  <si>
    <t>E08000003</t>
  </si>
  <si>
    <t>330, 801, 341, 391, 892, 851, 355, 373, 852, 336</t>
  </si>
  <si>
    <t>manchester</t>
  </si>
  <si>
    <t>https://files.ofsted.gov.uk/v1/file/50183843</t>
  </si>
  <si>
    <t>mandy nightingale</t>
  </si>
  <si>
    <t>01/04/2022</t>
  </si>
  <si>
    <t>19/05/22</t>
  </si>
  <si>
    <t>0.1831</t>
  </si>
  <si>
    <t>['0.025*"’" + 0.010*"needs" + 0.009*"Manchester" + 0.006*"always" + 0.006*"supported" + 0.006*"education" + 0.006*"well" + 0.005*"protection" + 0.005*"effective" + 0.005*"1"', '0.019*"’" + 0.012*"Manchester" + 0.010*"needs" + 0.008*"well" + 0.007*"supported" + 0.007*"always" + 0.006*"plans" + 0.005*"quality" + 0.005*"family" + 0.005*"protection"', '0.018*"’" + 0.010*"Manchester" + 0.008*"needs" + 0.006*"well" + 0.006*"always" + 0.006*"supported" + 0.006*"effective" + 0.006*"plans" + 0.005*"21" + 0.005*"education"']</t>
  </si>
  <si>
    <t>80522</t>
  </si>
  <si>
    <t>887</t>
  </si>
  <si>
    <t>E06000035</t>
  </si>
  <si>
    <t>332, 311, 886, 940, 941, 372, 882, 866, 894, 883</t>
  </si>
  <si>
    <t>medway</t>
  </si>
  <si>
    <t>https://files.ofsted.gov.uk/v1/file/50227723</t>
  </si>
  <si>
    <t>17/07/2023</t>
  </si>
  <si>
    <t>28/07/2023</t>
  </si>
  <si>
    <t>11/09/23</t>
  </si>
  <si>
    <t>['0.011*"’" + 0.008*"Medway" + 0.006*"well" + 0.005*"leaders" + 0.005*"needs" + 0.005*"clear" + 0.005*"impact" + 0.005*"practice" + 0.004*"oversight" + 0.004*"quality"', '0.019*"’" + 0.010*"quality" + 0.009*"practice" + 0.008*"well" + 0.007*"Medway" + 0.007*"leaders" + 0.007*"needs" + 0.006*"experiences" + 0.006*"impact" + 0.005*"improve"', '0.016*"’" + 0.011*"Medway" + 0.009*"practice" + 0.008*"well" + 0.008*"oversight" + 0.007*"quality" + 0.006*"needs" + 0.006*"leaders" + 0.006*"progress" + 0.005*"impact"']</t>
  </si>
  <si>
    <t>80523</t>
  </si>
  <si>
    <t>806</t>
  </si>
  <si>
    <t>E06000002</t>
  </si>
  <si>
    <t>890, 876, 805, 810, 340, 354, 355, 393, 861, 357</t>
  </si>
  <si>
    <t>middlesbrough</t>
  </si>
  <si>
    <t>https://files.ofsted.gov.uk/v1/file/50218077</t>
  </si>
  <si>
    <t>0.1551</t>
  </si>
  <si>
    <t>['0.011*"’" + 0.008*"plans" + 0.007*"effective" + 0.007*"practice" + 0.006*"well" + 0.006*"Middlesbrough" + 0.006*"needs" + 0.006*"progress" + 0.005*"place" + 0.005*"good"', '0.014*"’" + 0.008*"effective" + 0.007*"plans" + 0.007*"needs" + 0.007*"well" + 0.006*"Middlesbrough" + 0.005*"progress" + 0.004*"2023" + 0.004*"risk" + 0.004*"13"', '0.016*"’" + 0.007*"Middlesbrough" + 0.006*"plans" + 0.006*"effective" + 0.006*"24" + 0.006*"well" + 0.005*"practice" + 0.005*"needs" + 0.005*"progress" + 0.005*"means"']</t>
  </si>
  <si>
    <t>80524</t>
  </si>
  <si>
    <t>826</t>
  </si>
  <si>
    <t>E06000042</t>
  </si>
  <si>
    <t>822, 303, 831, 919, 886, 383, 941, 870, 866, 883</t>
  </si>
  <si>
    <t>milton keynes</t>
  </si>
  <si>
    <t>https://files.ofsted.gov.uk/v1/file/50174208</t>
  </si>
  <si>
    <t>maire atherton</t>
  </si>
  <si>
    <t>0.1723</t>
  </si>
  <si>
    <t>['0.015*"’" + 0.007*"Keynes" + 0.006*"well" + 0.005*"need" + 0.005*"5" + 0.005*"Milton" + 0.005*"25" + 0.005*"plans" + 0.005*"leaders" + 0.005*"impact"', '0.011*"’" + 0.005*"well" + 0.005*"2021" + 0.005*"Keynes" + 0.005*"Milton" + 0.005*"leaders" + 0.004*"needs" + 0.004*"also" + 0.004*"practice" + 0.004*"education"', '0.017*"’" + 0.008*"Milton" + 0.007*"need" + 0.006*"practice" + 0.006*"Keynes" + 0.006*"well" + 0.006*"good" + 0.005*"plans" + 0.005*"October" + 0.004*"25"']</t>
  </si>
  <si>
    <t>80525</t>
  </si>
  <si>
    <t>391</t>
  </si>
  <si>
    <t>E08000021</t>
  </si>
  <si>
    <t>390, 876, 805, 383, 341, 806, 355, 373, 393, 394</t>
  </si>
  <si>
    <t>newcastle upon tyne</t>
  </si>
  <si>
    <t>https://files.ofsted.gov.uk/v1/file/50176758</t>
  </si>
  <si>
    <t>29/11/2021</t>
  </si>
  <si>
    <t>['0.018*"’" + 0.008*"plans" + 0.008*"Newcastle" + 0.008*"needs" + 0.007*"good" + 0.006*"well" + 0.006*"protection" + 0.006*"response" + 0.006*"ensure" + 0.006*"progress"', '0.014*"’" + 0.009*"plans" + 0.006*"good" + 0.006*"making" + 0.006*"protection" + 0.006*"progress" + 0.006*"well" + 0.006*"Newcastle" + 0.005*"needs" + 0.005*"2021"', '0.015*"’" + 0.013*"plans" + 0.009*"needs" + 0.008*"protection" + 0.007*"Newcastle" + 0.007*"good" + 0.006*"well" + 0.006*"management" + 0.005*"making" + 0.005*"10"']</t>
  </si>
  <si>
    <t>80418</t>
  </si>
  <si>
    <t>926</t>
  </si>
  <si>
    <t>E10000020</t>
  </si>
  <si>
    <t>908, 909, 878, 838, 845, 921, 925, 893, 933, 935</t>
  </si>
  <si>
    <t>norfolk</t>
  </si>
  <si>
    <t>https://files.ofsted.gov.uk/v1/file/50204404</t>
  </si>
  <si>
    <t>0.1799</t>
  </si>
  <si>
    <t>['0.021*"’" + 0.011*"Norfolk" + 0.008*"well" + 0.007*"carers" + 0.006*"needs" + 0.006*"supported" + 0.005*"practice" + 0.005*"leaders" + 0.005*"18" + 0.005*"plans"', '0.016*"’" + 0.009*"well" + 0.006*"practice" + 0.006*"Norfolk" + 0.005*"needs" + 0.005*"carers" + 0.005*"range" + 0.005*"including" + 0.005*"supported" + 0.004*"effective"', '0.010*"’" + 0.007*"well" + 0.005*"practice" + 0.005*"Norfolk" + 0.005*"needs" + 0.005*"carers" + 0.004*"supported" + 0.004*"plans" + 0.004*"7" + 0.003*"18"']</t>
  </si>
  <si>
    <t>80526</t>
  </si>
  <si>
    <t>812</t>
  </si>
  <si>
    <t>E06000012</t>
  </si>
  <si>
    <t>370, 371, 813, 807, 372, 342, 357, 894, 384, 359</t>
  </si>
  <si>
    <t>north east lincolnshire</t>
  </si>
  <si>
    <t>https://files.ofsted.gov.uk/v1/file/50172853</t>
  </si>
  <si>
    <t>04/10/2021</t>
  </si>
  <si>
    <t>15/10/2021</t>
  </si>
  <si>
    <t>26/11/21</t>
  </si>
  <si>
    <t>0.0968</t>
  </si>
  <si>
    <t>['0.014*"’" + 0.009*"practice" + 0.007*"leaders" + 0.007*"risk" + 0.007*"planning" + 0.006*"needs" + 0.005*"Lincolnshire" + 0.005*"North" + 0.005*"plans" + 0.005*"many"', '0.015*"’" + 0.008*"risk" + 0.007*"practice" + 0.006*"planning" + 0.006*"leaders" + 0.006*"need" + 0.006*"needs" + 0.005*"East" + 0.005*"2021" + 0.005*"quality"', '0.012*"’" + 0.006*"practice" + 0.006*"needs" + 0.005*"leaders" + 0.005*"risk" + 0.005*"need" + 0.005*"October" + 0.004*"many" + 0.004*"East" + 0.004*"planning"']</t>
  </si>
  <si>
    <t>80527</t>
  </si>
  <si>
    <t>813</t>
  </si>
  <si>
    <t>E06000013</t>
  </si>
  <si>
    <t>830, 371, 332, 925, 926, 940, 891, 372, 894, 359</t>
  </si>
  <si>
    <t>north lincolnshire</t>
  </si>
  <si>
    <t>https://files.ofsted.gov.uk/v1/file/50200023</t>
  </si>
  <si>
    <t>14/10/2022</t>
  </si>
  <si>
    <t>25/11/22</t>
  </si>
  <si>
    <t>0.2145</t>
  </si>
  <si>
    <t>['0.024*"’" + 0.007*"family" + 0.007*"Lincolnshire" + 0.006*"‘" + 0.006*"approach" + 0.006*"North" + 0.006*"need" + 0.006*"well" + 0.005*"leaders" + 0.005*"team"', '0.022*"’" + 0.008*"‘" + 0.006*"family" + 0.006*"North" + 0.005*"14" + 0.005*"10" + 0.005*"well" + 0.005*"protection" + 0.005*"leaders" + 0.004*"October"', '0.012*"’" + 0.006*"‘" + 0.005*"10" + 0.005*"leaders" + 0.005*"Lincolnshire" + 0.004*"approach" + 0.004*"family" + 0.004*"well" + 0.004*"2022" + 0.004*"practice"']</t>
  </si>
  <si>
    <t>2637539</t>
  </si>
  <si>
    <t>940</t>
  </si>
  <si>
    <t>E06000061</t>
  </si>
  <si>
    <t>909, 830, 886, 925, 941, 891, 860, 935, 937, 885</t>
  </si>
  <si>
    <t>north northamptonshire</t>
  </si>
  <si>
    <t>https://files.ofsted.gov.uk/v1/file/50200024</t>
  </si>
  <si>
    <t>03/10/2022</t>
  </si>
  <si>
    <t>0.1607</t>
  </si>
  <si>
    <t>['0.017*"’" + 0.008*"Northamptonshire" + 0.007*"North" + 0.007*"well" + 0.006*"Leaders" + 0.006*"practice" + 0.005*"NCT" + 0.005*"quality" + 0.005*"plans" + 0.005*"impact"', '0.021*"’" + 0.007*"Northamptonshire" + 0.006*"North" + 0.006*"quality" + 0.005*"needs" + 0.005*"experiences" + 0.005*"October" + 0.005*"practice" + 0.005*"well" + 0.004*"need"', '0.012*"’" + 0.009*"Northamptonshire" + 0.007*"well" + 0.005*"North" + 0.005*"quality" + 0.005*"needs" + 0.004*"3" + 0.004*"practice" + 0.004*"impact" + 0.004*"plans"']</t>
  </si>
  <si>
    <t>80528</t>
  </si>
  <si>
    <t>802</t>
  </si>
  <si>
    <t>E06000024</t>
  </si>
  <si>
    <t>845, 881, 916, 850, 855, 803, 937, 938, 865, 885</t>
  </si>
  <si>
    <t>north somerset</t>
  </si>
  <si>
    <t>https://files.ofsted.gov.uk/v1/file/50216275</t>
  </si>
  <si>
    <t>11/05/23</t>
  </si>
  <si>
    <t>['0.019*"’" + 0.009*"quality" + 0.008*"needs" + 0.006*"Somerset" + 0.006*"North" + 0.006*"always" + 0.006*"number" + 0.006*"practice" + 0.005*"risk" + 0.005*"need"', '0.016*"’" + 0.007*"quality" + 0.006*"always" + 0.006*"Somerset" + 0.006*"number" + 0.006*"needs" + 0.006*"need" + 0.006*"North" + 0.006*"well" + 0.005*"practice"', '0.015*"’" + 0.006*"needs" + 0.005*"quality" + 0.005*"always" + 0.005*"progress" + 0.005*"risk" + 0.005*"13" + 0.005*"practice" + 0.005*"North" + 0.005*"plans"']</t>
  </si>
  <si>
    <t>80529</t>
  </si>
  <si>
    <t>392</t>
  </si>
  <si>
    <t>E08000022</t>
  </si>
  <si>
    <t>381, 841, 840, 390, 929, 343, 342, 808, 359, 344</t>
  </si>
  <si>
    <t>north tyneside</t>
  </si>
  <si>
    <t>https://files.ofsted.gov.uk/v1/file/50150004</t>
  </si>
  <si>
    <t>nigel parkes</t>
  </si>
  <si>
    <t>0.1847</t>
  </si>
  <si>
    <t>['0.018*"’" + 0.008*"well" + 0.006*"need" + 0.006*"leaders" + 0.005*"quality" + 0.005*"make" + 0.005*"protection" + 0.004*"needs" + 0.004*"impact" + 0.004*"good"', '0.015*"’" + 0.005*"well" + 0.005*"need" + 0.004*"leaders" + 0.004*"make" + 0.004*"needs" + 0.004*"early" + 0.003*"quality" + 0.003*"impact" + 0.003*"experiences"', '0.014*"’" + 0.005*"leaders" + 0.005*"well" + 0.004*"quality" + 0.004*"needs" + 0.004*"make" + 0.004*"early" + 0.004*"carers" + 0.004*"impact" + 0.004*"progress"']</t>
  </si>
  <si>
    <t>80530</t>
  </si>
  <si>
    <t>815</t>
  </si>
  <si>
    <t>E10000023</t>
  </si>
  <si>
    <t>823, 895, 896, 811, 857, 860, 877, 937, 869, 885</t>
  </si>
  <si>
    <t>north yorkshire</t>
  </si>
  <si>
    <t>https://files.ofsted.gov.uk/v1/file/50226213</t>
  </si>
  <si>
    <t>03/07/2023</t>
  </si>
  <si>
    <t>07/07/2023</t>
  </si>
  <si>
    <t>18/08/23</t>
  </si>
  <si>
    <t>['0.020*"’" + 0.009*"well" + 0.007*"practice" + 0.007*"Yorkshire" + 0.006*"needs" + 0.006*"‘" + 0.006*"North" + 0.006*"family" + 0.005*"7" + 0.005*"need"', '0.019*"’" + 0.007*"North" + 0.006*"well" + 0.005*"Yorkshire" + 0.005*"needs" + 0.004*"family" + 0.004*"practice" + 0.004*"‘" + 0.004*"effective" + 0.004*"supported"', '0.022*"’" + 0.008*"well" + 0.007*"practice" + 0.006*"Yorkshire" + 0.006*"family" + 0.006*"North" + 0.006*"needs" + 0.005*"3" + 0.004*"July" + 0.004*"ensure"']</t>
  </si>
  <si>
    <t>80532</t>
  </si>
  <si>
    <t>929</t>
  </si>
  <si>
    <t>E06000057</t>
  </si>
  <si>
    <t>381, 896, 830, 811, 888, 392, 891, 860, 808, 877</t>
  </si>
  <si>
    <t>northumberland</t>
  </si>
  <si>
    <t>https://files.ofsted.gov.uk/v1/file/50252256</t>
  </si>
  <si>
    <t>andy waugh</t>
  </si>
  <si>
    <t>20/05/2024</t>
  </si>
  <si>
    <t>0.2144</t>
  </si>
  <si>
    <t>0.1898</t>
  </si>
  <si>
    <t>['0.015*"’" + 0.008*"family" + 0.007*"needs" + 0.006*"experiences" + 0.006*"leaders" + 0.006*"strong" + 0.006*"effective" + 0.005*"well" + 0.005*"Northumberland" + 0.005*"provide"', '0.017*"’" + 0.008*"family" + 0.007*"strong" + 0.007*"leaders" + 0.006*"needs" + 0.005*"well" + 0.005*"progress" + 0.005*"Northumberland" + 0.005*"plans" + 0.004*"experiences"', '0.022*"’" + 0.007*"experiences" + 0.007*"family" + 0.006*"needs" + 0.006*"well" + 0.006*"practice" + 0.006*"Northumberland" + 0.006*"leaders" + 0.005*"strong" + 0.005*"receive"']</t>
  </si>
  <si>
    <t>80533</t>
  </si>
  <si>
    <t>892</t>
  </si>
  <si>
    <t>E06000018</t>
  </si>
  <si>
    <t>330, 801, 331, 810, 352, 851, 355, 333, 852, 336</t>
  </si>
  <si>
    <t>nottingham</t>
  </si>
  <si>
    <t>https://files.ofsted.gov.uk/v1/file/50192198</t>
  </si>
  <si>
    <t>0.1651</t>
  </si>
  <si>
    <t>['0.009*"’" + 0.009*"needs" + 0.006*"plans" + 0.005*"oversight" + 0.005*"Nottingham" + 0.005*"effective" + 0.004*"impact" + 0.004*"City" + 0.004*"2022" + 0.004*"practice"', '0.018*"’" + 0.007*"needs" + 0.006*"plans" + 0.005*"City" + 0.005*"effective" + 0.005*"Nottingham" + 0.005*"However" + 0.005*"11" + 0.005*"practice" + 0.004*"impact"', '0.013*"’" + 0.008*"needs" + 0.007*"Nottingham" + 0.006*"effective" + 0.005*"impact" + 0.005*"2022" + 0.005*"11" + 0.005*"risk" + 0.004*"July" + 0.004*"significant"']</t>
  </si>
  <si>
    <t>80534</t>
  </si>
  <si>
    <t>891</t>
  </si>
  <si>
    <t>E10000024</t>
  </si>
  <si>
    <t>896, 909, 830, 881, 886, 888, 925, 940, 860, 885</t>
  </si>
  <si>
    <t>nottinghamshire</t>
  </si>
  <si>
    <t>https://files.ofsted.gov.uk/v1/file/50252254</t>
  </si>
  <si>
    <t>0.2077</t>
  </si>
  <si>
    <t>['0.022*"’" + 0.009*"well" + 0.009*"needs" + 0.008*"Nottinghamshire" + 0.007*"plans" + 0.006*"effective" + 0.006*"leaders" + 0.006*"Leaders" + 0.005*"2024" + 0.005*"20"', '0.009*"’" + 0.006*"needs" + 0.005*"well" + 0.004*"plans" + 0.004*"Leaders" + 0.004*"Nottinghamshire" + 0.003*"progress" + 0.003*"May" + 0.003*"range" + 0.003*"practice"', '0.016*"’" + 0.011*"well" + 0.010*"needs" + 0.006*"Nottinghamshire" + 0.005*"plans" + 0.005*"practice" + 0.005*"ensure" + 0.004*"24" + 0.004*"effective" + 0.004*"provide"']</t>
  </si>
  <si>
    <t>80535</t>
  </si>
  <si>
    <t>353</t>
  </si>
  <si>
    <t>E08000004</t>
  </si>
  <si>
    <t>889, 350, 380, 831, 332, 382, 354, 372, 357, 335</t>
  </si>
  <si>
    <t>oldham</t>
  </si>
  <si>
    <t>https://files.ofsted.gov.uk/v1/file/50252252</t>
  </si>
  <si>
    <t>rebekah tucker</t>
  </si>
  <si>
    <t>0.1986</t>
  </si>
  <si>
    <t>['0.012*"’" + 0.009*"well" + 0.008*"plans" + 0.008*"needs" + 0.007*"practice" + 0.006*"leaders" + 0.005*"PAs" + 0.005*"Oldham" + 0.005*"progress" + 0.005*"risk"', '0.012*"’" + 0.008*"plans" + 0.007*"well" + 0.006*"PAs" + 0.006*"Oldham" + 0.006*"leaders" + 0.006*"needs" + 0.005*"effective" + 0.005*"progress" + 0.005*"practice"', '0.015*"’" + 0.008*"well" + 0.008*"plans" + 0.006*"Oldham" + 0.005*"PAs" + 0.005*"needs" + 0.005*"risk" + 0.005*"quality" + 0.005*"practice" + 0.005*"effective"']</t>
  </si>
  <si>
    <t>80536</t>
  </si>
  <si>
    <t>931</t>
  </si>
  <si>
    <t>E10000025</t>
  </si>
  <si>
    <t>800, 867, 825, 873, 916, 850, 919, 869, 938, 865</t>
  </si>
  <si>
    <t>oxfordshire</t>
  </si>
  <si>
    <t>https://files.ofsted.gov.uk/v1/file/50243682</t>
  </si>
  <si>
    <t>12/02/2024</t>
  </si>
  <si>
    <t>09/04/24</t>
  </si>
  <si>
    <t>0.1755</t>
  </si>
  <si>
    <t>['0.015*"’" + 0.010*"needs" + 0.006*"well" + 0.006*"Oxfordshire" + 0.006*"risk" + 0.005*"good" + 0.005*"leaders" + 0.005*"12" + 0.004*"quality" + 0.004*"2024"', '0.016*"’" + 0.009*"needs" + 0.007*"Oxfordshire" + 0.006*"well" + 0.006*"supported" + 0.006*"practice" + 0.005*"risk" + 0.005*"23" + 0.005*"progress" + 0.004*"receive"', '0.025*"’" + 0.011*"needs" + 0.008*"Oxfordshire" + 0.007*"well" + 0.006*"good" + 0.006*"risk" + 0.006*"supported" + 0.006*"quality" + 0.005*"receive" + 0.005*"progress"']</t>
  </si>
  <si>
    <t>80537</t>
  </si>
  <si>
    <t>874</t>
  </si>
  <si>
    <t>E06000031</t>
  </si>
  <si>
    <t>350, 831, 887, 879, 851, 372, 373, 852, 894, 335</t>
  </si>
  <si>
    <t>peterborough</t>
  </si>
  <si>
    <t>https://files.ofsted.gov.uk/v1/file/50238583</t>
  </si>
  <si>
    <t>27/11/2023</t>
  </si>
  <si>
    <t>08/12/2023</t>
  </si>
  <si>
    <t>30/01/24</t>
  </si>
  <si>
    <t>['0.016*"’" + 0.015*"needs" + 0.009*"Peterborough" + 0.007*"need" + 0.006*"2023" + 0.006*"progress" + 0.005*"8" + 0.005*"well" + 0.005*"receive" + 0.005*"plans"', '0.014*"needs" + 0.012*"’" + 0.008*"well" + 0.007*"need" + 0.007*"2023" + 0.006*"supported" + 0.006*"Peterborough" + 0.005*"plans" + 0.005*"progress" + 0.005*"good"', '0.016*"’" + 0.011*"needs" + 0.007*"need" + 0.006*"progress" + 0.006*"2023" + 0.005*"Peterborough" + 0.005*"well" + 0.005*"8" + 0.004*"plans" + 0.004*"27"']</t>
  </si>
  <si>
    <t>80538</t>
  </si>
  <si>
    <t>879</t>
  </si>
  <si>
    <t>E06000026</t>
  </si>
  <si>
    <t>839, 921, 887, 874, 851, 372, 882, 357, 894, 880</t>
  </si>
  <si>
    <t>plymouth</t>
  </si>
  <si>
    <t>https://files.ofsted.gov.uk/v1/file/50241802</t>
  </si>
  <si>
    <t>22/01/2024</t>
  </si>
  <si>
    <t>02/02/2024</t>
  </si>
  <si>
    <t>15/03/24</t>
  </si>
  <si>
    <t>0.1994</t>
  </si>
  <si>
    <t>['0.009*"’" + 0.008*"needs" + 0.007*"well" + 0.006*"Plymouth" + 0.005*"22" + 0.005*"appropriate" + 0.004*"timely" + 0.004*"2" + 0.004*"practice" + 0.004*"education"', '0.016*"’" + 0.007*"needs" + 0.007*"well" + 0.007*"Plymouth" + 0.005*"plans" + 0.004*"risks" + 0.004*"2" + 0.004*"practice" + 0.004*"2024" + 0.004*"education"', '0.012*"’" + 0.010*"needs" + 0.007*"well" + 0.007*"practice" + 0.006*"Plymouth" + 0.005*"2024" + 0.005*"quality" + 0.005*"plans" + 0.005*"education" + 0.004*"always"']</t>
  </si>
  <si>
    <t>80539</t>
  </si>
  <si>
    <t>851</t>
  </si>
  <si>
    <t>E06000044</t>
  </si>
  <si>
    <t>801, 331, 831, 874, 879, 355, 373, 852, 882, 894</t>
  </si>
  <si>
    <t>portsmouth</t>
  </si>
  <si>
    <t>https://files.ofsted.gov.uk/v1/file/50221956</t>
  </si>
  <si>
    <t>15/05/2023</t>
  </si>
  <si>
    <t>19/05/2023</t>
  </si>
  <si>
    <t>03/07/23</t>
  </si>
  <si>
    <t>0.1859</t>
  </si>
  <si>
    <t>['0.016*"’" + 0.007*"Portsmouth" + 0.007*"care-experienced" + 0.006*"well" + 0.005*"family" + 0.005*"plans" + 0.005*"needs" + 0.004*"practice" + 0.004*"health" + 0.004*"carers"', '0.018*"’" + 0.008*"care-experienced" + 0.008*"needs" + 0.008*"well" + 0.006*"family" + 0.006*"Portsmouth" + 0.006*"health" + 0.006*"plans" + 0.005*"risk" + 0.005*"leaders"', '0.017*"’" + 0.008*"care-experienced" + 0.007*"well" + 0.007*"Portsmouth" + 0.006*"needs" + 0.005*"health" + 0.005*"plans" + 0.005*"leaders" + 0.005*"receive" + 0.005*"foster"']</t>
  </si>
  <si>
    <t>80540</t>
  </si>
  <si>
    <t>870</t>
  </si>
  <si>
    <t>E06000038</t>
  </si>
  <si>
    <t>302, 822, 846, 801, 831, 312, 826, 373, 852, 319</t>
  </si>
  <si>
    <t>reading</t>
  </si>
  <si>
    <t>https://files.ofsted.gov.uk/v1/file/50252257</t>
  </si>
  <si>
    <t>0.168</t>
  </si>
  <si>
    <t>['0.014*"’" + 0.006*"needs" + 0.006*"Reading" + 0.005*"plans" + 0.005*"well" + 0.005*"progress" + 0.005*"PAs" + 0.004*"2024" + 0.004*"risk" + 0.004*"clear"', '0.016*"’" + 0.007*"needs" + 0.006*"PAs" + 0.005*"progress" + 0.005*"Reading" + 0.005*"plans" + 0.004*"effective" + 0.004*"well" + 0.004*"3" + 0.004*"clear"', '0.010*"’" + 0.006*"needs" + 0.005*"well" + 0.004*"PAs" + 0.004*"progress" + 0.004*"plans" + 0.004*"3" + 0.004*"22" + 0.004*"arrangements" + 0.004*"practice"']</t>
  </si>
  <si>
    <t>80541</t>
  </si>
  <si>
    <t>807</t>
  </si>
  <si>
    <t>E06000003</t>
  </si>
  <si>
    <t>370, 841, 371, 840, 812, 372, 342, 357, 359, 344</t>
  </si>
  <si>
    <t>redcar and cleveland</t>
  </si>
  <si>
    <t>https://files.ofsted.gov.uk/v1/file/50194303</t>
  </si>
  <si>
    <t>22/09/22</t>
  </si>
  <si>
    <t>['0.013*"’" + 0.007*"leaders" + 0.005*"However" + 0.005*"consistently" + 0.005*"needs" + 0.005*"20" + 0.005*"plans" + 0.005*"Cleveland" + 0.005*"practice" + 0.004*"July"', '0.018*"’" + 0.007*"consistently" + 0.007*"However" + 0.007*"needs" + 0.006*"leaders" + 0.005*"plans" + 0.005*"2022" + 0.005*"20" + 0.005*"carers" + 0.005*"response"', '0.020*"’" + 0.006*"leaders" + 0.006*"plans" + 0.005*"practice" + 0.005*"risk" + 0.005*"2022" + 0.005*"needs" + 0.005*"Redcar" + 0.005*"Cleveland" + 0.005*"1"']</t>
  </si>
  <si>
    <t>80542</t>
  </si>
  <si>
    <t>354</t>
  </si>
  <si>
    <t>E08000005</t>
  </si>
  <si>
    <t>350, 831, 371, 382, 806, 353, 372, 861, 357, 335</t>
  </si>
  <si>
    <t>rochdale</t>
  </si>
  <si>
    <t>https://files.ofsted.gov.uk/v1/file/50211330</t>
  </si>
  <si>
    <t>03/02/2023</t>
  </si>
  <si>
    <t>17/03/23</t>
  </si>
  <si>
    <t>0.1837</t>
  </si>
  <si>
    <t>['0.022*"’" + 0.011*"experienced" + 0.008*"needs" + 0.008*"practice" + 0.006*"response" + 0.006*"good" + 0.006*"3" + 0.005*"plans" + 0.005*"Rochdale" + 0.005*"quality"', '0.020*"’" + 0.011*"experienced" + 0.009*"practice" + 0.008*"needs" + 0.007*"plans" + 0.007*"consistently" + 0.006*"response" + 0.006*"quality" + 0.005*"Rochdale" + 0.004*"good"', '0.017*"’" + 0.006*"needs" + 0.006*"experienced" + 0.006*"practice" + 0.005*"plans" + 0.005*"consistently" + 0.005*"well" + 0.004*"response" + 0.004*"good" + 0.004*"need"']</t>
  </si>
  <si>
    <t>80543</t>
  </si>
  <si>
    <t>372</t>
  </si>
  <si>
    <t>E08000018</t>
  </si>
  <si>
    <t>370, 371, 332, 812, 813, 807, 357, 894, 384, 359</t>
  </si>
  <si>
    <t>rotherham</t>
  </si>
  <si>
    <t>https://files.ofsted.gov.uk/v1/file/50190644</t>
  </si>
  <si>
    <t>27/06/2022</t>
  </si>
  <si>
    <t>0.1845</t>
  </si>
  <si>
    <t>['0.015*"’" + 0.008*"Rotherham" + 0.006*"well" + 0.005*"good" + 0.005*"However" + 0.005*"needs" + 0.004*"plans" + 0.004*"ensure" + 0.004*"1" + 0.004*"Borough"', '0.014*"’" + 0.008*"Rotherham" + 0.005*"needs" + 0.004*"ensure" + 0.004*"Council" + 0.004*"well" + 0.004*"good" + 0.004*"plans" + 0.003*"2022" + 0.003*"progress"', '0.016*"’" + 0.009*"Rotherham" + 0.008*"needs" + 0.006*"Council" + 0.005*"good" + 0.005*"well" + 0.005*"ensure" + 0.005*"27" + 0.005*"However" + 0.004*"plans"']</t>
  </si>
  <si>
    <t>80544</t>
  </si>
  <si>
    <t>207</t>
  </si>
  <si>
    <t>E09000020</t>
  </si>
  <si>
    <t>302, 846, 202, 201, 205, 206, 315, 870, 212, 213</t>
  </si>
  <si>
    <t>kensington and chelsea</t>
  </si>
  <si>
    <t>https://files.ofsted.gov.uk/v1/file/50116345</t>
  </si>
  <si>
    <t>louise warren</t>
  </si>
  <si>
    <t>0.222</t>
  </si>
  <si>
    <t>['0.011*"well" + 0.011*"’" + 0.009*"practice" + 0.006*"highly" + 0.006*"strong" + 0.005*"effective" + 0.004*"leaders" + 0.004*"improve" + 0.004*"needs" + 0.004*"professionals"', '0.016*"well" + 0.012*"’" + 0.012*"practice" + 0.008*"highly" + 0.007*"strong" + 0.006*"needs" + 0.006*"effective" + 0.005*"leaders" + 0.005*"high" + 0.004*"progress"', '0.012*"well" + 0.011*"’" + 0.011*"practice" + 0.007*"highly" + 0.006*"strong" + 0.006*"needs" + 0.005*"leaders" + 0.005*"effective" + 0.005*"professionals" + 0.004*"high"']</t>
  </si>
  <si>
    <t>80545</t>
  </si>
  <si>
    <t>314</t>
  </si>
  <si>
    <t>E09000021</t>
  </si>
  <si>
    <t>302, 867, 305, 919, 315, 870, 318, 936, 319, 868</t>
  </si>
  <si>
    <t>kingston upon thames</t>
  </si>
  <si>
    <t>https://files.ofsted.gov.uk/v1/file/50135439</t>
  </si>
  <si>
    <t>21/10/2019</t>
  </si>
  <si>
    <t>25/10/2019</t>
  </si>
  <si>
    <t>19/12/19</t>
  </si>
  <si>
    <t>0.2108</t>
  </si>
  <si>
    <t>['0.009*"’" + 0.008*"well" + 0.008*"plans" + 0.005*"needs" + 0.004*"need" + 0.004*"parents" + 0.004*"good" + 0.004*"progress" + 0.004*"information" + 0.004*"risk"', '0.016*"’" + 0.009*"well" + 0.009*"plans" + 0.008*"needs" + 0.005*"clear" + 0.005*"good" + 0.004*"parents" + 0.004*"supported" + 0.004*"effective" + 0.004*"practice"', '0.014*"’" + 0.009*"needs" + 0.009*"well" + 0.008*"plans" + 0.006*"good" + 0.005*"effective" + 0.005*"Kingston" + 0.005*"practice" + 0.005*"need" + 0.004*"supported"']</t>
  </si>
  <si>
    <t>80546</t>
  </si>
  <si>
    <t>868</t>
  </si>
  <si>
    <t>E06000040</t>
  </si>
  <si>
    <t>867, 825, 873, 850, 919, 931, 936, 358, 869, 872</t>
  </si>
  <si>
    <t>windsor &amp; maidenhead</t>
  </si>
  <si>
    <t>https://files.ofsted.gov.uk/v1/file/50146539</t>
  </si>
  <si>
    <t>13/01/2020</t>
  </si>
  <si>
    <t>24/01/2020</t>
  </si>
  <si>
    <t>24/02/20</t>
  </si>
  <si>
    <t>['0.014*"’" + 0.006*"well" + 0.005*"quality" + 0.005*"needs" + 0.004*"plans" + 0.004*"always" + 0.004*"actions" + 0.004*"use" + 0.004*"effective" + 0.004*"timely"', '0.010*"’" + 0.005*"well" + 0.004*"needs" + 0.004*"information" + 0.004*"quality" + 0.004*"case" + 0.004*"plans" + 0.004*"use" + 0.004*"effective" + 0.004*"health"', '0.010*"’" + 0.006*"well" + 0.005*"needs" + 0.005*"plans" + 0.005*"quality" + 0.005*"benefit" + 0.004*"actions" + 0.004*"effective" + 0.004*"However" + 0.004*"health"']</t>
  </si>
  <si>
    <t>80547</t>
  </si>
  <si>
    <t>857</t>
  </si>
  <si>
    <t>E06000017</t>
  </si>
  <si>
    <t>825, 873, 823, 895, 850, 815, 931, 937, 869, 865</t>
  </si>
  <si>
    <t>rutland</t>
  </si>
  <si>
    <t>https://files.ofsted.gov.uk/v1/file/50252255</t>
  </si>
  <si>
    <t>15/04/2024</t>
  </si>
  <si>
    <t>26/04/2024</t>
  </si>
  <si>
    <t>0.2105</t>
  </si>
  <si>
    <t>['0.021*"’" + 0.009*"Rutland" + 0.008*"needs" + 0.007*"effective" + 0.006*"impact" + 0.005*"need" + 0.005*"plans" + 0.005*"practice" + 0.005*"positive" + 0.005*"family"', '0.014*"’" + 0.007*"Rutland" + 0.005*"positive" + 0.005*"needs" + 0.005*"impact" + 0.005*"plans" + 0.004*"need" + 0.004*"effective" + 0.004*"ensure" + 0.004*"practitioners"', '0.019*"’" + 0.010*"Rutland" + 0.009*"needs" + 0.007*"effective" + 0.007*"impact" + 0.006*"positive" + 0.005*"need" + 0.005*"good" + 0.005*"plans" + 0.005*"PAs"']</t>
  </si>
  <si>
    <t>80548</t>
  </si>
  <si>
    <t>355</t>
  </si>
  <si>
    <t>E08000006</t>
  </si>
  <si>
    <t>390, 876, 805, 341, 806, 391, 373, 393, 394, 357</t>
  </si>
  <si>
    <t>salford</t>
  </si>
  <si>
    <t>https://files.ofsted.gov.uk/v1/file/50237003</t>
  </si>
  <si>
    <t>06/11/2023</t>
  </si>
  <si>
    <t>0.2045</t>
  </si>
  <si>
    <t>['0.018*"’" + 0.009*"well" + 0.008*"plans" + 0.008*"needs" + 0.008*"effective" + 0.007*"Salford" + 0.006*"planning" + 0.006*"experiences" + 0.005*"leaders" + 0.005*"practice"', '0.011*"’" + 0.007*"needs" + 0.006*"plans" + 0.005*"effective" + 0.005*"10" + 0.005*"well" + 0.004*"practice" + 0.004*"leaders" + 0.004*"Council" + 0.004*"Salford"', '0.008*"’" + 0.007*"plans" + 0.006*"well" + 0.006*"needs" + 0.005*"Salford" + 0.005*"practice" + 0.005*"6" + 0.004*"planning" + 0.004*"effective" + 0.004*"impact"']</t>
  </si>
  <si>
    <t>80549</t>
  </si>
  <si>
    <t>333</t>
  </si>
  <si>
    <t>E08000028</t>
  </si>
  <si>
    <t>330, 889, 331, 831, 821, 892, 874, 861, 335, 336</t>
  </si>
  <si>
    <t>sandwell</t>
  </si>
  <si>
    <t>https://files.ofsted.gov.uk/v1/file/50187562</t>
  </si>
  <si>
    <t>['0.010*"’" + 0.007*"needs" + 0.007*"well" + 0.006*"Sandwell" + 0.006*"plans" + 0.005*"quality" + 0.004*"good" + 0.004*"number" + 0.004*"effective" + 0.004*"Trust"', '0.016*"’" + 0.009*"needs" + 0.008*"Sandwell" + 0.008*"plans" + 0.007*"quality" + 0.006*"well" + 0.006*"Trust" + 0.005*"progress" + 0.005*"number" + 0.005*"20"', '0.015*"’" + 0.007*"needs" + 0.007*"well" + 0.006*"Sandwell" + 0.006*"plans" + 0.005*"education" + 0.005*"9" + 0.004*"quality" + 0.004*"impact" + 0.004*"changes"']</t>
  </si>
  <si>
    <t>80550</t>
  </si>
  <si>
    <t>343</t>
  </si>
  <si>
    <t>E08000014</t>
  </si>
  <si>
    <t>351, 381, 841, 830, 888, 392, 891, 808, 359, 344</t>
  </si>
  <si>
    <t>sefton</t>
  </si>
  <si>
    <t>https://files.ofsted.gov.uk/v1/file/50182670</t>
  </si>
  <si>
    <t>0.1106</t>
  </si>
  <si>
    <t>['0.013*"’" + 0.009*"needs" + 0.006*"practice" + 0.005*"4" + 0.005*"education" + 0.005*"March" + 0.005*"many" + 0.004*"management" + 0.004*"including" + 0.004*"always"', '0.021*"’" + 0.011*"needs" + 0.007*"oversight" + 0.007*"practice" + 0.006*"◼" + 0.005*"lack" + 0.005*"including" + 0.005*"timely" + 0.005*"Sefton" + 0.005*"protection"', '0.011*"’" + 0.008*"needs" + 0.006*"protection" + 0.005*"management" + 0.005*"oversight" + 0.005*"lack" + 0.004*"practice" + 0.004*"including" + 0.004*"timely" + 0.004*"plans"']</t>
  </si>
  <si>
    <t>80551</t>
  </si>
  <si>
    <t>373</t>
  </si>
  <si>
    <t>E08000019</t>
  </si>
  <si>
    <t>350, 381, 831, 383, 874, 879, 851, 852, 357, 894</t>
  </si>
  <si>
    <t>sheffield</t>
  </si>
  <si>
    <t>https://files.ofsted.gov.uk/v1/file/50231897</t>
  </si>
  <si>
    <t>22/09/2023</t>
  </si>
  <si>
    <t>03/11/23</t>
  </si>
  <si>
    <t>0.2097</t>
  </si>
  <si>
    <t>['0.013*"’" + 0.009*"needs" + 0.008*"Sheffield" + 0.007*"well" + 0.005*"leaders" + 0.005*"practice" + 0.004*"experiences" + 0.004*"plans" + 0.004*"health" + 0.004*"quality"', '0.027*"’" + 0.013*"Sheffield" + 0.008*"needs" + 0.006*"practice" + 0.006*"leaders" + 0.006*"health" + 0.005*"well" + 0.005*"11" + 0.005*"good" + 0.005*"plans"', '0.017*"’" + 0.011*"Sheffield" + 0.008*"needs" + 0.008*"well" + 0.006*"health" + 0.006*"practice" + 0.005*"leaders" + 0.005*"quality" + 0.004*"adviser" + 0.004*"receive"']</t>
  </si>
  <si>
    <t>80552</t>
  </si>
  <si>
    <t>893</t>
  </si>
  <si>
    <t>E06000051</t>
  </si>
  <si>
    <t>908, 909, 878, 838, 916, 884, 933, 935, 865, 885</t>
  </si>
  <si>
    <t>shropshire</t>
  </si>
  <si>
    <t>https://files.ofsted.gov.uk/v1/file/50180006</t>
  </si>
  <si>
    <t>11/02/2022</t>
  </si>
  <si>
    <t>25/03/22</t>
  </si>
  <si>
    <t>0.1843</t>
  </si>
  <si>
    <t>['0.020*"’" + 0.007*"needs" + 0.007*"Shropshire" + 0.006*"2022" + 0.005*"plans" + 0.005*"making" + 0.005*"progress" + 0.005*"well" + 0.005*"11" + 0.005*"effectively"', '0.019*"’" + 0.009*"needs" + 0.008*"well" + 0.008*"Shropshire" + 0.006*"progress" + 0.006*"2022" + 0.005*"7" + 0.005*"plans" + 0.005*"making" + 0.004*"practice"', '0.011*"’" + 0.008*"needs" + 0.007*"well" + 0.005*"progress" + 0.005*"Shropshire" + 0.005*"plans" + 0.004*"making" + 0.004*"training" + 0.004*"need" + 0.004*"arrangements"']</t>
  </si>
  <si>
    <t>80553</t>
  </si>
  <si>
    <t>871</t>
  </si>
  <si>
    <t>E06000039</t>
  </si>
  <si>
    <t>302, 330, 889, 307, 312, 313, 856, 821, 870, 317</t>
  </si>
  <si>
    <t>slough</t>
  </si>
  <si>
    <t>https://files.ofsted.gov.uk/v1/file/50211331</t>
  </si>
  <si>
    <t>0.1618</t>
  </si>
  <si>
    <t>['0.016*"’" + 0.007*"Slough" + 0.007*"plans" + 0.006*"needs" + 0.005*"quality" + 0.005*"practice" + 0.005*"need" + 0.004*"impact" + 0.004*"senior" + 0.004*"supported"', '0.016*"’" + 0.008*"Slough" + 0.006*"needs" + 0.006*"practice" + 0.006*"3" + 0.005*"plans" + 0.005*"quality" + 0.005*"February" + 0.005*"leaders" + 0.005*"supported"', '0.015*"’" + 0.008*"Slough" + 0.006*"quality" + 0.006*"needs" + 0.006*"plans" + 0.005*"leaders" + 0.005*"practice" + 0.005*"However" + 0.005*"impact" + 0.004*"supported"']</t>
  </si>
  <si>
    <t>80554</t>
  </si>
  <si>
    <t>334</t>
  </si>
  <si>
    <t>E08000029</t>
  </si>
  <si>
    <t>351, 823, 895, 896, 811, 881, 356, 358, 877, 937</t>
  </si>
  <si>
    <t>solihull</t>
  </si>
  <si>
    <t>https://files.ofsted.gov.uk/v1/file/50204405</t>
  </si>
  <si>
    <t>0.1175</t>
  </si>
  <si>
    <t>['0.013*"’" + 0.009*"lack" + 0.007*"2022" + 0.007*"risk" + 0.006*"Solihull" + 0.006*"need" + 0.005*"quality" + 0.005*"poor" + 0.004*"practice" + 0.004*"31"', '0.014*"’" + 0.011*"lack" + 0.009*"2022" + 0.006*"need" + 0.006*"Solihull" + 0.005*"quality" + 0.005*"practice" + 0.005*"means" + 0.005*"delay" + 0.004*"experiences"', '0.018*"’" + 0.011*"lack" + 0.008*"2022" + 0.007*"need" + 0.006*"risk" + 0.006*"Solihull" + 0.006*"effective" + 0.006*"experiences" + 0.006*"quality" + 0.006*"significant"']</t>
  </si>
  <si>
    <t>80555</t>
  </si>
  <si>
    <t>933</t>
  </si>
  <si>
    <t>E10000027</t>
  </si>
  <si>
    <t>908, 878, 838, 845, 916, 884, 926, 893, 935, 865</t>
  </si>
  <si>
    <t>somerset</t>
  </si>
  <si>
    <t>https://files.ofsted.gov.uk/v1/file/50192873</t>
  </si>
  <si>
    <t>0.198</t>
  </si>
  <si>
    <t>['0.018*"’" + 0.010*"well" + 0.008*"needs" + 0.006*"Somerset" + 0.006*"good" + 0.006*"plans" + 0.006*"progress" + 0.005*"need" + 0.005*"supported" + 0.005*"practice"', '0.017*"’" + 0.009*"well" + 0.008*"needs" + 0.006*"plans" + 0.006*"Somerset" + 0.006*"supported" + 0.006*"including" + 0.005*"good" + 0.005*"positive" + 0.005*"number"', '0.016*"’" + 0.009*"needs" + 0.008*"well" + 0.007*"Somerset" + 0.006*"plans" + 0.006*"leaders" + 0.005*"good" + 0.005*"number" + 0.005*"including" + 0.005*"practice"']</t>
  </si>
  <si>
    <t>80556</t>
  </si>
  <si>
    <t>803</t>
  </si>
  <si>
    <t>E06000025</t>
  </si>
  <si>
    <t>823, 881, 916, 850, 855, 802, 937, 938, 865, 885</t>
  </si>
  <si>
    <t>south gloucestershire</t>
  </si>
  <si>
    <t>https://files.ofsted.gov.uk/v1/file/50253185</t>
  </si>
  <si>
    <t>['0.013*"’" + 0.008*"needs" + 0.007*"June" + 0.006*"2024" + 0.006*"leaders" + 0.005*"well" + 0.005*"ensure" + 0.005*"plans" + 0.005*"Gloucestershire" + 0.005*"progress"', '0.021*"’" + 0.011*"needs" + 0.007*"2024" + 0.007*"leaders" + 0.006*"June" + 0.006*"well" + 0.006*"understand" + 0.005*"effective" + 0.005*"plans" + 0.005*"ensure"', '0.016*"’" + 0.010*"needs" + 0.007*"leaders" + 0.006*"June" + 0.006*"effective" + 0.006*"2024" + 0.005*"ensure" + 0.005*"well" + 0.005*"strong" + 0.005*"Gloucestershire"']</t>
  </si>
  <si>
    <t>80557</t>
  </si>
  <si>
    <t>393</t>
  </si>
  <si>
    <t>E08000023</t>
  </si>
  <si>
    <t>840, 390, 876, 805, 341, 807, 355, 342, 394, 357</t>
  </si>
  <si>
    <t>south tyneside</t>
  </si>
  <si>
    <t>https://files.ofsted.gov.uk/v1/file/50216273</t>
  </si>
  <si>
    <t>rebecca quested</t>
  </si>
  <si>
    <t>10/05/23</t>
  </si>
  <si>
    <t>0.1476</t>
  </si>
  <si>
    <t>0.1795</t>
  </si>
  <si>
    <t>['0.024*"’" + 0.008*"needs" + 0.007*"South" + 0.007*"Tyneside" + 0.005*"carers" + 0.005*"5" + 0.005*"effective" + 0.005*"practice" + 0.005*"management" + 0.005*"2023"', '0.027*"’" + 0.009*"needs" + 0.008*"Tyneside" + 0.007*"South" + 0.005*"However" + 0.005*"practice" + 0.005*"5" + 0.005*"oversight" + 0.005*"management" + 0.005*"risk"', '0.021*"’" + 0.009*"needs" + 0.007*"South" + 0.006*"Tyneside" + 0.006*"oversight" + 0.006*"effective" + 0.006*"However" + 0.005*"December" + 0.005*"carers" + 0.005*"management"']</t>
  </si>
  <si>
    <t>80558</t>
  </si>
  <si>
    <t>852</t>
  </si>
  <si>
    <t>E06000045</t>
  </si>
  <si>
    <t>801, 331, 831, 810, 874, 879, 851, 355, 373, 861</t>
  </si>
  <si>
    <t>southampton</t>
  </si>
  <si>
    <t>https://files.ofsted.gov.uk/v1/file/50224705</t>
  </si>
  <si>
    <t>05/06/2023</t>
  </si>
  <si>
    <t>16/06/2023</t>
  </si>
  <si>
    <t>28/07/23</t>
  </si>
  <si>
    <t>0.1965</t>
  </si>
  <si>
    <t>['0.015*"’" + 0.007*"Southampton" + 0.005*"improve" + 0.005*"5" + 0.005*"experiences" + 0.005*"needs" + 0.005*"plans" + 0.005*"including" + 0.005*"progress" + 0.004*"June"', '0.016*"’" + 0.006*"plans" + 0.005*"needs" + 0.005*"improve" + 0.005*"5" + 0.004*"timely" + 0.004*"Southampton" + 0.004*"experiences" + 0.004*"effective" + 0.004*"good"', '0.018*"’" + 0.006*"plans" + 0.006*"progress" + 0.005*"Southampton" + 0.005*"including" + 0.005*"16" + 0.004*"2023" + 0.004*"well" + 0.004*"provide" + 0.004*"clear"']</t>
  </si>
  <si>
    <t>80559</t>
  </si>
  <si>
    <t>882</t>
  </si>
  <si>
    <t>E06000033</t>
  </si>
  <si>
    <t>839, 845, 881, 921, 886, 887, 879, 935, 866, 894</t>
  </si>
  <si>
    <t>southend-on-sea</t>
  </si>
  <si>
    <t>https://files.ofsted.gov.uk/v1/file/50103322</t>
  </si>
  <si>
    <t>brenda mcinerney</t>
  </si>
  <si>
    <t>15/07/2019</t>
  </si>
  <si>
    <t>26/07/2019</t>
  </si>
  <si>
    <t>27/08/19</t>
  </si>
  <si>
    <t>to requires improvement</t>
  </si>
  <si>
    <t>0.1484</t>
  </si>
  <si>
    <t>['0.013*"’" + 0.008*"practice" + 0.006*"planning" + 0.005*"risk" + 0.005*"carers" + 0.005*"quality" + 0.005*"number" + 0.005*"always" + 0.005*"effective" + 0.005*"leaders"', '0.013*"’" + 0.010*"planning" + 0.007*"leaders" + 0.007*"practice" + 0.007*"quality" + 0.006*"protection" + 0.006*"effective" + 0.005*"needs" + 0.005*"plans" + 0.005*"well"', '0.013*"’" + 0.007*"planning" + 0.007*"quality" + 0.006*"protection" + 0.006*"within" + 0.006*"number" + 0.006*"always" + 0.005*"need" + 0.005*"practice" + 0.005*"good"']</t>
  </si>
  <si>
    <t>80560</t>
  </si>
  <si>
    <t>342</t>
  </si>
  <si>
    <t>E08000013</t>
  </si>
  <si>
    <t>370, 841, 840, 390, 392, 807, 808, 357, 384, 359</t>
  </si>
  <si>
    <t>st helens</t>
  </si>
  <si>
    <t>https://files.ofsted.gov.uk/v1/file/50227184</t>
  </si>
  <si>
    <t>['0.017*"’" + 0.009*"Helens" + 0.008*"St" + 0.007*"well" + 0.007*"needs" + 0.006*"progress" + 0.006*"21" + 0.006*"10" + 0.006*"receive" + 0.005*"effective"', '0.017*"’" + 0.009*"St" + 0.008*"needs" + 0.007*"well" + 0.007*"good" + 0.006*"Helens" + 0.006*"progress" + 0.006*"need" + 0.006*"10" + 0.005*"risk"', '0.012*"’" + 0.007*"Helens" + 0.005*"progress" + 0.005*"needs" + 0.005*"receive" + 0.005*"risk" + 0.005*"need" + 0.005*"St" + 0.005*"well" + 0.005*"21"']</t>
  </si>
  <si>
    <t>80561</t>
  </si>
  <si>
    <t>860</t>
  </si>
  <si>
    <t>E10000028</t>
  </si>
  <si>
    <t>896, 909, 830, 811, 881, 888, 940, 891, 937, 885</t>
  </si>
  <si>
    <t>staffordshire</t>
  </si>
  <si>
    <t>https://files.ofsted.gov.uk/v1/file/50237007</t>
  </si>
  <si>
    <t>0.1688</t>
  </si>
  <si>
    <t>['0.020*"’" + 0.013*"needs" + 0.007*"progress" + 0.007*"oversight" + 0.006*"quality" + 0.006*"Staffordshire" + 0.005*"practice" + 0.005*"health" + 0.005*"plans" + 0.004*"ensure"', '0.017*"’" + 0.012*"needs" + 0.006*"practice" + 0.006*"ensure" + 0.006*"health" + 0.006*"quality" + 0.006*"oversight" + 0.005*"Staffordshire" + 0.005*"progress" + 0.005*"plans"', '0.013*"’" + 0.009*"needs" + 0.006*"ensure" + 0.005*"quality" + 0.005*"Staffordshire" + 0.005*"practice" + 0.004*"risk" + 0.004*"progress" + 0.004*"health" + 0.004*"plans"']</t>
  </si>
  <si>
    <t>80562</t>
  </si>
  <si>
    <t>356</t>
  </si>
  <si>
    <t>E08000007</t>
  </si>
  <si>
    <t>351, 896, 881, 886, 888, 802, 334, 877, 937, 885</t>
  </si>
  <si>
    <t>stockport</t>
  </si>
  <si>
    <t>https://files.ofsted.gov.uk/v1/file/50183764</t>
  </si>
  <si>
    <t>28/03/2022</t>
  </si>
  <si>
    <t>18/05/22</t>
  </si>
  <si>
    <t>0.1882</t>
  </si>
  <si>
    <t>['0.011*"’" + 0.006*"practice" + 0.006*"well" + 0.006*"Stockport" + 0.005*"plans" + 0.005*"needs" + 0.004*"risk" + 0.004*"ensure" + 0.004*"strong" + 0.004*"leaders"', '0.010*"’" + 0.008*"well" + 0.007*"practice" + 0.006*"needs" + 0.005*"Stockport" + 0.005*"28" + 0.005*"risk" + 0.004*"strong" + 0.004*"leaders" + 0.004*"plans"', '0.012*"’" + 0.009*"well" + 0.008*"practice" + 0.007*"Stockport" + 0.007*"strong" + 0.006*"needs" + 0.006*"plans" + 0.005*"quality" + 0.005*"ensure" + 0.005*"risk"']</t>
  </si>
  <si>
    <t>80563</t>
  </si>
  <si>
    <t>808</t>
  </si>
  <si>
    <t>E06000004</t>
  </si>
  <si>
    <t>351, 381, 841, 840, 888, 392, 343, 342, 359, 344</t>
  </si>
  <si>
    <t>stockton-on-tees</t>
  </si>
  <si>
    <t>https://files.ofsted.gov.uk/v1/file/50215915</t>
  </si>
  <si>
    <t>joanna warburton</t>
  </si>
  <si>
    <t>06/03/2023</t>
  </si>
  <si>
    <t>17/03/2023</t>
  </si>
  <si>
    <t>09/05/23</t>
  </si>
  <si>
    <t>0.1633</t>
  </si>
  <si>
    <t>['0.026*"’" + 0.009*"plans" + 0.009*"leaders" + 0.007*"well" + 0.007*"needs" + 0.007*"quality" + 0.006*"on-Tees" + 0.006*"good" + 0.006*"Stockton" + 0.005*"senior"', '0.009*"’" + 0.007*"plans" + 0.006*"needs" + 0.006*"Stockton" + 0.005*"well" + 0.005*"leaders" + 0.004*"on-Tees" + 0.004*"good" + 0.004*"quality" + 0.004*"17"', '0.016*"’" + 0.011*"leaders" + 0.008*"plans" + 0.006*"well" + 0.006*"Stockton" + 0.006*"on-Tees" + 0.006*"quality" + 0.006*"good" + 0.005*"needs" + 0.005*"senior"']</t>
  </si>
  <si>
    <t>80564</t>
  </si>
  <si>
    <t>861</t>
  </si>
  <si>
    <t>E06000021</t>
  </si>
  <si>
    <t>370, 890, 371, 810, 806, 812, 354, 372, 357, 335</t>
  </si>
  <si>
    <t>stoke-on-trent</t>
  </si>
  <si>
    <t>https://files.ofsted.gov.uk/v1/file/50200027</t>
  </si>
  <si>
    <t>0.172</t>
  </si>
  <si>
    <t>['0.012*"’" + 0.007*"well" + 0.007*"However" + 0.006*"needs" + 0.005*"progress" + 0.005*"plans" + 0.005*"2022" + 0.005*"ensure" + 0.005*"Stoke" + 0.004*"on-Trent"', '0.017*"’" + 0.008*"needs" + 0.007*"on-Trent" + 0.006*"plans" + 0.006*"well" + 0.006*"14" + 0.006*"protection" + 0.005*"leaders" + 0.005*"progress" + 0.005*"Stoke"', '0.021*"’" + 0.010*"needs" + 0.009*"Stoke" + 0.008*"on-Trent" + 0.007*"plans" + 0.007*"well" + 0.007*"However" + 0.006*"ensure" + 0.006*"protection" + 0.005*"quality"']</t>
  </si>
  <si>
    <t>80565</t>
  </si>
  <si>
    <t>935</t>
  </si>
  <si>
    <t>E10000029</t>
  </si>
  <si>
    <t>908, 878, 838, 845, 916, 925, 926, 893, 933, 885</t>
  </si>
  <si>
    <t>suffolk</t>
  </si>
  <si>
    <t>https://files.ofsted.gov.uk/v1/file/50255285</t>
  </si>
  <si>
    <t>21/08/24</t>
  </si>
  <si>
    <t>0.1666</t>
  </si>
  <si>
    <t>['0.022*"’" + 0.012*"needs" + 0.009*"Suffolk" + 0.009*"well" + 0.005*"practice" + 0.005*"plans" + 0.004*"7" + 0.004*"risks" + 0.004*"3" + 0.004*"County"', '0.017*"’" + 0.010*"needs" + 0.009*"Suffolk" + 0.006*"well" + 0.006*"protection" + 0.005*"3" + 0.005*"practice" + 0.004*"June" + 0.004*"Council" + 0.004*"plans"', '0.022*"’" + 0.011*"Suffolk" + 0.009*"needs" + 0.009*"well" + 0.005*"County" + 0.005*"Council" + 0.005*"7" + 0.005*"practice" + 0.005*"2024" + 0.004*"leaders"']</t>
  </si>
  <si>
    <t>80566</t>
  </si>
  <si>
    <t>394</t>
  </si>
  <si>
    <t>E08000024</t>
  </si>
  <si>
    <t>370, 841, 840, 390, 876, 807, 393, 342, 357, 384</t>
  </si>
  <si>
    <t>sunderland</t>
  </si>
  <si>
    <t>https://files.ofsted.gov.uk/v1/file/50168072</t>
  </si>
  <si>
    <t>28/06/2021</t>
  </si>
  <si>
    <t>09/07/2021</t>
  </si>
  <si>
    <t>20/08/21</t>
  </si>
  <si>
    <t>0.2141</t>
  </si>
  <si>
    <t>['0.017*"’" + 0.008*"well" + 0.007*"needs" + 0.007*"quality" + 0.005*"Sunderland" + 0.005*"practice" + 0.005*"experienced" + 0.005*"good" + 0.005*"TfC" + 0.005*"protection"', '0.017*"’" + 0.007*"well" + 0.006*"quality" + 0.005*"Sunderland" + 0.005*"needs" + 0.005*"experienced" + 0.004*"practice" + 0.004*"protection" + 0.004*"TfC" + 0.004*"parents"', '0.013*"’" + 0.006*"well" + 0.006*"Sunderland" + 0.006*"quality" + 0.006*"needs" + 0.005*"experienced" + 0.004*"parents" + 0.004*"council" + 0.004*"robust" + 0.004*"training"']</t>
  </si>
  <si>
    <t>80567</t>
  </si>
  <si>
    <t>936</t>
  </si>
  <si>
    <t>E10000030</t>
  </si>
  <si>
    <t>867, 825, 873, 823, 850, 919, 931, 869, 868, 872</t>
  </si>
  <si>
    <t>surrey</t>
  </si>
  <si>
    <t>https://files.ofsted.gov.uk/v1/file/50178857</t>
  </si>
  <si>
    <t>28/01/2022</t>
  </si>
  <si>
    <t>09/03/22</t>
  </si>
  <si>
    <t>0.1782</t>
  </si>
  <si>
    <t>['0.009*"’" + 0.006*"needs" + 0.005*"well" + 0.005*"progress" + 0.005*"practice" + 0.005*"However" + 0.005*"quality" + 0.005*"good" + 0.004*"plans" + 0.004*"Surrey"', '0.014*"’" + 0.012*"well" + 0.012*"needs" + 0.008*"progress" + 0.008*"practice" + 0.006*"plans" + 0.006*"carers" + 0.006*"17" + 0.005*"effective" + 0.005*"quality"', '0.015*"’" + 0.008*"needs" + 0.007*"practice" + 0.007*"well" + 0.005*"effective" + 0.005*"17" + 0.004*"good" + 0.004*"28" + 0.004*"progress" + 0.004*"quality"']</t>
  </si>
  <si>
    <t>80568</t>
  </si>
  <si>
    <t>866</t>
  </si>
  <si>
    <t>E06000030</t>
  </si>
  <si>
    <t>839, 881, 886, 888, 887, 940, 941, 891, 882, 894</t>
  </si>
  <si>
    <t>swindon</t>
  </si>
  <si>
    <t>https://files.ofsted.gov.uk/v1/file/50227724</t>
  </si>
  <si>
    <t>0.1489</t>
  </si>
  <si>
    <t>['0.014*"’" + 0.010*"Swindon" + 0.009*"needs" + 0.007*"well" + 0.006*"need" + 0.006*"always" + 0.005*"education" + 0.005*"plans" + 0.005*"many" + 0.005*"effective"', '0.018*"’" + 0.012*"needs" + 0.010*"Swindon" + 0.007*"need" + 0.007*"always" + 0.007*"well" + 0.006*"plans" + 0.005*"lack" + 0.005*"impact" + 0.005*"17"', '0.029*"’" + 0.015*"needs" + 0.010*"need" + 0.009*"well" + 0.007*"Swindon" + 0.007*"plans" + 0.006*"impact" + 0.006*"home" + 0.006*"always" + 0.006*"health"']</t>
  </si>
  <si>
    <t>80569</t>
  </si>
  <si>
    <t>357</t>
  </si>
  <si>
    <t>E08000008</t>
  </si>
  <si>
    <t>370, 841, 371, 390, 812, 807, 372, 342, 394, 359</t>
  </si>
  <si>
    <t>tameside</t>
  </si>
  <si>
    <t>https://files.ofsted.gov.uk/v1/file/50239562</t>
  </si>
  <si>
    <t>13/02/24</t>
  </si>
  <si>
    <t>0.1495</t>
  </si>
  <si>
    <t>['0.017*"’" + 0.010*"needs" + 0.007*"impact" + 0.006*"2023" + 0.006*"4" + 0.006*"experienced" + 0.005*"practice" + 0.005*"effective" + 0.005*"Tameside" + 0.005*"risk"', '0.016*"’" + 0.008*"needs" + 0.007*"risk" + 0.006*"quality" + 0.005*"response" + 0.005*"experiences" + 0.005*"impact" + 0.005*"experienced" + 0.004*"15" + 0.004*"need"', '0.016*"’" + 0.008*"needs" + 0.006*"quality" + 0.006*"risk" + 0.006*"practice" + 0.006*"impact" + 0.005*"plans" + 0.005*"4" + 0.005*"experienced" + 0.005*"2023"']</t>
  </si>
  <si>
    <t>80570</t>
  </si>
  <si>
    <t>894</t>
  </si>
  <si>
    <t>E06000020</t>
  </si>
  <si>
    <t>371, 332, 888, 887, 813, 874, 879, 372, 866, 359</t>
  </si>
  <si>
    <t>telford &amp; wrekin</t>
  </si>
  <si>
    <t>https://files.ofsted.gov.uk/v1/file/50252260</t>
  </si>
  <si>
    <t>29/04/2024</t>
  </si>
  <si>
    <t>0.212</t>
  </si>
  <si>
    <t>['0.027*"’" + 0.012*"needs" + 0.009*"Telford" + 0.009*"Wrekin" + 0.007*"benefit" + 0.006*"well" + 0.006*"plans" + 0.006*"Family" + 0.005*"3" + 0.005*"effective"', '0.016*"’" + 0.009*"needs" + 0.007*"Telford" + 0.006*"Wrekin" + 0.006*"effective" + 0.005*"benefit" + 0.005*"well" + 0.005*"live" + 0.004*"Family" + 0.004*"2024"', '0.016*"’" + 0.010*"needs" + 0.006*"Wrekin" + 0.005*"Telford" + 0.005*"well" + 0.005*"benefit" + 0.005*"Family" + 0.005*"plans" + 0.004*"29" + 0.004*"effective"']</t>
  </si>
  <si>
    <t>80571</t>
  </si>
  <si>
    <t>883</t>
  </si>
  <si>
    <t>E06000034</t>
  </si>
  <si>
    <t>303, 332, 311, 887, 826, 941, 874, 882, 866, 894</t>
  </si>
  <si>
    <t>thurrock</t>
  </si>
  <si>
    <t>https://files.ofsted.gov.uk/v1/file/50260250</t>
  </si>
  <si>
    <t>16/09/2024</t>
  </si>
  <si>
    <t>20/09/2024</t>
  </si>
  <si>
    <t>29/10/24</t>
  </si>
  <si>
    <t>0.194</t>
  </si>
  <si>
    <t>['0.018*"’" + 0.008*"Thurrock" + 0.005*"well" + 0.005*"practice" + 0.005*"family" + 0.005*"receive" + 0.005*"needs" + 0.005*"time" + 0.004*"progress" + 0.004*"PAs"', '0.015*"’" + 0.008*"Thurrock" + 0.007*"well" + 0.006*"leaders" + 0.006*"receive" + 0.006*"needs" + 0.005*"PAs" + 0.005*"time" + 0.005*"need" + 0.005*"16"', '0.019*"’" + 0.013*"Thurrock" + 0.007*"PAs" + 0.006*"well" + 0.005*"needs" + 0.005*"receive" + 0.005*"leaders" + 0.005*"progress" + 0.004*"provide" + 0.004*"comprehensive"']</t>
  </si>
  <si>
    <t>80572</t>
  </si>
  <si>
    <t>880</t>
  </si>
  <si>
    <t>E06000027</t>
  </si>
  <si>
    <t>839, 921, 926, 812, 879, 807, 372, 882, 894, 359</t>
  </si>
  <si>
    <t>torbay</t>
  </si>
  <si>
    <t>https://files.ofsted.gov.uk/v1/file/50183765</t>
  </si>
  <si>
    <t>andy whippey</t>
  </si>
  <si>
    <t>0.2197</t>
  </si>
  <si>
    <t>['0.016*"’" + 0.009*"well" + 0.008*"Torbay" + 0.006*"good" + 0.006*"effective" + 0.005*"needs" + 0.004*"April" + 0.004*"21" + 0.004*"agencies" + 0.004*"progress"', '0.017*"’" + 0.006*"needs" + 0.005*"Torbay" + 0.005*"good" + 0.005*"well" + 0.004*"1" + 0.004*"progress" + 0.004*"plans" + 0.004*"timely" + 0.004*"effective"', '0.016*"’" + 0.012*"well" + 0.008*"Torbay" + 0.006*"needs" + 0.006*"good" + 0.006*"team" + 0.005*"timely" + 0.005*"21" + 0.004*"effective" + 0.004*"2022"']</t>
  </si>
  <si>
    <t>80573</t>
  </si>
  <si>
    <t>358</t>
  </si>
  <si>
    <t>E08000009</t>
  </si>
  <si>
    <t>867, 305, 825, 823, 895, 850, 919, 334, 356, 816</t>
  </si>
  <si>
    <t>trafford</t>
  </si>
  <si>
    <t>https://files.ofsted.gov.uk/v1/file/50206433</t>
  </si>
  <si>
    <t>0.1589</t>
  </si>
  <si>
    <t>['0.014*"’" + 0.010*"needs" + 0.008*"well" + 0.007*"Trafford" + 0.006*"plans" + 0.006*"quality" + 0.005*"leaders" + 0.005*"2" + 0.005*"impact" + 0.005*"practice"', '0.019*"’" + 0.010*"needs" + 0.009*"Trafford" + 0.007*"quality" + 0.007*"plans" + 0.006*"practice" + 0.006*"leaders" + 0.006*"well" + 0.005*"team" + 0.005*"placed"', '0.015*"’" + 0.008*"Trafford" + 0.007*"plans" + 0.007*"well" + 0.007*"needs" + 0.005*"quality" + 0.005*"leaders" + 0.005*"impact" + 0.005*"practice" + 0.005*"placed"']</t>
  </si>
  <si>
    <t>80574</t>
  </si>
  <si>
    <t>335</t>
  </si>
  <si>
    <t>E08000030</t>
  </si>
  <si>
    <t>350, 831, 332, 382, 874, 354, 333, 861, 357, 894</t>
  </si>
  <si>
    <t>walsall</t>
  </si>
  <si>
    <t>https://files.ofsted.gov.uk/v1/file/50172854</t>
  </si>
  <si>
    <t>['0.025*"’" + 0.008*"leaders" + 0.006*"needs" + 0.005*"Walsall" + 0.005*"Senior" + 0.005*"oversight" + 0.005*"well" + 0.005*"4" + 0.005*"information" + 0.004*"good"', '0.019*"’" + 0.008*"needs" + 0.006*"leaders" + 0.006*"well" + 0.005*"Walsall" + 0.005*"information" + 0.004*"4" + 0.004*"2021" + 0.004*"good" + 0.004*"15"', '0.017*"’" + 0.006*"leaders" + 0.006*"needs" + 0.005*"well" + 0.005*"Walsall" + 0.004*"information" + 0.004*"4" + 0.004*"receive" + 0.004*"Senior" + 0.004*"progress"']</t>
  </si>
  <si>
    <t>80575</t>
  </si>
  <si>
    <t>877</t>
  </si>
  <si>
    <t>E06000007</t>
  </si>
  <si>
    <t>351, 895, 896, 811, 881, 891, 334, 860, 356, 937</t>
  </si>
  <si>
    <t>warrington</t>
  </si>
  <si>
    <t>https://files.ofsted.gov.uk/v1/file/50253719</t>
  </si>
  <si>
    <t>30/07/24</t>
  </si>
  <si>
    <t>0.1785</t>
  </si>
  <si>
    <t>['0.016*"’" + 0.008*"needs" + 0.007*"Warrington" + 0.007*"leaders" + 0.006*"experiences" + 0.006*"effective" + 0.006*"well" + 0.006*"plans" + 0.005*"10" + 0.005*"carers"', '0.026*"’" + 0.007*"needs" + 0.007*"Warrington" + 0.006*"experiences" + 0.006*"effective" + 0.006*"well" + 0.005*"leaders" + 0.005*"supported" + 0.005*"practice" + 0.005*"carers"', '0.012*"’" + 0.006*"Warrington" + 0.006*"experiences" + 0.006*"needs" + 0.005*"practice" + 0.005*"effective" + 0.005*"2024" + 0.005*"well" + 0.005*"10" + 0.004*"14"']</t>
  </si>
  <si>
    <t>80576</t>
  </si>
  <si>
    <t>937</t>
  </si>
  <si>
    <t>E10000031</t>
  </si>
  <si>
    <t>823, 895, 896, 881, 850, 855, 802, 860, 877, 885</t>
  </si>
  <si>
    <t>warwickshire</t>
  </si>
  <si>
    <t>https://files.ofsted.gov.uk/v1/file/50176757</t>
  </si>
  <si>
    <t>22/11/2021</t>
  </si>
  <si>
    <t>03/12/2021</t>
  </si>
  <si>
    <t>0.185</t>
  </si>
  <si>
    <t>['0.011*"’" + 0.006*"needs" + 0.006*"well" + 0.005*"plans" + 0.005*"Warwickshire" + 0.005*"good" + 0.005*"benefit" + 0.005*"information" + 0.004*"progress" + 0.004*"effective"', '0.010*"’" + 0.007*"Warwickshire" + 0.006*"well" + 0.006*"needs" + 0.006*"practice" + 0.005*"carers" + 0.005*"supported" + 0.005*"plans" + 0.005*"clear" + 0.004*"November"', '0.014*"’" + 0.008*"plans" + 0.007*"well" + 0.007*"needs" + 0.005*"practice" + 0.005*"Warwickshire" + 0.005*"3" + 0.004*"good" + 0.004*"progress" + 0.004*"carers"']</t>
  </si>
  <si>
    <t>80577</t>
  </si>
  <si>
    <t>869</t>
  </si>
  <si>
    <t>E06000037</t>
  </si>
  <si>
    <t>867, 825, 873, 823, 895, 850, 919, 931, 857, 936</t>
  </si>
  <si>
    <t>west berkshire</t>
  </si>
  <si>
    <t>https://files.ofsted.gov.uk/v1/file/50182484</t>
  </si>
  <si>
    <t>14/03/2022</t>
  </si>
  <si>
    <t>['0.015*"’" + 0.006*"West" + 0.006*"well" + 0.006*"Berkshire" + 0.004*"2022" + 0.004*"14" + 0.004*"agency" + 0.004*"18" + 0.004*"need" + 0.004*"working"', '0.016*"’" + 0.008*"West" + 0.007*"Berkshire" + 0.006*"well" + 0.005*"plans" + 0.005*"needs" + 0.004*"need" + 0.004*"working" + 0.004*"practice" + 0.004*"strong"', '0.011*"’" + 0.006*"well" + 0.006*"West" + 0.005*"Berkshire" + 0.004*"early" + 0.004*"education" + 0.004*"18" + 0.004*"needs" + 0.004*"need" + 0.004*"progress"']</t>
  </si>
  <si>
    <t>2637548</t>
  </si>
  <si>
    <t>941</t>
  </si>
  <si>
    <t>E06000062</t>
  </si>
  <si>
    <t>822, 881, 886, 887, 940, 891, 860, 866, 937, 885</t>
  </si>
  <si>
    <t>west northamptonshire</t>
  </si>
  <si>
    <t>https://files.ofsted.gov.uk/v1/file/50200026</t>
  </si>
  <si>
    <t>0.1588</t>
  </si>
  <si>
    <t>['0.021*"’" + 0.009*"Northamptonshire" + 0.007*"well" + 0.007*"quality" + 0.006*"practice" + 0.006*"West" + 0.006*"needs" + 0.005*"2022" + 0.005*"October" + 0.005*"need"', '0.017*"’" + 0.007*"well" + 0.007*"quality" + 0.005*"West" + 0.005*"3" + 0.005*"Northamptonshire" + 0.004*"experiences" + 0.004*"NCT" + 0.004*"practice" + 0.004*"Leaders"', '0.013*"’" + 0.009*"Northamptonshire" + 0.008*"West" + 0.006*"quality" + 0.005*"NCT" + 0.005*"practice" + 0.005*"needs" + 0.005*"impact" + 0.005*"plans" + 0.004*"well"']</t>
  </si>
  <si>
    <t>80578</t>
  </si>
  <si>
    <t>938</t>
  </si>
  <si>
    <t>E10000032</t>
  </si>
  <si>
    <t>800, 823, 881, 916, 850, 855, 802, 803, 865, 885</t>
  </si>
  <si>
    <t>west sussex</t>
  </si>
  <si>
    <t>https://files.ofsted.gov.uk/v1/file/50216276</t>
  </si>
  <si>
    <t>0.1513</t>
  </si>
  <si>
    <t>['0.009*"’" + 0.006*"plans" + 0.005*"13" + 0.005*"needs" + 0.005*"West" + 0.005*"quality" + 0.004*"Sussex" + 0.004*"health" + 0.004*"number" + 0.004*"education"', '0.012*"’" + 0.007*"plans" + 0.006*"well" + 0.005*"Sussex" + 0.005*"needs" + 0.005*"health" + 0.005*"West" + 0.004*"13" + 0.004*"2023" + 0.004*"practice"', '0.019*"’" + 0.008*"well" + 0.006*"needs" + 0.005*"plans" + 0.005*"number" + 0.005*"Sussex" + 0.005*"quality" + 0.005*"West" + 0.004*"supported" + 0.004*"practice"']</t>
  </si>
  <si>
    <t>2733698</t>
  </si>
  <si>
    <t>943</t>
  </si>
  <si>
    <t>E10000006</t>
  </si>
  <si>
    <t>878, 371, 341, 812, 941, 353, 871, 356, 394</t>
  </si>
  <si>
    <t>westmorland and furness</t>
  </si>
  <si>
    <t>https://files.ofsted.gov.uk/v1/file/50252261</t>
  </si>
  <si>
    <t>['0.009*"’" + 0.005*"Furness" + 0.005*"Westmorland" + 0.005*"plans" + 0.005*"response" + 0.005*"quality" + 0.005*"timely" + 0.005*"needs" + 0.005*"appropriate" + 0.004*"leaders"', '0.014*"’" + 0.009*"plans" + 0.007*"needs" + 0.007*"Furness" + 0.006*"Westmorland" + 0.006*"appropriate" + 0.006*"need" + 0.006*"protection" + 0.005*"progress" + 0.005*"well"', '0.014*"’" + 0.008*"plans" + 0.007*"needs" + 0.007*"Westmorland" + 0.007*"need" + 0.006*"quality" + 0.006*"Furness" + 0.006*"appropriate" + 0.005*"3" + 0.005*"protection"']</t>
  </si>
  <si>
    <t>80579</t>
  </si>
  <si>
    <t>359</t>
  </si>
  <si>
    <t>E08000010</t>
  </si>
  <si>
    <t>370, 371, 332, 812, 807, 372, 342, 808, 357, 384</t>
  </si>
  <si>
    <t>wigan</t>
  </si>
  <si>
    <t>https://files.ofsted.gov.uk/v1/file/50187563</t>
  </si>
  <si>
    <t>['0.012*"’" + 0.010*"May" + 0.007*"plans" + 0.007*"practice" + 0.006*"leaders" + 0.006*"needs" + 0.006*"Wigan" + 0.005*"quality" + 0.005*"appropriate" + 0.005*"20"', '0.006*"’" + 0.005*"quality" + 0.005*"plans" + 0.005*"practice" + 0.005*"needs" + 0.005*"May" + 0.004*"appropriate" + 0.004*"9" + 0.004*"leaders" + 0.004*"Wigan"', '0.016*"’" + 0.007*"Wigan" + 0.007*"practice" + 0.006*"needs" + 0.006*"plans" + 0.006*"May" + 0.006*"quality" + 0.006*"appropriate" + 0.005*"timely" + 0.005*"9"']</t>
  </si>
  <si>
    <t>80580</t>
  </si>
  <si>
    <t>865</t>
  </si>
  <si>
    <t>E06000054</t>
  </si>
  <si>
    <t>800, 873, 878, 838, 916, 850, 802, 893, 938, 885</t>
  </si>
  <si>
    <t>wiltshire</t>
  </si>
  <si>
    <t>https://files.ofsted.gov.uk/v1/file/50235241</t>
  </si>
  <si>
    <t>25/09/2023</t>
  </si>
  <si>
    <t>29/09/2023</t>
  </si>
  <si>
    <t>12/12/23</t>
  </si>
  <si>
    <t>0.1708</t>
  </si>
  <si>
    <t>['0.014*"’" + 0.013*"well" + 0.006*"needs" + 0.006*"need" + 0.006*"Wiltshire" + 0.006*"progress" + 0.006*"risk" + 0.005*"plans" + 0.005*"supported" + 0.005*"leaders"', '0.016*"’" + 0.010*"well" + 0.008*"needs" + 0.007*"need" + 0.007*"including" + 0.006*"risk" + 0.006*"progress" + 0.006*"supported" + 0.005*"quality" + 0.005*"2023"', '0.015*"’" + 0.010*"well" + 0.008*"parents" + 0.007*"needs" + 0.006*"Wiltshire" + 0.006*"including" + 0.006*"ensure" + 0.005*"plans" + 0.005*"need" + 0.005*"progress"']</t>
  </si>
  <si>
    <t>80581</t>
  </si>
  <si>
    <t>344</t>
  </si>
  <si>
    <t>E08000015</t>
  </si>
  <si>
    <t>381, 841, 840, 888, 392, 807, 343, 342, 808, 359</t>
  </si>
  <si>
    <t>wirral</t>
  </si>
  <si>
    <t>https://files.ofsted.gov.uk/v1/file/50238913</t>
  </si>
  <si>
    <t>18/09/2023</t>
  </si>
  <si>
    <t>02/02/24</t>
  </si>
  <si>
    <t>0.1655</t>
  </si>
  <si>
    <t>['0.012*"’" + 0.010*"needs" + 0.008*"Wirral" + 0.007*"plans" + 0.007*"practice" + 0.007*"ensure" + 0.006*"well" + 0.006*"small" + 0.005*"18" + 0.005*"appropriate"', '0.009*"’" + 0.008*"ensure" + 0.008*"needs" + 0.008*"Wirral" + 0.007*"plans" + 0.006*"good" + 0.006*"practice" + 0.005*"well" + 0.005*"number" + 0.005*"18"', '0.011*"’" + 0.010*"needs" + 0.006*"ensure" + 0.005*"plans" + 0.005*"Wirral" + 0.005*"practice" + 0.005*"number" + 0.005*"29" + 0.005*"risk" + 0.004*"well"']</t>
  </si>
  <si>
    <t>80582</t>
  </si>
  <si>
    <t>872</t>
  </si>
  <si>
    <t>E06000041</t>
  </si>
  <si>
    <t>867, 825, 895, 850, 919, 931, 857, 936, 869, 868</t>
  </si>
  <si>
    <t>wokingham</t>
  </si>
  <si>
    <t>https://files.ofsted.gov.uk/v1/file/50215917</t>
  </si>
  <si>
    <t>0.1777</t>
  </si>
  <si>
    <t>['0.013*"’" + 0.006*"plans" + 0.006*"needs" + 0.006*"effective" + 0.006*"well" + 0.006*"17" + 0.005*"progress" + 0.005*"impact" + 0.005*"quality" + 0.005*"provided"', '0.013*"’" + 0.006*"plans" + 0.006*"progress" + 0.006*"effective" + 0.005*"provided" + 0.005*"needs" + 0.004*"well" + 0.004*"clear" + 0.004*"experiences" + 0.004*"17"', '0.011*"’" + 0.007*"plans" + 0.007*"effective" + 0.006*"needs" + 0.005*"progress" + 0.005*"6" + 0.005*"well" + 0.005*"experiences" + 0.005*"provided" + 0.004*"impact"']</t>
  </si>
  <si>
    <t>80583</t>
  </si>
  <si>
    <t>336</t>
  </si>
  <si>
    <t>E08000031</t>
  </si>
  <si>
    <t>330, 331, 831, 892, 874, 333, 373, 852, 861, 335</t>
  </si>
  <si>
    <t>wolverhampton</t>
  </si>
  <si>
    <t>https://files.ofsted.gov.uk/v1/file/50183766</t>
  </si>
  <si>
    <t>['0.016*"’" + 0.008*"needs" + 0.006*"effective" + 0.005*"Wolverhampton" + 0.005*"risks" + 0.005*"quality" + 0.005*"strong" + 0.005*"receive" + 0.004*"risk" + 0.004*"leaders"', '0.012*"’" + 0.008*"needs" + 0.007*"Wolverhampton" + 0.006*"plans" + 0.006*"effective" + 0.005*"receive" + 0.005*"risks" + 0.005*"leaders" + 0.004*"education" + 0.004*"practice"', '0.014*"’" + 0.007*"needs" + 0.005*"effective" + 0.005*"risk" + 0.005*"supported" + 0.005*"plans" + 0.005*"quality" + 0.005*"leaders" + 0.004*"practice" + 0.004*"Wolverhampton"']</t>
  </si>
  <si>
    <t>80584</t>
  </si>
  <si>
    <t>885</t>
  </si>
  <si>
    <t>E10000034</t>
  </si>
  <si>
    <t>838, 845, 881, 886, 855, 802, 803, 860, 937, 938</t>
  </si>
  <si>
    <t>worcestershire</t>
  </si>
  <si>
    <t>https://files.ofsted.gov.uk/v1/file/50223271</t>
  </si>
  <si>
    <t>26/05/2023</t>
  </si>
  <si>
    <t>14/07/23</t>
  </si>
  <si>
    <t>0.1925</t>
  </si>
  <si>
    <t>['0.017*"’" + 0.009*"well" + 0.008*"needs" + 0.008*"plans" + 0.008*"Worcestershire" + 0.007*"progress" + 0.006*"ensure" + 0.005*"leaders" + 0.005*"living" + 0.005*"making"', '0.023*"’" + 0.009*"well" + 0.009*"plans" + 0.008*"leaders" + 0.008*"needs" + 0.007*"Worcestershire" + 0.006*"progress" + 0.006*"ensure" + 0.006*"appropriate" + 0.005*"PAs"', '0.014*"’" + 0.006*"needs" + 0.006*"progress" + 0.006*"plans" + 0.005*"well" + 0.005*"leaders" + 0.004*"appropriate" + 0.004*"Worcestershire" + 0.004*"ensure" + 0.004*"15"']</t>
  </si>
  <si>
    <t>urn</t>
  </si>
  <si>
    <t>la_code</t>
  </si>
  <si>
    <t>region_code</t>
  </si>
  <si>
    <t>ltla23cd</t>
  </si>
  <si>
    <t>stat_neighbours</t>
  </si>
  <si>
    <t>local_authority</t>
  </si>
  <si>
    <t>inspection_link</t>
  </si>
  <si>
    <t>overall_effectiveness_grade</t>
  </si>
  <si>
    <t>inspection_framework</t>
  </si>
  <si>
    <t>inspector_name</t>
  </si>
  <si>
    <t>inspection_start_date</t>
  </si>
  <si>
    <t>inspection_end_date</t>
  </si>
  <si>
    <t>publication_date</t>
  </si>
  <si>
    <t>local_link_to_all_inspections</t>
  </si>
  <si>
    <t>impact_of_leaders_grade</t>
  </si>
  <si>
    <t>help_and_protection_grade</t>
  </si>
  <si>
    <t>in_care_grade</t>
  </si>
  <si>
    <t>care_leavers_grade</t>
  </si>
  <si>
    <t>sentiment_score</t>
  </si>
  <si>
    <t>inspectors_median_sentiment_score</t>
  </si>
  <si>
    <t>inspectors_inspections_count</t>
  </si>
  <si>
    <t>sentiment_summary</t>
  </si>
  <si>
    <t>main_inspection_topics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</si>
</sst>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u/>
      <sz val="11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4">
    <xf numFmtId="0" fontId="0" fillId="0" borderId="0" xfId="0"/>
    <xf numFmtId="0" fontId="1" fillId="0" borderId="0" xfId="0" applyFont="1"/>
    <xf numFmtId="0" fontId="2" fillId="0" borderId="0" xfId="1" applyAlignment="1" applyProtection="1"/>
    <xf numFmtId="0" fontId="3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iles.ofsted.gov.uk/v1/file/50231520" TargetMode="External"/><Relationship Id="rId2" Type="http://schemas.openxmlformats.org/officeDocument/2006/relationships/hyperlink" Target="https://files.ofsted.gov.uk/v1/file/50181505" TargetMode="External"/><Relationship Id="rId3" Type="http://schemas.openxmlformats.org/officeDocument/2006/relationships/hyperlink" Target="https://files.ofsted.gov.uk/v1/file/50175284" TargetMode="External"/><Relationship Id="rId4" Type="http://schemas.openxmlformats.org/officeDocument/2006/relationships/hyperlink" Target="https://files.ofsted.gov.uk/v1/file/50214110" TargetMode="External"/><Relationship Id="rId5" Type="http://schemas.openxmlformats.org/officeDocument/2006/relationships/hyperlink" Target="https://files.ofsted.gov.uk/v1/file/50179542" TargetMode="External"/><Relationship Id="rId6" Type="http://schemas.openxmlformats.org/officeDocument/2006/relationships/hyperlink" Target="https://files.ofsted.gov.uk/v1/file/50206631" TargetMode="External"/><Relationship Id="rId7" Type="http://schemas.openxmlformats.org/officeDocument/2006/relationships/hyperlink" Target="https://files.ofsted.gov.uk/v1/file/50231519" TargetMode="External"/><Relationship Id="rId8" Type="http://schemas.openxmlformats.org/officeDocument/2006/relationships/hyperlink" Target="https://files.ofsted.gov.uk/v1/file/50177455" TargetMode="External"/><Relationship Id="rId9" Type="http://schemas.openxmlformats.org/officeDocument/2006/relationships/hyperlink" Target="https://files.ofsted.gov.uk/v1/file/50189673" TargetMode="External"/><Relationship Id="rId10" Type="http://schemas.openxmlformats.org/officeDocument/2006/relationships/hyperlink" Target="https://files.ofsted.gov.uk/v1/file/50246981" TargetMode="External"/><Relationship Id="rId11" Type="http://schemas.openxmlformats.org/officeDocument/2006/relationships/hyperlink" Target="https://files.ofsted.gov.uk/v1/file/50210578" TargetMode="External"/><Relationship Id="rId12" Type="http://schemas.openxmlformats.org/officeDocument/2006/relationships/hyperlink" Target="https://files.ofsted.gov.uk/v1/file/50177454" TargetMode="External"/><Relationship Id="rId13" Type="http://schemas.openxmlformats.org/officeDocument/2006/relationships/hyperlink" Target="https://files.ofsted.gov.uk/v1/file/50174207" TargetMode="External"/><Relationship Id="rId14" Type="http://schemas.openxmlformats.org/officeDocument/2006/relationships/hyperlink" Target="https://files.ofsted.gov.uk/v1/file/50246982" TargetMode="External"/><Relationship Id="rId15" Type="http://schemas.openxmlformats.org/officeDocument/2006/relationships/hyperlink" Target="https://files.ofsted.gov.uk/v1/file/50247204" TargetMode="External"/><Relationship Id="rId16" Type="http://schemas.openxmlformats.org/officeDocument/2006/relationships/hyperlink" Target="https://files.ofsted.gov.uk/v1/file/50178619" TargetMode="External"/><Relationship Id="rId17" Type="http://schemas.openxmlformats.org/officeDocument/2006/relationships/hyperlink" Target="https://files.ofsted.gov.uk/v1/file/50247203" TargetMode="External"/><Relationship Id="rId18" Type="http://schemas.openxmlformats.org/officeDocument/2006/relationships/hyperlink" Target="https://files.ofsted.gov.uk/v1/file/50255617" TargetMode="External"/><Relationship Id="rId19" Type="http://schemas.openxmlformats.org/officeDocument/2006/relationships/hyperlink" Target="https://files.ofsted.gov.uk/v1/file/50206434" TargetMode="External"/><Relationship Id="rId20" Type="http://schemas.openxmlformats.org/officeDocument/2006/relationships/hyperlink" Target="https://files.ofsted.gov.uk/v1/file/50149902" TargetMode="External"/><Relationship Id="rId21" Type="http://schemas.openxmlformats.org/officeDocument/2006/relationships/hyperlink" Target="https://files.ofsted.gov.uk/v1/file/50174905" TargetMode="External"/><Relationship Id="rId22" Type="http://schemas.openxmlformats.org/officeDocument/2006/relationships/hyperlink" Target="https://files.ofsted.gov.uk/v1/file/50182483" TargetMode="External"/><Relationship Id="rId23" Type="http://schemas.openxmlformats.org/officeDocument/2006/relationships/hyperlink" Target="https://files.ofsted.gov.uk/v1/file/50255376" TargetMode="External"/><Relationship Id="rId24" Type="http://schemas.openxmlformats.org/officeDocument/2006/relationships/hyperlink" Target="https://files.ofsted.gov.uk/v1/file/50226696" TargetMode="External"/><Relationship Id="rId25" Type="http://schemas.openxmlformats.org/officeDocument/2006/relationships/hyperlink" Target="https://files.ofsted.gov.uk/v1/file/50190643" TargetMode="External"/><Relationship Id="rId26" Type="http://schemas.openxmlformats.org/officeDocument/2006/relationships/hyperlink" Target="https://files.ofsted.gov.uk/v1/file/50200877" TargetMode="External"/><Relationship Id="rId27" Type="http://schemas.openxmlformats.org/officeDocument/2006/relationships/hyperlink" Target="https://files.ofsted.gov.uk/v1/file/50183218" TargetMode="External"/><Relationship Id="rId28" Type="http://schemas.openxmlformats.org/officeDocument/2006/relationships/hyperlink" Target="https://files.ofsted.gov.uk/v1/file/50237006" TargetMode="External"/><Relationship Id="rId29" Type="http://schemas.openxmlformats.org/officeDocument/2006/relationships/hyperlink" Target="https://files.ofsted.gov.uk/v1/file/50149435" TargetMode="External"/><Relationship Id="rId30" Type="http://schemas.openxmlformats.org/officeDocument/2006/relationships/hyperlink" Target="https://files.ofsted.gov.uk/v1/file/50181024" TargetMode="External"/><Relationship Id="rId31" Type="http://schemas.openxmlformats.org/officeDocument/2006/relationships/hyperlink" Target="https://files.ofsted.gov.uk/v1/file/50172438" TargetMode="External"/><Relationship Id="rId32" Type="http://schemas.openxmlformats.org/officeDocument/2006/relationships/hyperlink" Target="https://files.ofsted.gov.uk/v1/file/50204402" TargetMode="External"/><Relationship Id="rId33" Type="http://schemas.openxmlformats.org/officeDocument/2006/relationships/hyperlink" Target="https://files.ofsted.gov.uk/v1/file/50187560" TargetMode="External"/><Relationship Id="rId34" Type="http://schemas.openxmlformats.org/officeDocument/2006/relationships/hyperlink" Target="https://files.ofsted.gov.uk/v1/file/50212242" TargetMode="External"/><Relationship Id="rId35" Type="http://schemas.openxmlformats.org/officeDocument/2006/relationships/hyperlink" Target="https://files.ofsted.gov.uk/v1/file/50239111" TargetMode="External"/><Relationship Id="rId36" Type="http://schemas.openxmlformats.org/officeDocument/2006/relationships/hyperlink" Target="https://files.ofsted.gov.uk/v1/file/50225703" TargetMode="External"/><Relationship Id="rId37" Type="http://schemas.openxmlformats.org/officeDocument/2006/relationships/hyperlink" Target="https://files.ofsted.gov.uk/v1/file/50083971" TargetMode="External"/><Relationship Id="rId38" Type="http://schemas.openxmlformats.org/officeDocument/2006/relationships/hyperlink" Target="https://files.ofsted.gov.uk/v1/file/50180552" TargetMode="External"/><Relationship Id="rId39" Type="http://schemas.openxmlformats.org/officeDocument/2006/relationships/hyperlink" Target="https://files.ofsted.gov.uk/v1/file/50252259" TargetMode="External"/><Relationship Id="rId40" Type="http://schemas.openxmlformats.org/officeDocument/2006/relationships/hyperlink" Target="https://files.ofsted.gov.uk/v1/file/50253183" TargetMode="External"/><Relationship Id="rId41" Type="http://schemas.openxmlformats.org/officeDocument/2006/relationships/hyperlink" Target="https://files.ofsted.gov.uk/v1/file/50247208" TargetMode="External"/><Relationship Id="rId42" Type="http://schemas.openxmlformats.org/officeDocument/2006/relationships/hyperlink" Target="https://files.ofsted.gov.uk/v1/file/50192875" TargetMode="External"/><Relationship Id="rId43" Type="http://schemas.openxmlformats.org/officeDocument/2006/relationships/hyperlink" Target="https://files.ofsted.gov.uk/v1/file/50210577" TargetMode="External"/><Relationship Id="rId44" Type="http://schemas.openxmlformats.org/officeDocument/2006/relationships/hyperlink" Target="https://files.ofsted.gov.uk/v1/file/50235617" TargetMode="External"/><Relationship Id="rId45" Type="http://schemas.openxmlformats.org/officeDocument/2006/relationships/hyperlink" Target="https://files.ofsted.gov.uk/v1/file/50187561" TargetMode="External"/><Relationship Id="rId46" Type="http://schemas.openxmlformats.org/officeDocument/2006/relationships/hyperlink" Target="https://files.ofsted.gov.uk/v1/file/50204403" TargetMode="External"/><Relationship Id="rId47" Type="http://schemas.openxmlformats.org/officeDocument/2006/relationships/hyperlink" Target="https://files.ofsted.gov.uk/v1/file/50255618" TargetMode="External"/><Relationship Id="rId48" Type="http://schemas.openxmlformats.org/officeDocument/2006/relationships/hyperlink" Target="https://files.ofsted.gov.uk/v1/file/50173304" TargetMode="External"/><Relationship Id="rId49" Type="http://schemas.openxmlformats.org/officeDocument/2006/relationships/hyperlink" Target="https://files.ofsted.gov.uk/v1/file/50205966" TargetMode="External"/><Relationship Id="rId50" Type="http://schemas.openxmlformats.org/officeDocument/2006/relationships/hyperlink" Target="https://files.ofsted.gov.uk/v1/file/50182665" TargetMode="External"/><Relationship Id="rId51" Type="http://schemas.openxmlformats.org/officeDocument/2006/relationships/hyperlink" Target="https://files.ofsted.gov.uk/v1/file/50171965" TargetMode="External"/><Relationship Id="rId52" Type="http://schemas.openxmlformats.org/officeDocument/2006/relationships/hyperlink" Target="https://files.ofsted.gov.uk/v1/file/50252253" TargetMode="External"/><Relationship Id="rId53" Type="http://schemas.openxmlformats.org/officeDocument/2006/relationships/hyperlink" Target="https://files.ofsted.gov.uk/v1/file/50219720" TargetMode="External"/><Relationship Id="rId54" Type="http://schemas.openxmlformats.org/officeDocument/2006/relationships/hyperlink" Target="https://files.ofsted.gov.uk/v1/file/50218078" TargetMode="External"/><Relationship Id="rId55" Type="http://schemas.openxmlformats.org/officeDocument/2006/relationships/hyperlink" Target="https://files.ofsted.gov.uk/v1/file/50227183" TargetMode="External"/><Relationship Id="rId56" Type="http://schemas.openxmlformats.org/officeDocument/2006/relationships/hyperlink" Target="https://files.ofsted.gov.uk/v1/file/50253182" TargetMode="External"/><Relationship Id="rId57" Type="http://schemas.openxmlformats.org/officeDocument/2006/relationships/hyperlink" Target="https://files.ofsted.gov.uk/v1/file/50212243" TargetMode="External"/><Relationship Id="rId58" Type="http://schemas.openxmlformats.org/officeDocument/2006/relationships/hyperlink" Target="https://files.ofsted.gov.uk/v1/file/50213625" TargetMode="External"/><Relationship Id="rId59" Type="http://schemas.openxmlformats.org/officeDocument/2006/relationships/hyperlink" Target="https://files.ofsted.gov.uk/v1/file/50237004" TargetMode="External"/><Relationship Id="rId60" Type="http://schemas.openxmlformats.org/officeDocument/2006/relationships/hyperlink" Target="https://files.ofsted.gov.uk/v1/file/50186251" TargetMode="External"/><Relationship Id="rId61" Type="http://schemas.openxmlformats.org/officeDocument/2006/relationships/hyperlink" Target="https://files.ofsted.gov.uk/v1/file/50149056" TargetMode="External"/><Relationship Id="rId62" Type="http://schemas.openxmlformats.org/officeDocument/2006/relationships/hyperlink" Target="https://files.ofsted.gov.uk/v1/file/50252258" TargetMode="External"/><Relationship Id="rId63" Type="http://schemas.openxmlformats.org/officeDocument/2006/relationships/hyperlink" Target="https://files.ofsted.gov.uk/v1/file/50256007" TargetMode="External"/><Relationship Id="rId64" Type="http://schemas.openxmlformats.org/officeDocument/2006/relationships/hyperlink" Target="https://files.ofsted.gov.uk/v1/file/50252576" TargetMode="External"/><Relationship Id="rId65" Type="http://schemas.openxmlformats.org/officeDocument/2006/relationships/hyperlink" Target="https://files.ofsted.gov.uk/v1/file/50255165" TargetMode="External"/><Relationship Id="rId66" Type="http://schemas.openxmlformats.org/officeDocument/2006/relationships/hyperlink" Target="https://files.ofsted.gov.uk/v1/file/50247205" TargetMode="External"/><Relationship Id="rId67" Type="http://schemas.openxmlformats.org/officeDocument/2006/relationships/hyperlink" Target="https://files.ofsted.gov.uk/v1/file/50213624" TargetMode="External"/><Relationship Id="rId68" Type="http://schemas.openxmlformats.org/officeDocument/2006/relationships/hyperlink" Target="https://files.ofsted.gov.uk/v1/file/50149055" TargetMode="External"/><Relationship Id="rId69" Type="http://schemas.openxmlformats.org/officeDocument/2006/relationships/hyperlink" Target="https://files.ofsted.gov.uk/v1/file/50239788" TargetMode="External"/><Relationship Id="rId70" Type="http://schemas.openxmlformats.org/officeDocument/2006/relationships/hyperlink" Target="https://files.ofsted.gov.uk/v1/file/50233295" TargetMode="External"/><Relationship Id="rId71" Type="http://schemas.openxmlformats.org/officeDocument/2006/relationships/hyperlink" Target="https://files.ofsted.gov.uk/v1/file/50234334" TargetMode="External"/><Relationship Id="rId72" Type="http://schemas.openxmlformats.org/officeDocument/2006/relationships/hyperlink" Target="https://files.ofsted.gov.uk/v1/file/50150002" TargetMode="External"/><Relationship Id="rId73" Type="http://schemas.openxmlformats.org/officeDocument/2006/relationships/hyperlink" Target="https://files.ofsted.gov.uk/v1/file/50202402" TargetMode="External"/><Relationship Id="rId74" Type="http://schemas.openxmlformats.org/officeDocument/2006/relationships/hyperlink" Target="https://files.ofsted.gov.uk/v1/file/50238709" TargetMode="External"/><Relationship Id="rId75" Type="http://schemas.openxmlformats.org/officeDocument/2006/relationships/hyperlink" Target="https://files.ofsted.gov.uk/v1/file/50182669" TargetMode="External"/><Relationship Id="rId76" Type="http://schemas.openxmlformats.org/officeDocument/2006/relationships/hyperlink" Target="https://files.ofsted.gov.uk/v1/file/50192878" TargetMode="External"/><Relationship Id="rId77" Type="http://schemas.openxmlformats.org/officeDocument/2006/relationships/hyperlink" Target="https://files.ofsted.gov.uk/v1/file/50253184" TargetMode="External"/><Relationship Id="rId78" Type="http://schemas.openxmlformats.org/officeDocument/2006/relationships/hyperlink" Target="https://files.ofsted.gov.uk/v1/file/50179543" TargetMode="External"/><Relationship Id="rId79" Type="http://schemas.openxmlformats.org/officeDocument/2006/relationships/hyperlink" Target="https://files.ofsted.gov.uk/v1/file/50198438" TargetMode="External"/><Relationship Id="rId80" Type="http://schemas.openxmlformats.org/officeDocument/2006/relationships/hyperlink" Target="https://files.ofsted.gov.uk/v1/file/50176759" TargetMode="External"/><Relationship Id="rId81" Type="http://schemas.openxmlformats.org/officeDocument/2006/relationships/hyperlink" Target="https://files.ofsted.gov.uk/v1/file/50094564" TargetMode="External"/><Relationship Id="rId82" Type="http://schemas.openxmlformats.org/officeDocument/2006/relationships/hyperlink" Target="https://files.ofsted.gov.uk/v1/file/50255164" TargetMode="External"/><Relationship Id="rId83" Type="http://schemas.openxmlformats.org/officeDocument/2006/relationships/hyperlink" Target="https://files.ofsted.gov.uk/v1/file/50204406" TargetMode="External"/><Relationship Id="rId84" Type="http://schemas.openxmlformats.org/officeDocument/2006/relationships/hyperlink" Target="https://files.ofsted.gov.uk/v1/file/50116346" TargetMode="External"/><Relationship Id="rId85" Type="http://schemas.openxmlformats.org/officeDocument/2006/relationships/hyperlink" Target="https://files.ofsted.gov.uk/v1/file/50192197" TargetMode="External"/><Relationship Id="rId86" Type="http://schemas.openxmlformats.org/officeDocument/2006/relationships/hyperlink" Target="https://files.ofsted.gov.uk/v1/file/50183843" TargetMode="External"/><Relationship Id="rId87" Type="http://schemas.openxmlformats.org/officeDocument/2006/relationships/hyperlink" Target="https://files.ofsted.gov.uk/v1/file/50227723" TargetMode="External"/><Relationship Id="rId88" Type="http://schemas.openxmlformats.org/officeDocument/2006/relationships/hyperlink" Target="https://files.ofsted.gov.uk/v1/file/50218077" TargetMode="External"/><Relationship Id="rId89" Type="http://schemas.openxmlformats.org/officeDocument/2006/relationships/hyperlink" Target="https://files.ofsted.gov.uk/v1/file/50174208" TargetMode="External"/><Relationship Id="rId90" Type="http://schemas.openxmlformats.org/officeDocument/2006/relationships/hyperlink" Target="https://files.ofsted.gov.uk/v1/file/50176758" TargetMode="External"/><Relationship Id="rId91" Type="http://schemas.openxmlformats.org/officeDocument/2006/relationships/hyperlink" Target="https://files.ofsted.gov.uk/v1/file/50204404" TargetMode="External"/><Relationship Id="rId92" Type="http://schemas.openxmlformats.org/officeDocument/2006/relationships/hyperlink" Target="https://files.ofsted.gov.uk/v1/file/50172853" TargetMode="External"/><Relationship Id="rId93" Type="http://schemas.openxmlformats.org/officeDocument/2006/relationships/hyperlink" Target="https://files.ofsted.gov.uk/v1/file/50200023" TargetMode="External"/><Relationship Id="rId94" Type="http://schemas.openxmlformats.org/officeDocument/2006/relationships/hyperlink" Target="https://files.ofsted.gov.uk/v1/file/50200024" TargetMode="External"/><Relationship Id="rId95" Type="http://schemas.openxmlformats.org/officeDocument/2006/relationships/hyperlink" Target="https://files.ofsted.gov.uk/v1/file/50216275" TargetMode="External"/><Relationship Id="rId96" Type="http://schemas.openxmlformats.org/officeDocument/2006/relationships/hyperlink" Target="https://files.ofsted.gov.uk/v1/file/50150004" TargetMode="External"/><Relationship Id="rId97" Type="http://schemas.openxmlformats.org/officeDocument/2006/relationships/hyperlink" Target="https://files.ofsted.gov.uk/v1/file/50226213" TargetMode="External"/><Relationship Id="rId98" Type="http://schemas.openxmlformats.org/officeDocument/2006/relationships/hyperlink" Target="https://files.ofsted.gov.uk/v1/file/50252256" TargetMode="External"/><Relationship Id="rId99" Type="http://schemas.openxmlformats.org/officeDocument/2006/relationships/hyperlink" Target="https://files.ofsted.gov.uk/v1/file/50192198" TargetMode="External"/><Relationship Id="rId100" Type="http://schemas.openxmlformats.org/officeDocument/2006/relationships/hyperlink" Target="https://files.ofsted.gov.uk/v1/file/50252254" TargetMode="External"/><Relationship Id="rId101" Type="http://schemas.openxmlformats.org/officeDocument/2006/relationships/hyperlink" Target="https://files.ofsted.gov.uk/v1/file/50252252" TargetMode="External"/><Relationship Id="rId102" Type="http://schemas.openxmlformats.org/officeDocument/2006/relationships/hyperlink" Target="https://files.ofsted.gov.uk/v1/file/50243682" TargetMode="External"/><Relationship Id="rId103" Type="http://schemas.openxmlformats.org/officeDocument/2006/relationships/hyperlink" Target="https://files.ofsted.gov.uk/v1/file/50238583" TargetMode="External"/><Relationship Id="rId104" Type="http://schemas.openxmlformats.org/officeDocument/2006/relationships/hyperlink" Target="https://files.ofsted.gov.uk/v1/file/50241802" TargetMode="External"/><Relationship Id="rId105" Type="http://schemas.openxmlformats.org/officeDocument/2006/relationships/hyperlink" Target="https://files.ofsted.gov.uk/v1/file/50221956" TargetMode="External"/><Relationship Id="rId106" Type="http://schemas.openxmlformats.org/officeDocument/2006/relationships/hyperlink" Target="https://files.ofsted.gov.uk/v1/file/50252257" TargetMode="External"/><Relationship Id="rId107" Type="http://schemas.openxmlformats.org/officeDocument/2006/relationships/hyperlink" Target="https://files.ofsted.gov.uk/v1/file/50194303" TargetMode="External"/><Relationship Id="rId108" Type="http://schemas.openxmlformats.org/officeDocument/2006/relationships/hyperlink" Target="https://files.ofsted.gov.uk/v1/file/50211330" TargetMode="External"/><Relationship Id="rId109" Type="http://schemas.openxmlformats.org/officeDocument/2006/relationships/hyperlink" Target="https://files.ofsted.gov.uk/v1/file/50190644" TargetMode="External"/><Relationship Id="rId110" Type="http://schemas.openxmlformats.org/officeDocument/2006/relationships/hyperlink" Target="https://files.ofsted.gov.uk/v1/file/50116345" TargetMode="External"/><Relationship Id="rId111" Type="http://schemas.openxmlformats.org/officeDocument/2006/relationships/hyperlink" Target="https://files.ofsted.gov.uk/v1/file/50135439" TargetMode="External"/><Relationship Id="rId112" Type="http://schemas.openxmlformats.org/officeDocument/2006/relationships/hyperlink" Target="https://files.ofsted.gov.uk/v1/file/50146539" TargetMode="External"/><Relationship Id="rId113" Type="http://schemas.openxmlformats.org/officeDocument/2006/relationships/hyperlink" Target="https://files.ofsted.gov.uk/v1/file/50252255" TargetMode="External"/><Relationship Id="rId114" Type="http://schemas.openxmlformats.org/officeDocument/2006/relationships/hyperlink" Target="https://files.ofsted.gov.uk/v1/file/50237003" TargetMode="External"/><Relationship Id="rId115" Type="http://schemas.openxmlformats.org/officeDocument/2006/relationships/hyperlink" Target="https://files.ofsted.gov.uk/v1/file/50187562" TargetMode="External"/><Relationship Id="rId116" Type="http://schemas.openxmlformats.org/officeDocument/2006/relationships/hyperlink" Target="https://files.ofsted.gov.uk/v1/file/50182670" TargetMode="External"/><Relationship Id="rId117" Type="http://schemas.openxmlformats.org/officeDocument/2006/relationships/hyperlink" Target="https://files.ofsted.gov.uk/v1/file/50231897" TargetMode="External"/><Relationship Id="rId118" Type="http://schemas.openxmlformats.org/officeDocument/2006/relationships/hyperlink" Target="https://files.ofsted.gov.uk/v1/file/50180006" TargetMode="External"/><Relationship Id="rId119" Type="http://schemas.openxmlformats.org/officeDocument/2006/relationships/hyperlink" Target="https://files.ofsted.gov.uk/v1/file/50211331" TargetMode="External"/><Relationship Id="rId120" Type="http://schemas.openxmlformats.org/officeDocument/2006/relationships/hyperlink" Target="https://files.ofsted.gov.uk/v1/file/50204405" TargetMode="External"/><Relationship Id="rId121" Type="http://schemas.openxmlformats.org/officeDocument/2006/relationships/hyperlink" Target="https://files.ofsted.gov.uk/v1/file/50192873" TargetMode="External"/><Relationship Id="rId122" Type="http://schemas.openxmlformats.org/officeDocument/2006/relationships/hyperlink" Target="https://files.ofsted.gov.uk/v1/file/50253185" TargetMode="External"/><Relationship Id="rId123" Type="http://schemas.openxmlformats.org/officeDocument/2006/relationships/hyperlink" Target="https://files.ofsted.gov.uk/v1/file/50216273" TargetMode="External"/><Relationship Id="rId124" Type="http://schemas.openxmlformats.org/officeDocument/2006/relationships/hyperlink" Target="https://files.ofsted.gov.uk/v1/file/50224705" TargetMode="External"/><Relationship Id="rId125" Type="http://schemas.openxmlformats.org/officeDocument/2006/relationships/hyperlink" Target="https://files.ofsted.gov.uk/v1/file/50103322" TargetMode="External"/><Relationship Id="rId126" Type="http://schemas.openxmlformats.org/officeDocument/2006/relationships/hyperlink" Target="https://files.ofsted.gov.uk/v1/file/50227184" TargetMode="External"/><Relationship Id="rId127" Type="http://schemas.openxmlformats.org/officeDocument/2006/relationships/hyperlink" Target="https://files.ofsted.gov.uk/v1/file/50237007" TargetMode="External"/><Relationship Id="rId128" Type="http://schemas.openxmlformats.org/officeDocument/2006/relationships/hyperlink" Target="https://files.ofsted.gov.uk/v1/file/50183764" TargetMode="External"/><Relationship Id="rId129" Type="http://schemas.openxmlformats.org/officeDocument/2006/relationships/hyperlink" Target="https://files.ofsted.gov.uk/v1/file/50215915" TargetMode="External"/><Relationship Id="rId130" Type="http://schemas.openxmlformats.org/officeDocument/2006/relationships/hyperlink" Target="https://files.ofsted.gov.uk/v1/file/50200027" TargetMode="External"/><Relationship Id="rId131" Type="http://schemas.openxmlformats.org/officeDocument/2006/relationships/hyperlink" Target="https://files.ofsted.gov.uk/v1/file/50255285" TargetMode="External"/><Relationship Id="rId132" Type="http://schemas.openxmlformats.org/officeDocument/2006/relationships/hyperlink" Target="https://files.ofsted.gov.uk/v1/file/50168072" TargetMode="External"/><Relationship Id="rId133" Type="http://schemas.openxmlformats.org/officeDocument/2006/relationships/hyperlink" Target="https://files.ofsted.gov.uk/v1/file/50178857" TargetMode="External"/><Relationship Id="rId134" Type="http://schemas.openxmlformats.org/officeDocument/2006/relationships/hyperlink" Target="https://files.ofsted.gov.uk/v1/file/50227724" TargetMode="External"/><Relationship Id="rId135" Type="http://schemas.openxmlformats.org/officeDocument/2006/relationships/hyperlink" Target="https://files.ofsted.gov.uk/v1/file/50239562" TargetMode="External"/><Relationship Id="rId136" Type="http://schemas.openxmlformats.org/officeDocument/2006/relationships/hyperlink" Target="https://files.ofsted.gov.uk/v1/file/50252260" TargetMode="External"/><Relationship Id="rId137" Type="http://schemas.openxmlformats.org/officeDocument/2006/relationships/hyperlink" Target="https://files.ofsted.gov.uk/v1/file/50260250" TargetMode="External"/><Relationship Id="rId138" Type="http://schemas.openxmlformats.org/officeDocument/2006/relationships/hyperlink" Target="https://files.ofsted.gov.uk/v1/file/50183765" TargetMode="External"/><Relationship Id="rId139" Type="http://schemas.openxmlformats.org/officeDocument/2006/relationships/hyperlink" Target="https://files.ofsted.gov.uk/v1/file/50206433" TargetMode="External"/><Relationship Id="rId140" Type="http://schemas.openxmlformats.org/officeDocument/2006/relationships/hyperlink" Target="https://files.ofsted.gov.uk/v1/file/50172854" TargetMode="External"/><Relationship Id="rId141" Type="http://schemas.openxmlformats.org/officeDocument/2006/relationships/hyperlink" Target="https://files.ofsted.gov.uk/v1/file/50253719" TargetMode="External"/><Relationship Id="rId142" Type="http://schemas.openxmlformats.org/officeDocument/2006/relationships/hyperlink" Target="https://files.ofsted.gov.uk/v1/file/50176757" TargetMode="External"/><Relationship Id="rId143" Type="http://schemas.openxmlformats.org/officeDocument/2006/relationships/hyperlink" Target="https://files.ofsted.gov.uk/v1/file/50182484" TargetMode="External"/><Relationship Id="rId144" Type="http://schemas.openxmlformats.org/officeDocument/2006/relationships/hyperlink" Target="https://files.ofsted.gov.uk/v1/file/50200026" TargetMode="External"/><Relationship Id="rId145" Type="http://schemas.openxmlformats.org/officeDocument/2006/relationships/hyperlink" Target="https://files.ofsted.gov.uk/v1/file/50216276" TargetMode="External"/><Relationship Id="rId146" Type="http://schemas.openxmlformats.org/officeDocument/2006/relationships/hyperlink" Target="https://files.ofsted.gov.uk/v1/file/50252261" TargetMode="External"/><Relationship Id="rId147" Type="http://schemas.openxmlformats.org/officeDocument/2006/relationships/hyperlink" Target="https://files.ofsted.gov.uk/v1/file/50187563" TargetMode="External"/><Relationship Id="rId148" Type="http://schemas.openxmlformats.org/officeDocument/2006/relationships/hyperlink" Target="https://files.ofsted.gov.uk/v1/file/50235241" TargetMode="External"/><Relationship Id="rId149" Type="http://schemas.openxmlformats.org/officeDocument/2006/relationships/hyperlink" Target="https://files.ofsted.gov.uk/v1/file/50238913" TargetMode="External"/><Relationship Id="rId150" Type="http://schemas.openxmlformats.org/officeDocument/2006/relationships/hyperlink" Target="https://files.ofsted.gov.uk/v1/file/50215917" TargetMode="External"/><Relationship Id="rId151" Type="http://schemas.openxmlformats.org/officeDocument/2006/relationships/hyperlink" Target="https://files.ofsted.gov.uk/v1/file/50183766" TargetMode="External"/><Relationship Id="rId152" Type="http://schemas.openxmlformats.org/officeDocument/2006/relationships/hyperlink" Target="https://files.ofsted.gov.uk/v1/file/5022327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153"/>
  <sheetViews>
    <sheetView tabSelected="1" workbookViewId="0"/>
  </sheetViews>
  <sheetFormatPr defaultRowHeight="15"/>
  <sheetData>
    <row r="1" spans="1:23">
      <c r="A1" s="1" t="s">
        <v>1575</v>
      </c>
      <c r="B1" s="1" t="s">
        <v>1576</v>
      </c>
      <c r="C1" s="1" t="s">
        <v>1577</v>
      </c>
      <c r="D1" s="1" t="s">
        <v>1578</v>
      </c>
      <c r="E1" s="1" t="s">
        <v>1579</v>
      </c>
      <c r="F1" s="1" t="s">
        <v>1580</v>
      </c>
      <c r="G1" s="1" t="s">
        <v>1581</v>
      </c>
      <c r="H1" s="1" t="s">
        <v>1582</v>
      </c>
      <c r="I1" s="1" t="s">
        <v>1583</v>
      </c>
      <c r="J1" s="1" t="s">
        <v>1584</v>
      </c>
      <c r="K1" s="1" t="s">
        <v>1585</v>
      </c>
      <c r="L1" s="1" t="s">
        <v>1586</v>
      </c>
      <c r="M1" s="1" t="s">
        <v>1587</v>
      </c>
      <c r="N1" s="1" t="s">
        <v>1588</v>
      </c>
      <c r="O1" s="1" t="s">
        <v>1589</v>
      </c>
      <c r="P1" s="1" t="s">
        <v>1590</v>
      </c>
      <c r="Q1" s="1" t="s">
        <v>1591</v>
      </c>
      <c r="R1" s="1" t="s">
        <v>1592</v>
      </c>
      <c r="S1" s="1" t="s">
        <v>1593</v>
      </c>
      <c r="T1" s="1" t="s">
        <v>1594</v>
      </c>
      <c r="U1" s="1" t="s">
        <v>1595</v>
      </c>
      <c r="V1" s="1" t="s">
        <v>1596</v>
      </c>
      <c r="W1" s="1" t="s">
        <v>1597</v>
      </c>
    </row>
    <row r="2" spans="1:23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s="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s="3">
        <f>HYPERLINK(".\.\export_data\inspection_reports\80426_barnsley", ".\export_data\inspection_reports\80426_barnsley")</f>
        <v>0</v>
      </c>
      <c r="O2" t="s">
        <v>7</v>
      </c>
      <c r="P2" t="s">
        <v>13</v>
      </c>
      <c r="Q2" t="s">
        <v>7</v>
      </c>
      <c r="R2" t="s">
        <v>7</v>
      </c>
      <c r="S2" t="s">
        <v>14</v>
      </c>
      <c r="T2" t="s">
        <v>15</v>
      </c>
      <c r="U2" t="s">
        <v>16</v>
      </c>
      <c r="V2" t="s">
        <v>17</v>
      </c>
      <c r="W2" t="s">
        <v>18</v>
      </c>
    </row>
    <row r="3" spans="1:23">
      <c r="A3" t="s">
        <v>19</v>
      </c>
      <c r="B3" t="s">
        <v>20</v>
      </c>
      <c r="C3" t="s">
        <v>21</v>
      </c>
      <c r="D3" t="s">
        <v>22</v>
      </c>
      <c r="E3" t="s">
        <v>23</v>
      </c>
      <c r="F3" t="s">
        <v>24</v>
      </c>
      <c r="G3" s="2" t="s">
        <v>25</v>
      </c>
      <c r="H3" t="s">
        <v>7</v>
      </c>
      <c r="I3" t="s">
        <v>8</v>
      </c>
      <c r="J3" t="s">
        <v>26</v>
      </c>
      <c r="K3" t="s">
        <v>27</v>
      </c>
      <c r="L3" t="s">
        <v>28</v>
      </c>
      <c r="M3" t="s">
        <v>29</v>
      </c>
      <c r="N3" s="3">
        <f>HYPERLINK(".\.\export_data\inspection_reports\80427_bath and north east somerset", ".\export_data\inspection_reports\80427_bath and north east somerset")</f>
        <v>0</v>
      </c>
      <c r="O3" t="s">
        <v>7</v>
      </c>
      <c r="P3" t="s">
        <v>7</v>
      </c>
      <c r="Q3" t="s">
        <v>7</v>
      </c>
      <c r="R3" t="s">
        <v>30</v>
      </c>
      <c r="S3" t="s">
        <v>31</v>
      </c>
      <c r="T3" t="s">
        <v>31</v>
      </c>
      <c r="U3" t="s">
        <v>32</v>
      </c>
      <c r="V3" t="s">
        <v>17</v>
      </c>
      <c r="W3" t="s">
        <v>33</v>
      </c>
    </row>
    <row r="4" spans="1:23">
      <c r="A4" t="s">
        <v>34</v>
      </c>
      <c r="B4" t="s">
        <v>35</v>
      </c>
      <c r="C4" t="s">
        <v>36</v>
      </c>
      <c r="D4" t="s">
        <v>37</v>
      </c>
      <c r="E4" t="s">
        <v>38</v>
      </c>
      <c r="F4" t="s">
        <v>39</v>
      </c>
      <c r="G4" s="2" t="s">
        <v>40</v>
      </c>
      <c r="H4" t="s">
        <v>7</v>
      </c>
      <c r="I4" t="s">
        <v>41</v>
      </c>
      <c r="J4" t="s">
        <v>42</v>
      </c>
      <c r="K4" t="s">
        <v>43</v>
      </c>
      <c r="L4" t="s">
        <v>44</v>
      </c>
      <c r="M4" t="s">
        <v>45</v>
      </c>
      <c r="N4" s="3">
        <f>HYPERLINK(".\.\export_data\inspection_reports\80428_bedford", ".\export_data\inspection_reports\80428_bedford")</f>
        <v>0</v>
      </c>
      <c r="O4" t="s">
        <v>7</v>
      </c>
      <c r="P4" t="s">
        <v>7</v>
      </c>
      <c r="Q4" t="s">
        <v>7</v>
      </c>
      <c r="R4" t="s">
        <v>30</v>
      </c>
      <c r="S4" t="s">
        <v>46</v>
      </c>
      <c r="T4" t="s">
        <v>47</v>
      </c>
      <c r="U4" t="s">
        <v>48</v>
      </c>
      <c r="V4" t="s">
        <v>17</v>
      </c>
      <c r="W4" t="s">
        <v>49</v>
      </c>
    </row>
    <row r="5" spans="1:23">
      <c r="A5" t="s">
        <v>50</v>
      </c>
      <c r="B5" t="s">
        <v>51</v>
      </c>
      <c r="C5" t="s">
        <v>52</v>
      </c>
      <c r="D5" t="s">
        <v>53</v>
      </c>
      <c r="E5" t="s">
        <v>54</v>
      </c>
      <c r="F5" t="s">
        <v>55</v>
      </c>
      <c r="G5" s="2" t="s">
        <v>56</v>
      </c>
      <c r="H5" t="s">
        <v>7</v>
      </c>
      <c r="I5" t="s">
        <v>41</v>
      </c>
      <c r="J5" t="s">
        <v>57</v>
      </c>
      <c r="K5" t="s">
        <v>58</v>
      </c>
      <c r="L5" t="s">
        <v>59</v>
      </c>
      <c r="M5" t="s">
        <v>60</v>
      </c>
      <c r="N5" s="3">
        <f>HYPERLINK(".\.\export_data\inspection_reports\80429_birmingham", ".\export_data\inspection_reports\80429_birmingham")</f>
        <v>0</v>
      </c>
      <c r="O5" t="s">
        <v>7</v>
      </c>
      <c r="P5" t="s">
        <v>7</v>
      </c>
      <c r="Q5" t="s">
        <v>7</v>
      </c>
      <c r="R5" t="s">
        <v>7</v>
      </c>
      <c r="S5" t="s">
        <v>61</v>
      </c>
      <c r="T5" t="s">
        <v>62</v>
      </c>
      <c r="U5" t="s">
        <v>63</v>
      </c>
      <c r="V5" t="s">
        <v>17</v>
      </c>
      <c r="W5" t="s">
        <v>64</v>
      </c>
    </row>
    <row r="6" spans="1:23">
      <c r="A6" t="s">
        <v>65</v>
      </c>
      <c r="B6" t="s">
        <v>66</v>
      </c>
      <c r="C6" t="s">
        <v>67</v>
      </c>
      <c r="D6" t="s">
        <v>68</v>
      </c>
      <c r="E6" t="s">
        <v>69</v>
      </c>
      <c r="F6" t="s">
        <v>70</v>
      </c>
      <c r="G6" s="2" t="s">
        <v>71</v>
      </c>
      <c r="H6" t="s">
        <v>13</v>
      </c>
      <c r="I6" t="s">
        <v>41</v>
      </c>
      <c r="J6" t="s">
        <v>72</v>
      </c>
      <c r="K6" t="s">
        <v>73</v>
      </c>
      <c r="L6" t="s">
        <v>74</v>
      </c>
      <c r="M6" t="s">
        <v>75</v>
      </c>
      <c r="N6" s="3">
        <f>HYPERLINK(".\.\export_data\inspection_reports\80430_blackburn with darwen", ".\export_data\inspection_reports\80430_blackburn with darwen")</f>
        <v>0</v>
      </c>
      <c r="O6" t="s">
        <v>13</v>
      </c>
      <c r="P6" t="s">
        <v>13</v>
      </c>
      <c r="Q6" t="s">
        <v>13</v>
      </c>
      <c r="R6" t="s">
        <v>30</v>
      </c>
      <c r="S6" t="s">
        <v>76</v>
      </c>
      <c r="T6" t="s">
        <v>77</v>
      </c>
      <c r="U6" t="s">
        <v>16</v>
      </c>
      <c r="V6" t="s">
        <v>17</v>
      </c>
      <c r="W6" t="s">
        <v>78</v>
      </c>
    </row>
    <row r="7" spans="1:23">
      <c r="A7" t="s">
        <v>79</v>
      </c>
      <c r="B7" t="s">
        <v>80</v>
      </c>
      <c r="C7" t="s">
        <v>67</v>
      </c>
      <c r="D7" t="s">
        <v>81</v>
      </c>
      <c r="E7" t="s">
        <v>82</v>
      </c>
      <c r="F7" t="s">
        <v>83</v>
      </c>
      <c r="G7" s="2" t="s">
        <v>84</v>
      </c>
      <c r="H7" t="s">
        <v>13</v>
      </c>
      <c r="I7" t="s">
        <v>41</v>
      </c>
      <c r="J7" t="s">
        <v>85</v>
      </c>
      <c r="K7" t="s">
        <v>86</v>
      </c>
      <c r="L7" t="s">
        <v>87</v>
      </c>
      <c r="M7" t="s">
        <v>88</v>
      </c>
      <c r="N7" s="3">
        <f>HYPERLINK(".\.\export_data\inspection_reports\80431_blackpool", ".\export_data\inspection_reports\80431_blackpool")</f>
        <v>0</v>
      </c>
      <c r="O7" t="s">
        <v>13</v>
      </c>
      <c r="P7" t="s">
        <v>13</v>
      </c>
      <c r="Q7" t="s">
        <v>7</v>
      </c>
      <c r="R7" t="s">
        <v>30</v>
      </c>
      <c r="S7" t="s">
        <v>89</v>
      </c>
      <c r="T7" t="s">
        <v>90</v>
      </c>
      <c r="U7" t="s">
        <v>32</v>
      </c>
      <c r="V7" t="s">
        <v>17</v>
      </c>
      <c r="W7" t="s">
        <v>91</v>
      </c>
    </row>
    <row r="8" spans="1:23">
      <c r="A8" t="s">
        <v>92</v>
      </c>
      <c r="B8" t="s">
        <v>93</v>
      </c>
      <c r="C8" t="s">
        <v>67</v>
      </c>
      <c r="D8" t="s">
        <v>94</v>
      </c>
      <c r="E8" t="s">
        <v>95</v>
      </c>
      <c r="F8" t="s">
        <v>96</v>
      </c>
      <c r="G8" s="2" t="s">
        <v>97</v>
      </c>
      <c r="H8" t="s">
        <v>7</v>
      </c>
      <c r="I8" t="s">
        <v>8</v>
      </c>
      <c r="J8" t="s">
        <v>98</v>
      </c>
      <c r="K8" t="s">
        <v>10</v>
      </c>
      <c r="L8" t="s">
        <v>11</v>
      </c>
      <c r="M8" t="s">
        <v>12</v>
      </c>
      <c r="N8" s="3">
        <f>HYPERLINK(".\.\export_data\inspection_reports\80432_bolton", ".\export_data\inspection_reports\80432_bolton")</f>
        <v>0</v>
      </c>
      <c r="O8" t="s">
        <v>7</v>
      </c>
      <c r="P8" t="s">
        <v>13</v>
      </c>
      <c r="Q8" t="s">
        <v>7</v>
      </c>
      <c r="R8" t="s">
        <v>7</v>
      </c>
      <c r="S8" t="s">
        <v>99</v>
      </c>
      <c r="T8" t="s">
        <v>100</v>
      </c>
      <c r="U8" t="s">
        <v>63</v>
      </c>
      <c r="V8" t="s">
        <v>17</v>
      </c>
      <c r="W8" t="s">
        <v>101</v>
      </c>
    </row>
    <row r="9" spans="1:23">
      <c r="A9" t="s">
        <v>102</v>
      </c>
      <c r="B9" t="s">
        <v>103</v>
      </c>
      <c r="C9" t="s">
        <v>21</v>
      </c>
      <c r="D9" t="s">
        <v>104</v>
      </c>
      <c r="E9" t="s">
        <v>105</v>
      </c>
      <c r="F9" t="s">
        <v>106</v>
      </c>
      <c r="G9" s="2" t="s">
        <v>107</v>
      </c>
      <c r="H9" t="s">
        <v>108</v>
      </c>
      <c r="I9" t="s">
        <v>41</v>
      </c>
      <c r="J9" t="s">
        <v>26</v>
      </c>
      <c r="K9" t="s">
        <v>109</v>
      </c>
      <c r="L9" t="s">
        <v>110</v>
      </c>
      <c r="M9" t="s">
        <v>111</v>
      </c>
      <c r="N9" s="3">
        <f>HYPERLINK(".\.\export_data\inspection_reports\2532287_bournemouth, christchurch &amp; poole", ".\export_data\inspection_reports\2532287_bournemouth, christchurch &amp; poole")</f>
        <v>0</v>
      </c>
      <c r="O9" t="s">
        <v>108</v>
      </c>
      <c r="P9" t="s">
        <v>108</v>
      </c>
      <c r="Q9" t="s">
        <v>13</v>
      </c>
      <c r="R9" t="s">
        <v>30</v>
      </c>
      <c r="S9" t="s">
        <v>112</v>
      </c>
      <c r="T9" t="s">
        <v>31</v>
      </c>
      <c r="U9" t="s">
        <v>32</v>
      </c>
      <c r="V9" t="s">
        <v>17</v>
      </c>
      <c r="W9" t="s">
        <v>113</v>
      </c>
    </row>
    <row r="10" spans="1:23">
      <c r="A10" t="s">
        <v>114</v>
      </c>
      <c r="B10" t="s">
        <v>115</v>
      </c>
      <c r="C10" t="s">
        <v>116</v>
      </c>
      <c r="D10" t="s">
        <v>117</v>
      </c>
      <c r="E10" t="s">
        <v>118</v>
      </c>
      <c r="F10" t="s">
        <v>119</v>
      </c>
      <c r="G10" s="2" t="s">
        <v>120</v>
      </c>
      <c r="H10" t="s">
        <v>121</v>
      </c>
      <c r="I10" t="s">
        <v>8</v>
      </c>
      <c r="J10" t="s">
        <v>122</v>
      </c>
      <c r="K10" t="s">
        <v>123</v>
      </c>
      <c r="L10" t="s">
        <v>124</v>
      </c>
      <c r="M10" t="s">
        <v>125</v>
      </c>
      <c r="N10" s="3">
        <f>HYPERLINK(".\.\export_data\inspection_reports\80436_bracknell forest", ".\export_data\inspection_reports\80436_bracknell forest")</f>
        <v>0</v>
      </c>
      <c r="O10" t="s">
        <v>121</v>
      </c>
      <c r="P10" t="s">
        <v>121</v>
      </c>
      <c r="Q10" t="s">
        <v>7</v>
      </c>
      <c r="R10" t="s">
        <v>30</v>
      </c>
      <c r="S10" t="s">
        <v>126</v>
      </c>
      <c r="T10" t="s">
        <v>127</v>
      </c>
      <c r="U10" t="s">
        <v>32</v>
      </c>
      <c r="V10" t="s">
        <v>17</v>
      </c>
      <c r="W10" t="s">
        <v>128</v>
      </c>
    </row>
    <row r="11" spans="1:23">
      <c r="A11" t="s">
        <v>129</v>
      </c>
      <c r="B11" t="s">
        <v>130</v>
      </c>
      <c r="C11" t="s">
        <v>116</v>
      </c>
      <c r="D11" t="s">
        <v>131</v>
      </c>
      <c r="E11" t="s">
        <v>132</v>
      </c>
      <c r="F11" t="s">
        <v>133</v>
      </c>
      <c r="G11" s="2" t="s">
        <v>134</v>
      </c>
      <c r="H11" t="s">
        <v>121</v>
      </c>
      <c r="I11" t="s">
        <v>135</v>
      </c>
      <c r="J11" t="s">
        <v>136</v>
      </c>
      <c r="M11" t="s">
        <v>137</v>
      </c>
      <c r="N11" s="3">
        <f>HYPERLINK(".\.\export_data\inspection_reports\80438_brighton and hove", ".\export_data\inspection_reports\80438_brighton and hove")</f>
        <v>0</v>
      </c>
      <c r="O11" t="s">
        <v>121</v>
      </c>
      <c r="P11" t="s">
        <v>7</v>
      </c>
      <c r="Q11" t="s">
        <v>121</v>
      </c>
      <c r="R11" t="s">
        <v>121</v>
      </c>
      <c r="S11" t="s">
        <v>138</v>
      </c>
      <c r="T11" t="s">
        <v>139</v>
      </c>
      <c r="U11" t="s">
        <v>140</v>
      </c>
      <c r="V11" t="s">
        <v>17</v>
      </c>
      <c r="W11" t="s">
        <v>141</v>
      </c>
    </row>
    <row r="12" spans="1:23">
      <c r="A12" t="s">
        <v>142</v>
      </c>
      <c r="B12" t="s">
        <v>143</v>
      </c>
      <c r="C12" t="s">
        <v>21</v>
      </c>
      <c r="D12" t="s">
        <v>144</v>
      </c>
      <c r="E12" t="s">
        <v>145</v>
      </c>
      <c r="F12" t="s">
        <v>146</v>
      </c>
      <c r="G12" s="2" t="s">
        <v>147</v>
      </c>
      <c r="H12" t="s">
        <v>13</v>
      </c>
      <c r="I12" t="s">
        <v>41</v>
      </c>
      <c r="J12" t="s">
        <v>148</v>
      </c>
      <c r="K12" t="s">
        <v>149</v>
      </c>
      <c r="L12" t="s">
        <v>150</v>
      </c>
      <c r="M12" t="s">
        <v>151</v>
      </c>
      <c r="N12" s="3">
        <f>HYPERLINK(".\.\export_data\inspection_reports\80441_bristol", ".\export_data\inspection_reports\80441_bristol")</f>
        <v>0</v>
      </c>
      <c r="O12" t="s">
        <v>13</v>
      </c>
      <c r="P12" t="s">
        <v>13</v>
      </c>
      <c r="Q12" t="s">
        <v>7</v>
      </c>
      <c r="R12" t="s">
        <v>7</v>
      </c>
      <c r="S12" t="s">
        <v>89</v>
      </c>
      <c r="T12" t="s">
        <v>152</v>
      </c>
      <c r="U12" t="s">
        <v>63</v>
      </c>
      <c r="V12" t="s">
        <v>17</v>
      </c>
      <c r="W12" t="s">
        <v>153</v>
      </c>
    </row>
    <row r="13" spans="1:23">
      <c r="A13" t="s">
        <v>154</v>
      </c>
      <c r="B13" t="s">
        <v>155</v>
      </c>
      <c r="C13" t="s">
        <v>116</v>
      </c>
      <c r="D13" t="s">
        <v>156</v>
      </c>
      <c r="E13" t="s">
        <v>157</v>
      </c>
      <c r="F13" t="s">
        <v>158</v>
      </c>
      <c r="G13" s="2" t="s">
        <v>159</v>
      </c>
      <c r="H13" t="s">
        <v>13</v>
      </c>
      <c r="I13" t="s">
        <v>41</v>
      </c>
      <c r="J13" t="s">
        <v>160</v>
      </c>
      <c r="K13" t="s">
        <v>109</v>
      </c>
      <c r="L13" t="s">
        <v>110</v>
      </c>
      <c r="M13" t="s">
        <v>111</v>
      </c>
      <c r="N13" s="3">
        <f>HYPERLINK(".\.\export_data\inspection_reports\80442_buckinghamshire", ".\export_data\inspection_reports\80442_buckinghamshire")</f>
        <v>0</v>
      </c>
      <c r="O13" t="s">
        <v>13</v>
      </c>
      <c r="P13" t="s">
        <v>13</v>
      </c>
      <c r="Q13" t="s">
        <v>13</v>
      </c>
      <c r="R13" t="s">
        <v>30</v>
      </c>
      <c r="S13" t="s">
        <v>161</v>
      </c>
      <c r="T13" t="s">
        <v>162</v>
      </c>
      <c r="U13" t="s">
        <v>140</v>
      </c>
      <c r="V13" t="s">
        <v>17</v>
      </c>
      <c r="W13" t="s">
        <v>163</v>
      </c>
    </row>
    <row r="14" spans="1:23">
      <c r="A14" t="s">
        <v>164</v>
      </c>
      <c r="B14" t="s">
        <v>165</v>
      </c>
      <c r="C14" t="s">
        <v>67</v>
      </c>
      <c r="D14" t="s">
        <v>166</v>
      </c>
      <c r="E14" t="s">
        <v>167</v>
      </c>
      <c r="F14" t="s">
        <v>168</v>
      </c>
      <c r="G14" s="2" t="s">
        <v>169</v>
      </c>
      <c r="H14" t="s">
        <v>108</v>
      </c>
      <c r="I14" t="s">
        <v>41</v>
      </c>
      <c r="J14" t="s">
        <v>170</v>
      </c>
      <c r="K14" t="s">
        <v>171</v>
      </c>
      <c r="L14" t="s">
        <v>172</v>
      </c>
      <c r="M14" t="s">
        <v>173</v>
      </c>
      <c r="N14" s="3">
        <f>HYPERLINK(".\.\export_data\inspection_reports\80443_bury", ".\export_data\inspection_reports\80443_bury")</f>
        <v>0</v>
      </c>
      <c r="O14" t="s">
        <v>108</v>
      </c>
      <c r="P14" t="s">
        <v>108</v>
      </c>
      <c r="Q14" t="s">
        <v>13</v>
      </c>
      <c r="R14" t="s">
        <v>30</v>
      </c>
      <c r="S14" t="s">
        <v>174</v>
      </c>
      <c r="T14" t="s">
        <v>175</v>
      </c>
      <c r="U14" t="s">
        <v>16</v>
      </c>
      <c r="V14" t="s">
        <v>17</v>
      </c>
      <c r="W14" t="s">
        <v>176</v>
      </c>
    </row>
    <row r="15" spans="1:23">
      <c r="A15" t="s">
        <v>177</v>
      </c>
      <c r="B15" t="s">
        <v>178</v>
      </c>
      <c r="C15" t="s">
        <v>2</v>
      </c>
      <c r="D15" t="s">
        <v>179</v>
      </c>
      <c r="E15" t="s">
        <v>180</v>
      </c>
      <c r="F15" t="s">
        <v>181</v>
      </c>
      <c r="G15" s="2" t="s">
        <v>182</v>
      </c>
      <c r="H15" t="s">
        <v>7</v>
      </c>
      <c r="I15" t="s">
        <v>8</v>
      </c>
      <c r="J15" t="s">
        <v>183</v>
      </c>
      <c r="K15" t="s">
        <v>184</v>
      </c>
      <c r="L15" t="s">
        <v>185</v>
      </c>
      <c r="M15" t="s">
        <v>186</v>
      </c>
      <c r="N15" s="3">
        <f>HYPERLINK(".\.\export_data\inspection_reports\80444_calderdale", ".\export_data\inspection_reports\80444_calderdale")</f>
        <v>0</v>
      </c>
      <c r="O15" t="s">
        <v>7</v>
      </c>
      <c r="P15" t="s">
        <v>7</v>
      </c>
      <c r="Q15" t="s">
        <v>7</v>
      </c>
      <c r="R15" t="s">
        <v>7</v>
      </c>
      <c r="S15" t="s">
        <v>187</v>
      </c>
      <c r="T15" t="s">
        <v>188</v>
      </c>
      <c r="U15" t="s">
        <v>16</v>
      </c>
      <c r="V15" t="s">
        <v>17</v>
      </c>
      <c r="W15" t="s">
        <v>189</v>
      </c>
    </row>
    <row r="16" spans="1:23">
      <c r="A16" t="s">
        <v>190</v>
      </c>
      <c r="B16" t="s">
        <v>191</v>
      </c>
      <c r="C16" t="s">
        <v>36</v>
      </c>
      <c r="D16" t="s">
        <v>192</v>
      </c>
      <c r="E16" t="s">
        <v>193</v>
      </c>
      <c r="F16" t="s">
        <v>194</v>
      </c>
      <c r="G16" s="2" t="s">
        <v>195</v>
      </c>
      <c r="H16" t="s">
        <v>13</v>
      </c>
      <c r="I16" t="s">
        <v>41</v>
      </c>
      <c r="J16" t="s">
        <v>98</v>
      </c>
      <c r="K16" t="s">
        <v>196</v>
      </c>
      <c r="L16" t="s">
        <v>197</v>
      </c>
      <c r="M16" t="s">
        <v>137</v>
      </c>
      <c r="N16" s="3">
        <f>HYPERLINK(".\.\export_data\inspection_reports\80445_cambridgeshire", ".\export_data\inspection_reports\80445_cambridgeshire")</f>
        <v>0</v>
      </c>
      <c r="O16" t="s">
        <v>13</v>
      </c>
      <c r="P16" t="s">
        <v>13</v>
      </c>
      <c r="Q16" t="s">
        <v>13</v>
      </c>
      <c r="R16" t="s">
        <v>13</v>
      </c>
      <c r="S16" t="s">
        <v>198</v>
      </c>
      <c r="T16" t="s">
        <v>100</v>
      </c>
      <c r="U16" t="s">
        <v>63</v>
      </c>
      <c r="V16" t="s">
        <v>17</v>
      </c>
      <c r="W16" t="s">
        <v>199</v>
      </c>
    </row>
    <row r="17" spans="1:23">
      <c r="A17" t="s">
        <v>200</v>
      </c>
      <c r="B17" t="s">
        <v>201</v>
      </c>
      <c r="C17" t="s">
        <v>36</v>
      </c>
      <c r="D17" t="s">
        <v>202</v>
      </c>
      <c r="E17" t="s">
        <v>203</v>
      </c>
      <c r="F17" t="s">
        <v>204</v>
      </c>
      <c r="G17" s="2" t="s">
        <v>205</v>
      </c>
      <c r="H17" t="s">
        <v>7</v>
      </c>
      <c r="I17" t="s">
        <v>8</v>
      </c>
      <c r="J17" t="s">
        <v>42</v>
      </c>
      <c r="K17" t="s">
        <v>206</v>
      </c>
      <c r="L17" t="s">
        <v>207</v>
      </c>
      <c r="M17" t="s">
        <v>208</v>
      </c>
      <c r="N17" s="3">
        <f>HYPERLINK(".\.\export_data\inspection_reports\80446_central bedfordshire", ".\export_data\inspection_reports\80446_central bedfordshire")</f>
        <v>0</v>
      </c>
      <c r="O17" t="s">
        <v>7</v>
      </c>
      <c r="P17" t="s">
        <v>7</v>
      </c>
      <c r="Q17" t="s">
        <v>7</v>
      </c>
      <c r="R17" t="s">
        <v>30</v>
      </c>
      <c r="S17" t="s">
        <v>209</v>
      </c>
      <c r="T17" t="s">
        <v>47</v>
      </c>
      <c r="U17" t="s">
        <v>48</v>
      </c>
      <c r="V17" t="s">
        <v>17</v>
      </c>
      <c r="W17" t="s">
        <v>210</v>
      </c>
    </row>
    <row r="18" spans="1:23">
      <c r="A18" t="s">
        <v>211</v>
      </c>
      <c r="B18" t="s">
        <v>212</v>
      </c>
      <c r="C18" t="s">
        <v>67</v>
      </c>
      <c r="D18" t="s">
        <v>213</v>
      </c>
      <c r="E18" t="s">
        <v>214</v>
      </c>
      <c r="F18" t="s">
        <v>215</v>
      </c>
      <c r="G18" s="2" t="s">
        <v>216</v>
      </c>
      <c r="H18" t="s">
        <v>108</v>
      </c>
      <c r="I18" t="s">
        <v>41</v>
      </c>
      <c r="J18" t="s">
        <v>217</v>
      </c>
      <c r="K18" t="s">
        <v>218</v>
      </c>
      <c r="L18" t="s">
        <v>219</v>
      </c>
      <c r="M18" t="s">
        <v>137</v>
      </c>
      <c r="N18" s="3">
        <f>HYPERLINK(".\.\export_data\inspection_reports\80447_cheshire east", ".\export_data\inspection_reports\80447_cheshire east")</f>
        <v>0</v>
      </c>
      <c r="O18" t="s">
        <v>13</v>
      </c>
      <c r="P18" t="s">
        <v>13</v>
      </c>
      <c r="Q18" t="s">
        <v>13</v>
      </c>
      <c r="R18" t="s">
        <v>108</v>
      </c>
      <c r="S18" t="s">
        <v>220</v>
      </c>
      <c r="T18" t="s">
        <v>221</v>
      </c>
      <c r="U18" t="s">
        <v>140</v>
      </c>
      <c r="V18" t="s">
        <v>17</v>
      </c>
      <c r="W18" t="s">
        <v>222</v>
      </c>
    </row>
    <row r="19" spans="1:23">
      <c r="A19" t="s">
        <v>223</v>
      </c>
      <c r="B19" t="s">
        <v>224</v>
      </c>
      <c r="C19" t="s">
        <v>67</v>
      </c>
      <c r="D19" t="s">
        <v>225</v>
      </c>
      <c r="E19" t="s">
        <v>226</v>
      </c>
      <c r="F19" t="s">
        <v>227</v>
      </c>
      <c r="G19" s="2" t="s">
        <v>228</v>
      </c>
      <c r="H19" t="s">
        <v>13</v>
      </c>
      <c r="I19" t="s">
        <v>8</v>
      </c>
      <c r="J19" t="s">
        <v>229</v>
      </c>
      <c r="K19" t="s">
        <v>230</v>
      </c>
      <c r="L19" t="s">
        <v>231</v>
      </c>
      <c r="M19" t="s">
        <v>232</v>
      </c>
      <c r="N19" s="3">
        <f>HYPERLINK(".\.\export_data\inspection_reports\80448_cheshire west and chester", ".\export_data\inspection_reports\80448_cheshire west and chester")</f>
        <v>0</v>
      </c>
      <c r="O19" t="s">
        <v>13</v>
      </c>
      <c r="P19" t="s">
        <v>13</v>
      </c>
      <c r="Q19" t="s">
        <v>7</v>
      </c>
      <c r="R19" t="s">
        <v>13</v>
      </c>
      <c r="S19" t="s">
        <v>233</v>
      </c>
      <c r="T19" t="s">
        <v>234</v>
      </c>
      <c r="U19" t="s">
        <v>235</v>
      </c>
      <c r="V19" t="s">
        <v>17</v>
      </c>
      <c r="W19" t="s">
        <v>236</v>
      </c>
    </row>
    <row r="20" spans="1:23">
      <c r="A20" t="s">
        <v>237</v>
      </c>
      <c r="B20" t="s">
        <v>238</v>
      </c>
      <c r="C20" t="s">
        <v>2</v>
      </c>
      <c r="D20" t="s">
        <v>239</v>
      </c>
      <c r="E20" t="s">
        <v>240</v>
      </c>
      <c r="F20" t="s">
        <v>241</v>
      </c>
      <c r="G20" s="2" t="s">
        <v>242</v>
      </c>
      <c r="H20" t="s">
        <v>108</v>
      </c>
      <c r="I20" t="s">
        <v>41</v>
      </c>
      <c r="J20" t="s">
        <v>243</v>
      </c>
      <c r="K20" t="s">
        <v>244</v>
      </c>
      <c r="L20" t="s">
        <v>245</v>
      </c>
      <c r="M20" t="s">
        <v>246</v>
      </c>
      <c r="N20" s="3">
        <f>HYPERLINK(".\.\export_data\inspection_reports\80449_bradford", ".\export_data\inspection_reports\80449_bradford")</f>
        <v>0</v>
      </c>
      <c r="O20" t="s">
        <v>108</v>
      </c>
      <c r="P20" t="s">
        <v>108</v>
      </c>
      <c r="Q20" t="s">
        <v>108</v>
      </c>
      <c r="R20" t="s">
        <v>30</v>
      </c>
      <c r="S20" t="s">
        <v>247</v>
      </c>
      <c r="T20" t="s">
        <v>248</v>
      </c>
      <c r="U20" t="s">
        <v>63</v>
      </c>
      <c r="V20" t="s">
        <v>17</v>
      </c>
      <c r="W20" t="s">
        <v>249</v>
      </c>
    </row>
    <row r="21" spans="1:23">
      <c r="A21" t="s">
        <v>250</v>
      </c>
      <c r="B21" t="s">
        <v>251</v>
      </c>
      <c r="C21" t="s">
        <v>252</v>
      </c>
      <c r="D21" t="s">
        <v>253</v>
      </c>
      <c r="E21" t="s">
        <v>254</v>
      </c>
      <c r="F21" t="s">
        <v>255</v>
      </c>
      <c r="G21" s="2" t="s">
        <v>256</v>
      </c>
      <c r="H21" t="s">
        <v>121</v>
      </c>
      <c r="I21" t="s">
        <v>8</v>
      </c>
      <c r="J21" t="s">
        <v>243</v>
      </c>
      <c r="K21" t="s">
        <v>257</v>
      </c>
      <c r="L21" t="s">
        <v>258</v>
      </c>
      <c r="M21" t="s">
        <v>259</v>
      </c>
      <c r="N21" s="3">
        <f>HYPERLINK(".\.\export_data\inspection_reports\80450_london corporation", ".\export_data\inspection_reports\80450_london corporation")</f>
        <v>0</v>
      </c>
      <c r="O21" t="s">
        <v>121</v>
      </c>
      <c r="P21" t="s">
        <v>7</v>
      </c>
      <c r="Q21" t="s">
        <v>121</v>
      </c>
      <c r="R21" t="s">
        <v>30</v>
      </c>
      <c r="S21" t="s">
        <v>260</v>
      </c>
      <c r="T21" t="s">
        <v>248</v>
      </c>
      <c r="U21" t="s">
        <v>63</v>
      </c>
      <c r="V21" t="s">
        <v>17</v>
      </c>
      <c r="W21" t="s">
        <v>261</v>
      </c>
    </row>
    <row r="22" spans="1:23">
      <c r="A22" t="s">
        <v>262</v>
      </c>
      <c r="B22" t="s">
        <v>263</v>
      </c>
      <c r="C22" t="s">
        <v>2</v>
      </c>
      <c r="D22" t="s">
        <v>264</v>
      </c>
      <c r="E22" t="s">
        <v>265</v>
      </c>
      <c r="F22" t="s">
        <v>266</v>
      </c>
      <c r="G22" s="2" t="s">
        <v>267</v>
      </c>
      <c r="H22" t="s">
        <v>7</v>
      </c>
      <c r="I22" t="s">
        <v>41</v>
      </c>
      <c r="J22" t="s">
        <v>268</v>
      </c>
      <c r="K22" t="s">
        <v>269</v>
      </c>
      <c r="L22" t="s">
        <v>270</v>
      </c>
      <c r="M22" t="s">
        <v>271</v>
      </c>
      <c r="N22" s="3">
        <f>HYPERLINK(".\.\export_data\inspection_reports\80451_wakefield", ".\export_data\inspection_reports\80451_wakefield")</f>
        <v>0</v>
      </c>
      <c r="O22" t="s">
        <v>121</v>
      </c>
      <c r="P22" t="s">
        <v>7</v>
      </c>
      <c r="Q22" t="s">
        <v>7</v>
      </c>
      <c r="R22" t="s">
        <v>30</v>
      </c>
      <c r="S22" t="s">
        <v>272</v>
      </c>
      <c r="T22" t="s">
        <v>273</v>
      </c>
      <c r="U22" t="s">
        <v>140</v>
      </c>
      <c r="V22" t="s">
        <v>17</v>
      </c>
      <c r="W22" t="s">
        <v>274</v>
      </c>
    </row>
    <row r="23" spans="1:23">
      <c r="A23" t="s">
        <v>275</v>
      </c>
      <c r="B23" t="s">
        <v>276</v>
      </c>
      <c r="C23" t="s">
        <v>2</v>
      </c>
      <c r="D23" t="s">
        <v>277</v>
      </c>
      <c r="E23" t="s">
        <v>278</v>
      </c>
      <c r="F23" t="s">
        <v>279</v>
      </c>
      <c r="G23" s="2" t="s">
        <v>280</v>
      </c>
      <c r="H23" t="s">
        <v>13</v>
      </c>
      <c r="I23" t="s">
        <v>41</v>
      </c>
      <c r="J23" t="s">
        <v>243</v>
      </c>
      <c r="K23" t="s">
        <v>281</v>
      </c>
      <c r="L23" t="s">
        <v>282</v>
      </c>
      <c r="M23" t="s">
        <v>283</v>
      </c>
      <c r="N23" s="3">
        <f>HYPERLINK(".\.\export_data\inspection_reports\80453_york", ".\export_data\inspection_reports\80453_york")</f>
        <v>0</v>
      </c>
      <c r="O23" t="s">
        <v>13</v>
      </c>
      <c r="P23" t="s">
        <v>13</v>
      </c>
      <c r="Q23" t="s">
        <v>13</v>
      </c>
      <c r="R23" t="s">
        <v>30</v>
      </c>
      <c r="S23" t="s">
        <v>284</v>
      </c>
      <c r="T23" t="s">
        <v>248</v>
      </c>
      <c r="U23" t="s">
        <v>63</v>
      </c>
      <c r="V23" t="s">
        <v>17</v>
      </c>
      <c r="W23" t="s">
        <v>285</v>
      </c>
    </row>
    <row r="24" spans="1:23">
      <c r="A24" t="s">
        <v>286</v>
      </c>
      <c r="B24" t="s">
        <v>287</v>
      </c>
      <c r="C24" t="s">
        <v>21</v>
      </c>
      <c r="D24" t="s">
        <v>288</v>
      </c>
      <c r="E24" t="s">
        <v>289</v>
      </c>
      <c r="F24" t="s">
        <v>290</v>
      </c>
      <c r="G24" s="2" t="s">
        <v>291</v>
      </c>
      <c r="H24" t="s">
        <v>7</v>
      </c>
      <c r="I24" t="s">
        <v>8</v>
      </c>
      <c r="J24" t="s">
        <v>292</v>
      </c>
      <c r="K24" t="s">
        <v>293</v>
      </c>
      <c r="L24" t="s">
        <v>294</v>
      </c>
      <c r="M24" t="s">
        <v>295</v>
      </c>
      <c r="N24" s="3">
        <f>HYPERLINK(".\.\export_data\inspection_reports\80454_cornwall", ".\export_data\inspection_reports\80454_cornwall")</f>
        <v>0</v>
      </c>
      <c r="O24" t="s">
        <v>7</v>
      </c>
      <c r="P24" t="s">
        <v>7</v>
      </c>
      <c r="Q24" t="s">
        <v>7</v>
      </c>
      <c r="R24" t="s">
        <v>121</v>
      </c>
      <c r="S24" t="s">
        <v>296</v>
      </c>
      <c r="T24" t="s">
        <v>297</v>
      </c>
      <c r="U24" t="s">
        <v>16</v>
      </c>
      <c r="V24" t="s">
        <v>17</v>
      </c>
      <c r="W24" t="s">
        <v>298</v>
      </c>
    </row>
    <row r="25" spans="1:23">
      <c r="A25" t="s">
        <v>299</v>
      </c>
      <c r="B25" t="s">
        <v>300</v>
      </c>
      <c r="C25" t="s">
        <v>21</v>
      </c>
      <c r="D25" t="s">
        <v>301</v>
      </c>
      <c r="E25" t="s">
        <v>302</v>
      </c>
      <c r="F25" t="s">
        <v>303</v>
      </c>
      <c r="G25" s="2" t="s">
        <v>304</v>
      </c>
      <c r="H25" t="s">
        <v>108</v>
      </c>
      <c r="I25" t="s">
        <v>8</v>
      </c>
      <c r="J25" t="s">
        <v>148</v>
      </c>
      <c r="K25" t="s">
        <v>305</v>
      </c>
      <c r="L25" t="s">
        <v>306</v>
      </c>
      <c r="M25" t="s">
        <v>307</v>
      </c>
      <c r="N25" s="3">
        <f>HYPERLINK(".\.\export_data\inspection_reports\80455_isles of scilly", ".\export_data\inspection_reports\80455_isles of scilly")</f>
        <v>0</v>
      </c>
      <c r="O25" t="s">
        <v>108</v>
      </c>
      <c r="P25" t="s">
        <v>108</v>
      </c>
      <c r="Q25" t="s">
        <v>13</v>
      </c>
      <c r="R25" t="s">
        <v>13</v>
      </c>
      <c r="S25" t="s">
        <v>308</v>
      </c>
      <c r="T25" t="s">
        <v>152</v>
      </c>
      <c r="U25" t="s">
        <v>63</v>
      </c>
      <c r="V25" t="s">
        <v>17</v>
      </c>
      <c r="W25" t="s">
        <v>309</v>
      </c>
    </row>
    <row r="26" spans="1:23">
      <c r="A26" t="s">
        <v>310</v>
      </c>
      <c r="B26" t="s">
        <v>311</v>
      </c>
      <c r="C26" t="s">
        <v>52</v>
      </c>
      <c r="D26" t="s">
        <v>312</v>
      </c>
      <c r="E26" t="s">
        <v>313</v>
      </c>
      <c r="F26" t="s">
        <v>314</v>
      </c>
      <c r="G26" s="2" t="s">
        <v>315</v>
      </c>
      <c r="H26" t="s">
        <v>7</v>
      </c>
      <c r="I26" t="s">
        <v>41</v>
      </c>
      <c r="J26" t="s">
        <v>316</v>
      </c>
      <c r="K26" t="s">
        <v>317</v>
      </c>
      <c r="L26" t="s">
        <v>318</v>
      </c>
      <c r="M26" t="s">
        <v>319</v>
      </c>
      <c r="N26" s="3">
        <f>HYPERLINK(".\.\export_data\inspection_reports\80456_coventry", ".\export_data\inspection_reports\80456_coventry")</f>
        <v>0</v>
      </c>
      <c r="O26" t="s">
        <v>7</v>
      </c>
      <c r="P26" t="s">
        <v>7</v>
      </c>
      <c r="Q26" t="s">
        <v>7</v>
      </c>
      <c r="R26" t="s">
        <v>30</v>
      </c>
      <c r="S26" t="s">
        <v>320</v>
      </c>
      <c r="T26" t="s">
        <v>221</v>
      </c>
      <c r="U26" t="s">
        <v>63</v>
      </c>
      <c r="V26" t="s">
        <v>17</v>
      </c>
      <c r="W26" t="s">
        <v>321</v>
      </c>
    </row>
    <row r="27" spans="1:23">
      <c r="A27" t="s">
        <v>322</v>
      </c>
      <c r="B27" t="s">
        <v>323</v>
      </c>
      <c r="C27" t="s">
        <v>324</v>
      </c>
      <c r="D27" t="s">
        <v>325</v>
      </c>
      <c r="E27" t="s">
        <v>326</v>
      </c>
      <c r="F27" t="s">
        <v>327</v>
      </c>
      <c r="G27" s="2" t="s">
        <v>328</v>
      </c>
      <c r="H27" t="s">
        <v>7</v>
      </c>
      <c r="I27" t="s">
        <v>41</v>
      </c>
      <c r="J27" t="s">
        <v>329</v>
      </c>
      <c r="K27" t="s">
        <v>330</v>
      </c>
      <c r="L27" t="s">
        <v>331</v>
      </c>
      <c r="M27" t="s">
        <v>332</v>
      </c>
      <c r="N27" s="3">
        <f>HYPERLINK(".\.\export_data\inspection_reports\80458_darlington", ".\export_data\inspection_reports\80458_darlington")</f>
        <v>0</v>
      </c>
      <c r="O27" t="s">
        <v>7</v>
      </c>
      <c r="P27" t="s">
        <v>7</v>
      </c>
      <c r="Q27" t="s">
        <v>121</v>
      </c>
      <c r="R27" t="s">
        <v>30</v>
      </c>
      <c r="S27" t="s">
        <v>333</v>
      </c>
      <c r="T27" t="s">
        <v>333</v>
      </c>
      <c r="U27" t="s">
        <v>334</v>
      </c>
      <c r="V27" t="s">
        <v>17</v>
      </c>
      <c r="W27" t="s">
        <v>335</v>
      </c>
    </row>
    <row r="28" spans="1:23">
      <c r="A28" t="s">
        <v>336</v>
      </c>
      <c r="B28" t="s">
        <v>337</v>
      </c>
      <c r="C28" t="s">
        <v>338</v>
      </c>
      <c r="D28" t="s">
        <v>339</v>
      </c>
      <c r="E28" t="s">
        <v>340</v>
      </c>
      <c r="F28" t="s">
        <v>341</v>
      </c>
      <c r="G28" s="2" t="s">
        <v>342</v>
      </c>
      <c r="H28" t="s">
        <v>121</v>
      </c>
      <c r="I28" t="s">
        <v>8</v>
      </c>
      <c r="J28" t="s">
        <v>343</v>
      </c>
      <c r="K28" t="s">
        <v>344</v>
      </c>
      <c r="L28" t="s">
        <v>345</v>
      </c>
      <c r="M28" t="s">
        <v>346</v>
      </c>
      <c r="N28" s="3">
        <f>HYPERLINK(".\.\export_data\inspection_reports\80459_derby", ".\export_data\inspection_reports\80459_derby")</f>
        <v>0</v>
      </c>
      <c r="O28" t="s">
        <v>121</v>
      </c>
      <c r="P28" t="s">
        <v>121</v>
      </c>
      <c r="Q28" t="s">
        <v>7</v>
      </c>
      <c r="R28" t="s">
        <v>30</v>
      </c>
      <c r="S28" t="s">
        <v>347</v>
      </c>
      <c r="T28" t="s">
        <v>348</v>
      </c>
      <c r="U28" t="s">
        <v>140</v>
      </c>
      <c r="V28" t="s">
        <v>17</v>
      </c>
      <c r="W28" t="s">
        <v>349</v>
      </c>
    </row>
    <row r="29" spans="1:23">
      <c r="A29" t="s">
        <v>350</v>
      </c>
      <c r="B29" t="s">
        <v>351</v>
      </c>
      <c r="C29" t="s">
        <v>338</v>
      </c>
      <c r="D29" t="s">
        <v>352</v>
      </c>
      <c r="E29" t="s">
        <v>353</v>
      </c>
      <c r="F29" t="s">
        <v>354</v>
      </c>
      <c r="G29" s="2" t="s">
        <v>355</v>
      </c>
      <c r="H29" t="s">
        <v>7</v>
      </c>
      <c r="I29" t="s">
        <v>41</v>
      </c>
      <c r="J29" t="s">
        <v>57</v>
      </c>
      <c r="K29" t="s">
        <v>356</v>
      </c>
      <c r="L29" t="s">
        <v>357</v>
      </c>
      <c r="M29" t="s">
        <v>358</v>
      </c>
      <c r="N29" s="3">
        <f>HYPERLINK(".\.\export_data\inspection_reports\80460_derbyshire", ".\export_data\inspection_reports\80460_derbyshire")</f>
        <v>0</v>
      </c>
      <c r="O29" t="s">
        <v>7</v>
      </c>
      <c r="P29" t="s">
        <v>7</v>
      </c>
      <c r="Q29" t="s">
        <v>7</v>
      </c>
      <c r="R29" t="s">
        <v>7</v>
      </c>
      <c r="S29" t="s">
        <v>359</v>
      </c>
      <c r="T29" t="s">
        <v>62</v>
      </c>
      <c r="U29" t="s">
        <v>63</v>
      </c>
      <c r="V29" t="s">
        <v>17</v>
      </c>
      <c r="W29" t="s">
        <v>360</v>
      </c>
    </row>
    <row r="30" spans="1:23">
      <c r="A30" t="s">
        <v>361</v>
      </c>
      <c r="B30" t="s">
        <v>362</v>
      </c>
      <c r="C30" t="s">
        <v>21</v>
      </c>
      <c r="D30" t="s">
        <v>363</v>
      </c>
      <c r="E30" t="s">
        <v>364</v>
      </c>
      <c r="F30" t="s">
        <v>365</v>
      </c>
      <c r="G30" s="2" t="s">
        <v>366</v>
      </c>
      <c r="H30" t="s">
        <v>108</v>
      </c>
      <c r="I30" t="s">
        <v>41</v>
      </c>
      <c r="J30" t="s">
        <v>26</v>
      </c>
      <c r="K30" t="s">
        <v>367</v>
      </c>
      <c r="L30" t="s">
        <v>368</v>
      </c>
      <c r="M30" t="s">
        <v>369</v>
      </c>
      <c r="N30" s="3">
        <f>HYPERLINK(".\.\export_data\inspection_reports\80461_devon", ".\export_data\inspection_reports\80461_devon")</f>
        <v>0</v>
      </c>
      <c r="O30" t="s">
        <v>108</v>
      </c>
      <c r="P30" t="s">
        <v>13</v>
      </c>
      <c r="Q30" t="s">
        <v>108</v>
      </c>
      <c r="R30" t="s">
        <v>30</v>
      </c>
      <c r="S30" t="s">
        <v>370</v>
      </c>
      <c r="T30" t="s">
        <v>31</v>
      </c>
      <c r="U30" t="s">
        <v>32</v>
      </c>
      <c r="V30" t="s">
        <v>17</v>
      </c>
      <c r="W30" t="s">
        <v>371</v>
      </c>
    </row>
    <row r="31" spans="1:23">
      <c r="A31" t="s">
        <v>372</v>
      </c>
      <c r="B31" t="s">
        <v>373</v>
      </c>
      <c r="C31" t="s">
        <v>2</v>
      </c>
      <c r="D31" t="s">
        <v>374</v>
      </c>
      <c r="E31" t="s">
        <v>375</v>
      </c>
      <c r="F31" t="s">
        <v>376</v>
      </c>
      <c r="G31" s="2" t="s">
        <v>377</v>
      </c>
      <c r="H31" t="s">
        <v>13</v>
      </c>
      <c r="I31" t="s">
        <v>41</v>
      </c>
      <c r="J31" t="s">
        <v>378</v>
      </c>
      <c r="K31" t="s">
        <v>379</v>
      </c>
      <c r="L31" t="s">
        <v>380</v>
      </c>
      <c r="M31" t="s">
        <v>381</v>
      </c>
      <c r="N31" s="3">
        <f>HYPERLINK(".\.\export_data\inspection_reports\80462_doncaster", ".\export_data\inspection_reports\80462_doncaster")</f>
        <v>0</v>
      </c>
      <c r="O31" t="s">
        <v>108</v>
      </c>
      <c r="P31" t="s">
        <v>13</v>
      </c>
      <c r="Q31" t="s">
        <v>13</v>
      </c>
      <c r="R31" t="s">
        <v>30</v>
      </c>
      <c r="S31" t="s">
        <v>382</v>
      </c>
      <c r="T31" t="s">
        <v>383</v>
      </c>
      <c r="U31" t="s">
        <v>384</v>
      </c>
      <c r="V31" t="s">
        <v>17</v>
      </c>
      <c r="W31" t="s">
        <v>385</v>
      </c>
    </row>
    <row r="32" spans="1:23">
      <c r="A32" t="s">
        <v>386</v>
      </c>
      <c r="B32" t="s">
        <v>387</v>
      </c>
      <c r="C32" t="s">
        <v>21</v>
      </c>
      <c r="D32" t="s">
        <v>388</v>
      </c>
      <c r="E32" t="s">
        <v>389</v>
      </c>
      <c r="F32" t="s">
        <v>390</v>
      </c>
      <c r="G32" s="2" t="s">
        <v>391</v>
      </c>
      <c r="H32" t="s">
        <v>7</v>
      </c>
      <c r="I32" t="s">
        <v>41</v>
      </c>
      <c r="J32" t="s">
        <v>26</v>
      </c>
      <c r="K32" t="s">
        <v>392</v>
      </c>
      <c r="L32" t="s">
        <v>393</v>
      </c>
      <c r="M32" t="s">
        <v>394</v>
      </c>
      <c r="N32" s="3">
        <f>HYPERLINK(".\.\export_data\inspection_reports\2532283_dorset", ".\export_data\inspection_reports\2532283_dorset")</f>
        <v>0</v>
      </c>
      <c r="O32" t="s">
        <v>121</v>
      </c>
      <c r="P32" t="s">
        <v>7</v>
      </c>
      <c r="Q32" t="s">
        <v>7</v>
      </c>
      <c r="R32" t="s">
        <v>30</v>
      </c>
      <c r="S32" t="s">
        <v>395</v>
      </c>
      <c r="T32" t="s">
        <v>31</v>
      </c>
      <c r="U32" t="s">
        <v>32</v>
      </c>
      <c r="V32" t="s">
        <v>17</v>
      </c>
      <c r="W32" t="s">
        <v>396</v>
      </c>
    </row>
    <row r="33" spans="1:23">
      <c r="A33" t="s">
        <v>397</v>
      </c>
      <c r="B33" t="s">
        <v>398</v>
      </c>
      <c r="C33" t="s">
        <v>52</v>
      </c>
      <c r="D33" t="s">
        <v>399</v>
      </c>
      <c r="E33" t="s">
        <v>400</v>
      </c>
      <c r="F33" t="s">
        <v>401</v>
      </c>
      <c r="G33" s="2" t="s">
        <v>402</v>
      </c>
      <c r="H33" t="s">
        <v>13</v>
      </c>
      <c r="I33" t="s">
        <v>41</v>
      </c>
      <c r="J33" t="s">
        <v>57</v>
      </c>
      <c r="K33" t="s">
        <v>403</v>
      </c>
      <c r="L33" t="s">
        <v>404</v>
      </c>
      <c r="M33" t="s">
        <v>405</v>
      </c>
      <c r="N33" s="3">
        <f>HYPERLINK(".\.\export_data\inspection_reports\80464_dudley", ".\export_data\inspection_reports\80464_dudley")</f>
        <v>0</v>
      </c>
      <c r="O33" t="s">
        <v>13</v>
      </c>
      <c r="P33" t="s">
        <v>13</v>
      </c>
      <c r="Q33" t="s">
        <v>13</v>
      </c>
      <c r="R33" t="s">
        <v>30</v>
      </c>
      <c r="S33" t="s">
        <v>406</v>
      </c>
      <c r="T33" t="s">
        <v>62</v>
      </c>
      <c r="U33" t="s">
        <v>63</v>
      </c>
      <c r="V33" t="s">
        <v>17</v>
      </c>
      <c r="W33" t="s">
        <v>407</v>
      </c>
    </row>
    <row r="34" spans="1:23">
      <c r="A34" t="s">
        <v>408</v>
      </c>
      <c r="B34" t="s">
        <v>409</v>
      </c>
      <c r="C34" t="s">
        <v>324</v>
      </c>
      <c r="D34" t="s">
        <v>410</v>
      </c>
      <c r="E34" t="s">
        <v>411</v>
      </c>
      <c r="F34" t="s">
        <v>412</v>
      </c>
      <c r="G34" s="2" t="s">
        <v>413</v>
      </c>
      <c r="H34" t="s">
        <v>7</v>
      </c>
      <c r="I34" t="s">
        <v>41</v>
      </c>
      <c r="J34" t="s">
        <v>414</v>
      </c>
      <c r="K34" t="s">
        <v>415</v>
      </c>
      <c r="L34" t="s">
        <v>416</v>
      </c>
      <c r="M34" t="s">
        <v>417</v>
      </c>
      <c r="N34" s="3">
        <f>HYPERLINK(".\.\export_data\inspection_reports\80465_durham", ".\export_data\inspection_reports\80465_durham")</f>
        <v>0</v>
      </c>
      <c r="O34" t="s">
        <v>121</v>
      </c>
      <c r="P34" t="s">
        <v>7</v>
      </c>
      <c r="Q34" t="s">
        <v>7</v>
      </c>
      <c r="R34" t="s">
        <v>30</v>
      </c>
      <c r="S34" t="s">
        <v>418</v>
      </c>
      <c r="T34" t="s">
        <v>419</v>
      </c>
      <c r="U34" t="s">
        <v>63</v>
      </c>
      <c r="V34" t="s">
        <v>17</v>
      </c>
      <c r="W34" t="s">
        <v>420</v>
      </c>
    </row>
    <row r="35" spans="1:23">
      <c r="A35" t="s">
        <v>421</v>
      </c>
      <c r="B35" t="s">
        <v>422</v>
      </c>
      <c r="C35" t="s">
        <v>2</v>
      </c>
      <c r="D35" t="s">
        <v>423</v>
      </c>
      <c r="E35" t="s">
        <v>424</v>
      </c>
      <c r="F35" t="s">
        <v>425</v>
      </c>
      <c r="G35" s="2" t="s">
        <v>426</v>
      </c>
      <c r="H35" t="s">
        <v>7</v>
      </c>
      <c r="I35" t="s">
        <v>41</v>
      </c>
      <c r="J35" t="s">
        <v>427</v>
      </c>
      <c r="K35" t="s">
        <v>428</v>
      </c>
      <c r="L35" t="s">
        <v>429</v>
      </c>
      <c r="M35" t="s">
        <v>430</v>
      </c>
      <c r="N35" s="3">
        <f>HYPERLINK(".\.\export_data\inspection_reports\80466_east riding of yorkshire", ".\export_data\inspection_reports\80466_east riding of yorkshire")</f>
        <v>0</v>
      </c>
      <c r="O35" t="s">
        <v>7</v>
      </c>
      <c r="P35" t="s">
        <v>7</v>
      </c>
      <c r="Q35" t="s">
        <v>7</v>
      </c>
      <c r="R35" t="s">
        <v>13</v>
      </c>
      <c r="S35" t="s">
        <v>431</v>
      </c>
      <c r="T35" t="s">
        <v>431</v>
      </c>
      <c r="U35" t="s">
        <v>16</v>
      </c>
      <c r="V35" t="s">
        <v>17</v>
      </c>
      <c r="W35" t="s">
        <v>432</v>
      </c>
    </row>
    <row r="36" spans="1:23">
      <c r="A36" t="s">
        <v>433</v>
      </c>
      <c r="B36" t="s">
        <v>434</v>
      </c>
      <c r="C36" t="s">
        <v>116</v>
      </c>
      <c r="D36" t="s">
        <v>435</v>
      </c>
      <c r="E36" t="s">
        <v>436</v>
      </c>
      <c r="F36" t="s">
        <v>437</v>
      </c>
      <c r="G36" s="2" t="s">
        <v>438</v>
      </c>
      <c r="H36" t="s">
        <v>7</v>
      </c>
      <c r="I36" t="s">
        <v>8</v>
      </c>
      <c r="J36" t="s">
        <v>378</v>
      </c>
      <c r="K36" t="s">
        <v>439</v>
      </c>
      <c r="L36" t="s">
        <v>440</v>
      </c>
      <c r="M36" t="s">
        <v>441</v>
      </c>
      <c r="N36" s="3">
        <f>HYPERLINK(".\.\export_data\inspection_reports\80467_east sussex", ".\export_data\inspection_reports\80467_east sussex")</f>
        <v>0</v>
      </c>
      <c r="O36" t="s">
        <v>7</v>
      </c>
      <c r="P36" t="s">
        <v>7</v>
      </c>
      <c r="Q36" t="s">
        <v>121</v>
      </c>
      <c r="R36" t="s">
        <v>7</v>
      </c>
      <c r="S36" t="s">
        <v>442</v>
      </c>
      <c r="T36" t="s">
        <v>383</v>
      </c>
      <c r="U36" t="s">
        <v>384</v>
      </c>
      <c r="V36" t="s">
        <v>17</v>
      </c>
      <c r="W36" t="s">
        <v>443</v>
      </c>
    </row>
    <row r="37" spans="1:23">
      <c r="A37" t="s">
        <v>444</v>
      </c>
      <c r="B37" t="s">
        <v>445</v>
      </c>
      <c r="C37" t="s">
        <v>36</v>
      </c>
      <c r="D37" t="s">
        <v>446</v>
      </c>
      <c r="E37" t="s">
        <v>447</v>
      </c>
      <c r="F37" t="s">
        <v>448</v>
      </c>
      <c r="G37" s="2" t="s">
        <v>449</v>
      </c>
      <c r="H37" t="s">
        <v>121</v>
      </c>
      <c r="I37" t="s">
        <v>8</v>
      </c>
      <c r="J37" t="s">
        <v>450</v>
      </c>
      <c r="K37" t="s">
        <v>451</v>
      </c>
      <c r="L37" t="s">
        <v>452</v>
      </c>
      <c r="M37" t="s">
        <v>453</v>
      </c>
      <c r="N37" s="3">
        <f>HYPERLINK(".\.\export_data\inspection_reports\80468_essex", ".\export_data\inspection_reports\80468_essex")</f>
        <v>0</v>
      </c>
      <c r="O37" t="s">
        <v>121</v>
      </c>
      <c r="P37" t="s">
        <v>121</v>
      </c>
      <c r="Q37" t="s">
        <v>121</v>
      </c>
      <c r="R37" t="s">
        <v>121</v>
      </c>
      <c r="S37" t="s">
        <v>454</v>
      </c>
      <c r="T37" t="s">
        <v>454</v>
      </c>
      <c r="U37" t="s">
        <v>32</v>
      </c>
      <c r="V37" t="s">
        <v>17</v>
      </c>
      <c r="W37" t="s">
        <v>455</v>
      </c>
    </row>
    <row r="38" spans="1:23">
      <c r="A38" t="s">
        <v>456</v>
      </c>
      <c r="B38" t="s">
        <v>457</v>
      </c>
      <c r="C38" t="s">
        <v>324</v>
      </c>
      <c r="D38" t="s">
        <v>458</v>
      </c>
      <c r="E38" t="s">
        <v>459</v>
      </c>
      <c r="F38" t="s">
        <v>460</v>
      </c>
      <c r="G38" s="2" t="s">
        <v>461</v>
      </c>
      <c r="H38" t="s">
        <v>7</v>
      </c>
      <c r="I38" t="s">
        <v>8</v>
      </c>
      <c r="J38" t="s">
        <v>462</v>
      </c>
      <c r="K38" t="s">
        <v>463</v>
      </c>
      <c r="L38" t="s">
        <v>464</v>
      </c>
      <c r="M38" t="s">
        <v>465</v>
      </c>
      <c r="N38" s="3">
        <f>HYPERLINK(".\.\export_data\inspection_reports\80469_gateshead", ".\export_data\inspection_reports\80469_gateshead")</f>
        <v>0</v>
      </c>
      <c r="O38" t="s">
        <v>7</v>
      </c>
      <c r="P38" t="s">
        <v>7</v>
      </c>
      <c r="Q38" t="s">
        <v>7</v>
      </c>
      <c r="R38" t="s">
        <v>30</v>
      </c>
      <c r="S38" t="s">
        <v>466</v>
      </c>
      <c r="T38" t="s">
        <v>467</v>
      </c>
      <c r="U38" t="s">
        <v>63</v>
      </c>
      <c r="V38" t="s">
        <v>17</v>
      </c>
      <c r="W38" t="s">
        <v>468</v>
      </c>
    </row>
    <row r="39" spans="1:23">
      <c r="A39" t="s">
        <v>469</v>
      </c>
      <c r="B39" t="s">
        <v>470</v>
      </c>
      <c r="C39" t="s">
        <v>21</v>
      </c>
      <c r="D39" t="s">
        <v>471</v>
      </c>
      <c r="E39" t="s">
        <v>472</v>
      </c>
      <c r="F39" t="s">
        <v>473</v>
      </c>
      <c r="G39" s="2" t="s">
        <v>474</v>
      </c>
      <c r="H39" t="s">
        <v>13</v>
      </c>
      <c r="I39" t="s">
        <v>41</v>
      </c>
      <c r="J39" t="s">
        <v>475</v>
      </c>
      <c r="K39" t="s">
        <v>476</v>
      </c>
      <c r="L39" t="s">
        <v>477</v>
      </c>
      <c r="M39" t="s">
        <v>478</v>
      </c>
      <c r="N39" s="3">
        <f>HYPERLINK(".\.\export_data\inspection_reports\80470_gloucestershire", ".\export_data\inspection_reports\80470_gloucestershire")</f>
        <v>0</v>
      </c>
      <c r="O39" t="s">
        <v>13</v>
      </c>
      <c r="P39" t="s">
        <v>13</v>
      </c>
      <c r="Q39" t="s">
        <v>13</v>
      </c>
      <c r="R39" t="s">
        <v>30</v>
      </c>
      <c r="S39" t="s">
        <v>479</v>
      </c>
      <c r="T39" t="s">
        <v>479</v>
      </c>
      <c r="U39" t="s">
        <v>334</v>
      </c>
      <c r="V39" t="s">
        <v>17</v>
      </c>
      <c r="W39" t="s">
        <v>480</v>
      </c>
    </row>
    <row r="40" spans="1:23">
      <c r="A40" t="s">
        <v>481</v>
      </c>
      <c r="B40" t="s">
        <v>482</v>
      </c>
      <c r="C40" t="s">
        <v>67</v>
      </c>
      <c r="D40" t="s">
        <v>483</v>
      </c>
      <c r="E40" t="s">
        <v>484</v>
      </c>
      <c r="F40" t="s">
        <v>485</v>
      </c>
      <c r="G40" s="2" t="s">
        <v>486</v>
      </c>
      <c r="H40" t="s">
        <v>108</v>
      </c>
      <c r="I40" t="s">
        <v>41</v>
      </c>
      <c r="J40" t="s">
        <v>85</v>
      </c>
      <c r="K40" t="s">
        <v>487</v>
      </c>
      <c r="L40" t="s">
        <v>488</v>
      </c>
      <c r="M40" t="s">
        <v>489</v>
      </c>
      <c r="N40" s="3">
        <f>HYPERLINK(".\.\export_data\inspection_reports\80471_halton", ".\export_data\inspection_reports\80471_halton")</f>
        <v>0</v>
      </c>
      <c r="O40" t="s">
        <v>108</v>
      </c>
      <c r="P40" t="s">
        <v>108</v>
      </c>
      <c r="Q40" t="s">
        <v>108</v>
      </c>
      <c r="R40" t="s">
        <v>108</v>
      </c>
      <c r="S40" t="s">
        <v>490</v>
      </c>
      <c r="T40" t="s">
        <v>90</v>
      </c>
      <c r="U40" t="s">
        <v>32</v>
      </c>
      <c r="V40" t="s">
        <v>17</v>
      </c>
      <c r="W40" t="s">
        <v>491</v>
      </c>
    </row>
    <row r="41" spans="1:23">
      <c r="A41" t="s">
        <v>492</v>
      </c>
      <c r="B41" t="s">
        <v>493</v>
      </c>
      <c r="C41" t="s">
        <v>116</v>
      </c>
      <c r="D41" t="s">
        <v>494</v>
      </c>
      <c r="E41" t="s">
        <v>495</v>
      </c>
      <c r="F41" t="s">
        <v>496</v>
      </c>
      <c r="G41" s="2" t="s">
        <v>497</v>
      </c>
      <c r="H41" t="s">
        <v>121</v>
      </c>
      <c r="I41" t="s">
        <v>8</v>
      </c>
      <c r="J41" t="s">
        <v>450</v>
      </c>
      <c r="K41" t="s">
        <v>498</v>
      </c>
      <c r="L41" t="s">
        <v>499</v>
      </c>
      <c r="M41" t="s">
        <v>500</v>
      </c>
      <c r="N41" s="3">
        <f>HYPERLINK(".\.\export_data\inspection_reports\80472_hampshire", ".\export_data\inspection_reports\80472_hampshire")</f>
        <v>0</v>
      </c>
      <c r="O41" t="s">
        <v>121</v>
      </c>
      <c r="P41" t="s">
        <v>121</v>
      </c>
      <c r="Q41" t="s">
        <v>121</v>
      </c>
      <c r="R41" t="s">
        <v>7</v>
      </c>
      <c r="S41" t="s">
        <v>501</v>
      </c>
      <c r="T41" t="s">
        <v>454</v>
      </c>
      <c r="U41" t="s">
        <v>32</v>
      </c>
      <c r="V41" t="s">
        <v>17</v>
      </c>
      <c r="W41" t="s">
        <v>502</v>
      </c>
    </row>
    <row r="42" spans="1:23">
      <c r="A42" t="s">
        <v>503</v>
      </c>
      <c r="B42" t="s">
        <v>504</v>
      </c>
      <c r="C42" t="s">
        <v>324</v>
      </c>
      <c r="D42" t="s">
        <v>505</v>
      </c>
      <c r="E42" t="s">
        <v>506</v>
      </c>
      <c r="F42" t="s">
        <v>507</v>
      </c>
      <c r="G42" s="2" t="s">
        <v>508</v>
      </c>
      <c r="H42" t="s">
        <v>121</v>
      </c>
      <c r="I42" t="s">
        <v>8</v>
      </c>
      <c r="J42" t="s">
        <v>427</v>
      </c>
      <c r="K42" t="s">
        <v>509</v>
      </c>
      <c r="L42" t="s">
        <v>510</v>
      </c>
      <c r="M42" t="s">
        <v>137</v>
      </c>
      <c r="N42" s="3">
        <f>HYPERLINK(".\.\export_data\inspection_reports\80473_hartlepool", ".\export_data\inspection_reports\80473_hartlepool")</f>
        <v>0</v>
      </c>
      <c r="O42" t="s">
        <v>121</v>
      </c>
      <c r="P42" t="s">
        <v>121</v>
      </c>
      <c r="Q42" t="s">
        <v>121</v>
      </c>
      <c r="R42" t="s">
        <v>7</v>
      </c>
      <c r="S42" t="s">
        <v>511</v>
      </c>
      <c r="T42" t="s">
        <v>431</v>
      </c>
      <c r="U42" t="s">
        <v>16</v>
      </c>
      <c r="V42" t="s">
        <v>17</v>
      </c>
      <c r="W42" t="s">
        <v>512</v>
      </c>
    </row>
    <row r="43" spans="1:23">
      <c r="A43" t="s">
        <v>513</v>
      </c>
      <c r="B43" t="s">
        <v>514</v>
      </c>
      <c r="C43" t="s">
        <v>52</v>
      </c>
      <c r="D43" t="s">
        <v>515</v>
      </c>
      <c r="E43" t="s">
        <v>516</v>
      </c>
      <c r="F43" t="s">
        <v>517</v>
      </c>
      <c r="G43" s="2" t="s">
        <v>518</v>
      </c>
      <c r="H43" t="s">
        <v>108</v>
      </c>
      <c r="I43" t="s">
        <v>41</v>
      </c>
      <c r="J43" t="s">
        <v>85</v>
      </c>
      <c r="K43" t="s">
        <v>519</v>
      </c>
      <c r="L43" t="s">
        <v>520</v>
      </c>
      <c r="M43" t="s">
        <v>521</v>
      </c>
      <c r="N43" s="3">
        <f>HYPERLINK(".\.\export_data\inspection_reports\80474_herefordshire", ".\export_data\inspection_reports\80474_herefordshire")</f>
        <v>0</v>
      </c>
      <c r="O43" t="s">
        <v>108</v>
      </c>
      <c r="P43" t="s">
        <v>108</v>
      </c>
      <c r="Q43" t="s">
        <v>108</v>
      </c>
      <c r="R43" t="s">
        <v>30</v>
      </c>
      <c r="S43" t="s">
        <v>522</v>
      </c>
      <c r="T43" t="s">
        <v>90</v>
      </c>
      <c r="U43" t="s">
        <v>32</v>
      </c>
      <c r="V43" t="s">
        <v>17</v>
      </c>
      <c r="W43" t="s">
        <v>523</v>
      </c>
    </row>
    <row r="44" spans="1:23">
      <c r="A44" t="s">
        <v>524</v>
      </c>
      <c r="B44" t="s">
        <v>525</v>
      </c>
      <c r="C44" t="s">
        <v>36</v>
      </c>
      <c r="D44" t="s">
        <v>526</v>
      </c>
      <c r="E44" t="s">
        <v>527</v>
      </c>
      <c r="F44" t="s">
        <v>528</v>
      </c>
      <c r="G44" s="2" t="s">
        <v>529</v>
      </c>
      <c r="H44" t="s">
        <v>121</v>
      </c>
      <c r="I44" t="s">
        <v>8</v>
      </c>
      <c r="J44" t="s">
        <v>292</v>
      </c>
      <c r="K44" t="s">
        <v>530</v>
      </c>
      <c r="L44" t="s">
        <v>150</v>
      </c>
      <c r="M44" t="s">
        <v>151</v>
      </c>
      <c r="N44" s="3">
        <f>HYPERLINK(".\.\export_data\inspection_reports\80475_hertfordshire", ".\export_data\inspection_reports\80475_hertfordshire")</f>
        <v>0</v>
      </c>
      <c r="O44" t="s">
        <v>121</v>
      </c>
      <c r="P44" t="s">
        <v>7</v>
      </c>
      <c r="Q44" t="s">
        <v>121</v>
      </c>
      <c r="R44" t="s">
        <v>7</v>
      </c>
      <c r="S44" t="s">
        <v>297</v>
      </c>
      <c r="T44" t="s">
        <v>297</v>
      </c>
      <c r="U44" t="s">
        <v>16</v>
      </c>
      <c r="V44" t="s">
        <v>17</v>
      </c>
      <c r="W44" t="s">
        <v>531</v>
      </c>
    </row>
    <row r="45" spans="1:23">
      <c r="A45" t="s">
        <v>532</v>
      </c>
      <c r="B45" t="s">
        <v>533</v>
      </c>
      <c r="C45" t="s">
        <v>116</v>
      </c>
      <c r="D45" t="s">
        <v>534</v>
      </c>
      <c r="E45" t="s">
        <v>535</v>
      </c>
      <c r="F45" t="s">
        <v>536</v>
      </c>
      <c r="G45" s="2" t="s">
        <v>537</v>
      </c>
      <c r="H45" t="s">
        <v>7</v>
      </c>
      <c r="I45" t="s">
        <v>8</v>
      </c>
      <c r="J45" t="s">
        <v>122</v>
      </c>
      <c r="K45" t="s">
        <v>356</v>
      </c>
      <c r="L45" t="s">
        <v>538</v>
      </c>
      <c r="M45" t="s">
        <v>539</v>
      </c>
      <c r="N45" s="3">
        <f>HYPERLINK(".\.\export_data\inspection_reports\80419_isle of wight", ".\export_data\inspection_reports\80419_isle of wight")</f>
        <v>0</v>
      </c>
      <c r="O45" t="s">
        <v>7</v>
      </c>
      <c r="P45" t="s">
        <v>13</v>
      </c>
      <c r="Q45" t="s">
        <v>7</v>
      </c>
      <c r="R45" t="s">
        <v>7</v>
      </c>
      <c r="S45" t="s">
        <v>540</v>
      </c>
      <c r="T45" t="s">
        <v>127</v>
      </c>
      <c r="U45" t="s">
        <v>32</v>
      </c>
      <c r="V45" t="s">
        <v>17</v>
      </c>
      <c r="W45" t="s">
        <v>541</v>
      </c>
    </row>
    <row r="46" spans="1:23">
      <c r="A46" t="s">
        <v>542</v>
      </c>
      <c r="B46" t="s">
        <v>543</v>
      </c>
      <c r="C46" t="s">
        <v>116</v>
      </c>
      <c r="D46" t="s">
        <v>544</v>
      </c>
      <c r="E46" t="s">
        <v>545</v>
      </c>
      <c r="F46" t="s">
        <v>546</v>
      </c>
      <c r="G46" s="2" t="s">
        <v>547</v>
      </c>
      <c r="H46" t="s">
        <v>121</v>
      </c>
      <c r="I46" t="s">
        <v>41</v>
      </c>
      <c r="J46" t="s">
        <v>42</v>
      </c>
      <c r="K46" t="s">
        <v>415</v>
      </c>
      <c r="L46" t="s">
        <v>416</v>
      </c>
      <c r="M46" t="s">
        <v>417</v>
      </c>
      <c r="N46" s="3">
        <f>HYPERLINK(".\.\export_data\inspection_reports\80476_kent", ".\export_data\inspection_reports\80476_kent")</f>
        <v>0</v>
      </c>
      <c r="O46" t="s">
        <v>121</v>
      </c>
      <c r="P46" t="s">
        <v>7</v>
      </c>
      <c r="Q46" t="s">
        <v>121</v>
      </c>
      <c r="R46" t="s">
        <v>30</v>
      </c>
      <c r="S46" t="s">
        <v>548</v>
      </c>
      <c r="T46" t="s">
        <v>47</v>
      </c>
      <c r="U46" t="s">
        <v>48</v>
      </c>
      <c r="V46" t="s">
        <v>17</v>
      </c>
      <c r="W46" t="s">
        <v>549</v>
      </c>
    </row>
    <row r="47" spans="1:23">
      <c r="A47" t="s">
        <v>550</v>
      </c>
      <c r="B47" t="s">
        <v>551</v>
      </c>
      <c r="C47" t="s">
        <v>2</v>
      </c>
      <c r="D47" t="s">
        <v>552</v>
      </c>
      <c r="E47" t="s">
        <v>553</v>
      </c>
      <c r="F47" t="s">
        <v>554</v>
      </c>
      <c r="G47" s="2" t="s">
        <v>555</v>
      </c>
      <c r="H47" t="s">
        <v>13</v>
      </c>
      <c r="I47" t="s">
        <v>41</v>
      </c>
      <c r="J47" t="s">
        <v>414</v>
      </c>
      <c r="K47" t="s">
        <v>556</v>
      </c>
      <c r="L47" t="s">
        <v>557</v>
      </c>
      <c r="M47" t="s">
        <v>405</v>
      </c>
      <c r="N47" s="3">
        <f>HYPERLINK(".\.\export_data\inspection_reports\80477_kingston upon hull", ".\export_data\inspection_reports\80477_kingston upon hull")</f>
        <v>0</v>
      </c>
      <c r="O47" t="s">
        <v>13</v>
      </c>
      <c r="P47" t="s">
        <v>13</v>
      </c>
      <c r="Q47" t="s">
        <v>7</v>
      </c>
      <c r="R47" t="s">
        <v>30</v>
      </c>
      <c r="S47" t="s">
        <v>558</v>
      </c>
      <c r="T47" t="s">
        <v>419</v>
      </c>
      <c r="U47" t="s">
        <v>63</v>
      </c>
      <c r="V47" t="s">
        <v>17</v>
      </c>
      <c r="W47" t="s">
        <v>559</v>
      </c>
    </row>
    <row r="48" spans="1:23">
      <c r="A48" t="s">
        <v>560</v>
      </c>
      <c r="B48" t="s">
        <v>561</v>
      </c>
      <c r="C48" t="s">
        <v>2</v>
      </c>
      <c r="D48" t="s">
        <v>562</v>
      </c>
      <c r="E48" t="s">
        <v>563</v>
      </c>
      <c r="F48" t="s">
        <v>564</v>
      </c>
      <c r="G48" s="2" t="s">
        <v>565</v>
      </c>
      <c r="H48" t="s">
        <v>7</v>
      </c>
      <c r="I48" t="s">
        <v>41</v>
      </c>
      <c r="J48" t="s">
        <v>566</v>
      </c>
      <c r="K48" t="s">
        <v>567</v>
      </c>
      <c r="L48" t="s">
        <v>231</v>
      </c>
      <c r="M48" t="s">
        <v>232</v>
      </c>
      <c r="N48" s="3">
        <f>HYPERLINK(".\.\export_data\inspection_reports\80478_kirklees", ".\export_data\inspection_reports\80478_kirklees")</f>
        <v>0</v>
      </c>
      <c r="O48" t="s">
        <v>7</v>
      </c>
      <c r="P48" t="s">
        <v>7</v>
      </c>
      <c r="Q48" t="s">
        <v>7</v>
      </c>
      <c r="R48" t="s">
        <v>13</v>
      </c>
      <c r="S48" t="s">
        <v>568</v>
      </c>
      <c r="T48" t="s">
        <v>569</v>
      </c>
      <c r="U48" t="s">
        <v>63</v>
      </c>
      <c r="V48" t="s">
        <v>17</v>
      </c>
      <c r="W48" t="s">
        <v>570</v>
      </c>
    </row>
    <row r="49" spans="1:23">
      <c r="A49" t="s">
        <v>571</v>
      </c>
      <c r="B49" t="s">
        <v>572</v>
      </c>
      <c r="C49" t="s">
        <v>67</v>
      </c>
      <c r="D49" t="s">
        <v>573</v>
      </c>
      <c r="E49" t="s">
        <v>574</v>
      </c>
      <c r="F49" t="s">
        <v>575</v>
      </c>
      <c r="G49" s="2" t="s">
        <v>576</v>
      </c>
      <c r="H49" t="s">
        <v>13</v>
      </c>
      <c r="I49" t="s">
        <v>41</v>
      </c>
      <c r="J49" t="s">
        <v>135</v>
      </c>
      <c r="K49" t="s">
        <v>577</v>
      </c>
      <c r="L49" t="s">
        <v>578</v>
      </c>
      <c r="M49" t="s">
        <v>579</v>
      </c>
      <c r="N49" s="3">
        <f>HYPERLINK(".\.\export_data\inspection_reports\80479_knowsley", ".\export_data\inspection_reports\80479_knowsley")</f>
        <v>0</v>
      </c>
      <c r="O49" t="s">
        <v>13</v>
      </c>
      <c r="P49" t="s">
        <v>13</v>
      </c>
      <c r="Q49" t="s">
        <v>13</v>
      </c>
      <c r="R49" t="s">
        <v>30</v>
      </c>
      <c r="S49" t="s">
        <v>580</v>
      </c>
      <c r="T49" t="s">
        <v>581</v>
      </c>
      <c r="U49" t="s">
        <v>582</v>
      </c>
      <c r="V49" t="s">
        <v>17</v>
      </c>
      <c r="W49" t="s">
        <v>583</v>
      </c>
    </row>
    <row r="50" spans="1:23">
      <c r="A50" t="s">
        <v>584</v>
      </c>
      <c r="B50" t="s">
        <v>585</v>
      </c>
      <c r="C50" t="s">
        <v>67</v>
      </c>
      <c r="D50" t="s">
        <v>586</v>
      </c>
      <c r="E50" t="s">
        <v>587</v>
      </c>
      <c r="F50" t="s">
        <v>588</v>
      </c>
      <c r="G50" s="2" t="s">
        <v>589</v>
      </c>
      <c r="H50" t="s">
        <v>7</v>
      </c>
      <c r="I50" t="s">
        <v>41</v>
      </c>
      <c r="J50" t="s">
        <v>292</v>
      </c>
      <c r="K50" t="s">
        <v>590</v>
      </c>
      <c r="L50" t="s">
        <v>591</v>
      </c>
      <c r="M50" t="s">
        <v>592</v>
      </c>
      <c r="N50" s="3">
        <f>HYPERLINK(".\.\export_data\inspection_reports\80480_lancashire", ".\export_data\inspection_reports\80480_lancashire")</f>
        <v>0</v>
      </c>
      <c r="O50" t="s">
        <v>7</v>
      </c>
      <c r="P50" t="s">
        <v>7</v>
      </c>
      <c r="Q50" t="s">
        <v>7</v>
      </c>
      <c r="R50" t="s">
        <v>30</v>
      </c>
      <c r="S50" t="s">
        <v>593</v>
      </c>
      <c r="T50" t="s">
        <v>297</v>
      </c>
      <c r="U50" t="s">
        <v>16</v>
      </c>
      <c r="V50" t="s">
        <v>17</v>
      </c>
      <c r="W50" t="s">
        <v>594</v>
      </c>
    </row>
    <row r="51" spans="1:23">
      <c r="A51" t="s">
        <v>595</v>
      </c>
      <c r="B51" t="s">
        <v>596</v>
      </c>
      <c r="C51" t="s">
        <v>2</v>
      </c>
      <c r="D51" t="s">
        <v>597</v>
      </c>
      <c r="E51" t="s">
        <v>598</v>
      </c>
      <c r="F51" t="s">
        <v>599</v>
      </c>
      <c r="G51" s="2" t="s">
        <v>600</v>
      </c>
      <c r="H51" t="s">
        <v>121</v>
      </c>
      <c r="I51" t="s">
        <v>41</v>
      </c>
      <c r="J51" t="s">
        <v>414</v>
      </c>
      <c r="K51" t="s">
        <v>601</v>
      </c>
      <c r="L51" t="s">
        <v>28</v>
      </c>
      <c r="M51" t="s">
        <v>602</v>
      </c>
      <c r="N51" s="3">
        <f>HYPERLINK(".\.\export_data\inspection_reports\80481_leeds", ".\export_data\inspection_reports\80481_leeds")</f>
        <v>0</v>
      </c>
      <c r="O51" t="s">
        <v>121</v>
      </c>
      <c r="P51" t="s">
        <v>7</v>
      </c>
      <c r="Q51" t="s">
        <v>121</v>
      </c>
      <c r="R51" t="s">
        <v>30</v>
      </c>
      <c r="S51" t="s">
        <v>603</v>
      </c>
      <c r="T51" t="s">
        <v>419</v>
      </c>
      <c r="U51" t="s">
        <v>63</v>
      </c>
      <c r="V51" t="s">
        <v>17</v>
      </c>
      <c r="W51" t="s">
        <v>604</v>
      </c>
    </row>
    <row r="52" spans="1:23">
      <c r="A52" t="s">
        <v>605</v>
      </c>
      <c r="B52" t="s">
        <v>606</v>
      </c>
      <c r="C52" t="s">
        <v>338</v>
      </c>
      <c r="D52" t="s">
        <v>607</v>
      </c>
      <c r="E52" t="s">
        <v>608</v>
      </c>
      <c r="F52" t="s">
        <v>609</v>
      </c>
      <c r="G52" s="2" t="s">
        <v>610</v>
      </c>
      <c r="H52" t="s">
        <v>7</v>
      </c>
      <c r="I52" t="s">
        <v>41</v>
      </c>
      <c r="J52" t="s">
        <v>611</v>
      </c>
      <c r="K52" t="s">
        <v>612</v>
      </c>
      <c r="L52" t="s">
        <v>613</v>
      </c>
      <c r="M52" t="s">
        <v>614</v>
      </c>
      <c r="N52" s="3">
        <f>HYPERLINK(".\.\export_data\inspection_reports\80482_leicester", ".\export_data\inspection_reports\80482_leicester")</f>
        <v>0</v>
      </c>
      <c r="O52" t="s">
        <v>7</v>
      </c>
      <c r="P52" t="s">
        <v>7</v>
      </c>
      <c r="Q52" t="s">
        <v>7</v>
      </c>
      <c r="R52" t="s">
        <v>30</v>
      </c>
      <c r="S52" t="s">
        <v>615</v>
      </c>
      <c r="T52" t="s">
        <v>615</v>
      </c>
      <c r="U52" t="s">
        <v>16</v>
      </c>
      <c r="V52" t="s">
        <v>17</v>
      </c>
      <c r="W52" t="s">
        <v>616</v>
      </c>
    </row>
    <row r="53" spans="1:23">
      <c r="A53" t="s">
        <v>617</v>
      </c>
      <c r="B53" t="s">
        <v>618</v>
      </c>
      <c r="C53" t="s">
        <v>338</v>
      </c>
      <c r="D53" t="s">
        <v>619</v>
      </c>
      <c r="E53" t="s">
        <v>620</v>
      </c>
      <c r="F53" t="s">
        <v>621</v>
      </c>
      <c r="G53" s="2" t="s">
        <v>622</v>
      </c>
      <c r="H53" t="s">
        <v>121</v>
      </c>
      <c r="I53" t="s">
        <v>41</v>
      </c>
      <c r="J53" t="s">
        <v>623</v>
      </c>
      <c r="K53" t="s">
        <v>624</v>
      </c>
      <c r="L53" t="s">
        <v>625</v>
      </c>
      <c r="M53" t="s">
        <v>489</v>
      </c>
      <c r="N53" s="3">
        <f>HYPERLINK(".\.\export_data\inspection_reports\80483_leicestershire", ".\export_data\inspection_reports\80483_leicestershire")</f>
        <v>0</v>
      </c>
      <c r="O53" t="s">
        <v>121</v>
      </c>
      <c r="P53" t="s">
        <v>7</v>
      </c>
      <c r="Q53" t="s">
        <v>121</v>
      </c>
      <c r="R53" t="s">
        <v>121</v>
      </c>
      <c r="S53" t="s">
        <v>626</v>
      </c>
      <c r="T53" t="s">
        <v>626</v>
      </c>
      <c r="U53" t="s">
        <v>334</v>
      </c>
      <c r="V53" t="s">
        <v>17</v>
      </c>
      <c r="W53" t="s">
        <v>627</v>
      </c>
    </row>
    <row r="54" spans="1:23">
      <c r="A54" t="s">
        <v>628</v>
      </c>
      <c r="B54" t="s">
        <v>629</v>
      </c>
      <c r="C54" t="s">
        <v>338</v>
      </c>
      <c r="D54" t="s">
        <v>630</v>
      </c>
      <c r="E54" t="s">
        <v>631</v>
      </c>
      <c r="F54" t="s">
        <v>632</v>
      </c>
      <c r="G54" s="2" t="s">
        <v>633</v>
      </c>
      <c r="H54" t="s">
        <v>121</v>
      </c>
      <c r="I54" t="s">
        <v>8</v>
      </c>
      <c r="J54" t="s">
        <v>42</v>
      </c>
      <c r="K54" t="s">
        <v>634</v>
      </c>
      <c r="L54" t="s">
        <v>635</v>
      </c>
      <c r="M54" t="s">
        <v>636</v>
      </c>
      <c r="N54" s="3">
        <f>HYPERLINK(".\.\export_data\inspection_reports\80484_lincolnshire", ".\export_data\inspection_reports\80484_lincolnshire")</f>
        <v>0</v>
      </c>
      <c r="O54" t="s">
        <v>121</v>
      </c>
      <c r="P54" t="s">
        <v>121</v>
      </c>
      <c r="Q54" t="s">
        <v>121</v>
      </c>
      <c r="R54" t="s">
        <v>7</v>
      </c>
      <c r="S54" t="s">
        <v>637</v>
      </c>
      <c r="T54" t="s">
        <v>47</v>
      </c>
      <c r="U54" t="s">
        <v>48</v>
      </c>
      <c r="V54" t="s">
        <v>17</v>
      </c>
      <c r="W54" t="s">
        <v>638</v>
      </c>
    </row>
    <row r="55" spans="1:23">
      <c r="A55" t="s">
        <v>639</v>
      </c>
      <c r="B55" t="s">
        <v>640</v>
      </c>
      <c r="C55" t="s">
        <v>67</v>
      </c>
      <c r="D55" t="s">
        <v>641</v>
      </c>
      <c r="E55" t="s">
        <v>642</v>
      </c>
      <c r="F55" t="s">
        <v>643</v>
      </c>
      <c r="G55" s="2" t="s">
        <v>644</v>
      </c>
      <c r="H55" t="s">
        <v>108</v>
      </c>
      <c r="I55" t="s">
        <v>41</v>
      </c>
      <c r="J55" t="s">
        <v>85</v>
      </c>
      <c r="K55" t="s">
        <v>645</v>
      </c>
      <c r="L55" t="s">
        <v>646</v>
      </c>
      <c r="M55" t="s">
        <v>647</v>
      </c>
      <c r="N55" s="3">
        <f>HYPERLINK(".\.\export_data\inspection_reports\80485_liverpool", ".\export_data\inspection_reports\80485_liverpool")</f>
        <v>0</v>
      </c>
      <c r="O55" t="s">
        <v>108</v>
      </c>
      <c r="P55" t="s">
        <v>108</v>
      </c>
      <c r="Q55" t="s">
        <v>13</v>
      </c>
      <c r="R55" t="s">
        <v>108</v>
      </c>
      <c r="S55" t="s">
        <v>90</v>
      </c>
      <c r="T55" t="s">
        <v>90</v>
      </c>
      <c r="U55" t="s">
        <v>32</v>
      </c>
      <c r="V55" t="s">
        <v>17</v>
      </c>
      <c r="W55" t="s">
        <v>648</v>
      </c>
    </row>
    <row r="56" spans="1:23">
      <c r="A56" t="s">
        <v>649</v>
      </c>
      <c r="B56" t="s">
        <v>650</v>
      </c>
      <c r="C56" t="s">
        <v>252</v>
      </c>
      <c r="D56" t="s">
        <v>651</v>
      </c>
      <c r="E56" t="s">
        <v>652</v>
      </c>
      <c r="F56" t="s">
        <v>653</v>
      </c>
      <c r="G56" s="2" t="s">
        <v>654</v>
      </c>
      <c r="H56" t="s">
        <v>13</v>
      </c>
      <c r="I56" t="s">
        <v>41</v>
      </c>
      <c r="J56" t="s">
        <v>183</v>
      </c>
      <c r="K56" t="s">
        <v>655</v>
      </c>
      <c r="L56" t="s">
        <v>656</v>
      </c>
      <c r="M56" t="s">
        <v>657</v>
      </c>
      <c r="N56" s="3">
        <f>HYPERLINK(".\.\export_data\inspection_reports\80486_barking and dagenham", ".\export_data\inspection_reports\80486_barking and dagenham")</f>
        <v>0</v>
      </c>
      <c r="O56" t="s">
        <v>13</v>
      </c>
      <c r="P56" t="s">
        <v>13</v>
      </c>
      <c r="Q56" t="s">
        <v>13</v>
      </c>
      <c r="R56" t="s">
        <v>7</v>
      </c>
      <c r="S56" t="s">
        <v>658</v>
      </c>
      <c r="T56" t="s">
        <v>188</v>
      </c>
      <c r="U56" t="s">
        <v>16</v>
      </c>
      <c r="V56" t="s">
        <v>17</v>
      </c>
      <c r="W56" t="s">
        <v>659</v>
      </c>
    </row>
    <row r="57" spans="1:23">
      <c r="A57" t="s">
        <v>660</v>
      </c>
      <c r="B57" t="s">
        <v>661</v>
      </c>
      <c r="C57" t="s">
        <v>252</v>
      </c>
      <c r="D57" t="s">
        <v>662</v>
      </c>
      <c r="E57" t="s">
        <v>663</v>
      </c>
      <c r="F57" t="s">
        <v>664</v>
      </c>
      <c r="G57" s="2" t="s">
        <v>665</v>
      </c>
      <c r="H57" t="s">
        <v>7</v>
      </c>
      <c r="I57" t="s">
        <v>8</v>
      </c>
      <c r="J57" t="s">
        <v>183</v>
      </c>
      <c r="K57" t="s">
        <v>498</v>
      </c>
      <c r="L57" t="s">
        <v>499</v>
      </c>
      <c r="M57" t="s">
        <v>500</v>
      </c>
      <c r="N57" s="3">
        <f>HYPERLINK(".\.\export_data\inspection_reports\80487_barnet", ".\export_data\inspection_reports\80487_barnet")</f>
        <v>0</v>
      </c>
      <c r="O57" t="s">
        <v>7</v>
      </c>
      <c r="P57" t="s">
        <v>7</v>
      </c>
      <c r="Q57" t="s">
        <v>121</v>
      </c>
      <c r="R57" t="s">
        <v>7</v>
      </c>
      <c r="S57" t="s">
        <v>188</v>
      </c>
      <c r="T57" t="s">
        <v>188</v>
      </c>
      <c r="U57" t="s">
        <v>16</v>
      </c>
      <c r="V57" t="s">
        <v>17</v>
      </c>
      <c r="W57" t="s">
        <v>666</v>
      </c>
    </row>
    <row r="58" spans="1:23">
      <c r="A58" t="s">
        <v>667</v>
      </c>
      <c r="B58" t="s">
        <v>668</v>
      </c>
      <c r="C58" t="s">
        <v>252</v>
      </c>
      <c r="D58" t="s">
        <v>669</v>
      </c>
      <c r="E58" t="s">
        <v>670</v>
      </c>
      <c r="F58" t="s">
        <v>671</v>
      </c>
      <c r="G58" s="2" t="s">
        <v>672</v>
      </c>
      <c r="H58" t="s">
        <v>121</v>
      </c>
      <c r="I58" t="s">
        <v>8</v>
      </c>
      <c r="J58" t="s">
        <v>378</v>
      </c>
      <c r="K58" t="s">
        <v>673</v>
      </c>
      <c r="L58" t="s">
        <v>429</v>
      </c>
      <c r="M58" t="s">
        <v>430</v>
      </c>
      <c r="N58" s="3">
        <f>HYPERLINK(".\.\export_data\inspection_reports\80488_bexley", ".\export_data\inspection_reports\80488_bexley")</f>
        <v>0</v>
      </c>
      <c r="O58" t="s">
        <v>121</v>
      </c>
      <c r="P58" t="s">
        <v>7</v>
      </c>
      <c r="Q58" t="s">
        <v>7</v>
      </c>
      <c r="R58" t="s">
        <v>121</v>
      </c>
      <c r="S58" t="s">
        <v>674</v>
      </c>
      <c r="T58" t="s">
        <v>383</v>
      </c>
      <c r="U58" t="s">
        <v>384</v>
      </c>
      <c r="V58" t="s">
        <v>17</v>
      </c>
      <c r="W58" t="s">
        <v>675</v>
      </c>
    </row>
    <row r="59" spans="1:23">
      <c r="A59" t="s">
        <v>676</v>
      </c>
      <c r="B59" t="s">
        <v>677</v>
      </c>
      <c r="C59" t="s">
        <v>252</v>
      </c>
      <c r="D59" t="s">
        <v>678</v>
      </c>
      <c r="E59" t="s">
        <v>679</v>
      </c>
      <c r="F59" t="s">
        <v>680</v>
      </c>
      <c r="G59" s="2" t="s">
        <v>681</v>
      </c>
      <c r="H59" t="s">
        <v>7</v>
      </c>
      <c r="I59" t="s">
        <v>8</v>
      </c>
      <c r="J59" t="s">
        <v>450</v>
      </c>
      <c r="K59" t="s">
        <v>58</v>
      </c>
      <c r="L59" t="s">
        <v>682</v>
      </c>
      <c r="M59" t="s">
        <v>683</v>
      </c>
      <c r="N59" s="3">
        <f>HYPERLINK(".\.\export_data\inspection_reports\80489_brent", ".\export_data\inspection_reports\80489_brent")</f>
        <v>0</v>
      </c>
      <c r="O59" t="s">
        <v>7</v>
      </c>
      <c r="P59" t="s">
        <v>7</v>
      </c>
      <c r="Q59" t="s">
        <v>7</v>
      </c>
      <c r="R59" t="s">
        <v>7</v>
      </c>
      <c r="S59" t="s">
        <v>684</v>
      </c>
      <c r="T59" t="s">
        <v>454</v>
      </c>
      <c r="U59" t="s">
        <v>32</v>
      </c>
      <c r="V59" t="s">
        <v>17</v>
      </c>
      <c r="W59" t="s">
        <v>685</v>
      </c>
    </row>
    <row r="60" spans="1:23">
      <c r="A60" t="s">
        <v>686</v>
      </c>
      <c r="B60" t="s">
        <v>687</v>
      </c>
      <c r="C60" t="s">
        <v>252</v>
      </c>
      <c r="D60" t="s">
        <v>688</v>
      </c>
      <c r="E60" t="s">
        <v>689</v>
      </c>
      <c r="F60" t="s">
        <v>690</v>
      </c>
      <c r="G60" s="2" t="s">
        <v>691</v>
      </c>
      <c r="H60" t="s">
        <v>121</v>
      </c>
      <c r="I60" t="s">
        <v>8</v>
      </c>
      <c r="J60" t="s">
        <v>692</v>
      </c>
      <c r="K60" t="s">
        <v>693</v>
      </c>
      <c r="L60" t="s">
        <v>694</v>
      </c>
      <c r="M60" t="s">
        <v>358</v>
      </c>
      <c r="N60" s="3">
        <f>HYPERLINK(".\.\export_data\inspection_reports\80490_bromley", ".\export_data\inspection_reports\80490_bromley")</f>
        <v>0</v>
      </c>
      <c r="O60" t="s">
        <v>121</v>
      </c>
      <c r="P60" t="s">
        <v>121</v>
      </c>
      <c r="Q60" t="s">
        <v>121</v>
      </c>
      <c r="R60" t="s">
        <v>121</v>
      </c>
      <c r="S60" t="s">
        <v>695</v>
      </c>
      <c r="T60" t="s">
        <v>696</v>
      </c>
      <c r="U60" t="s">
        <v>16</v>
      </c>
      <c r="V60" t="s">
        <v>17</v>
      </c>
      <c r="W60" t="s">
        <v>697</v>
      </c>
    </row>
    <row r="61" spans="1:23">
      <c r="A61" t="s">
        <v>698</v>
      </c>
      <c r="B61" t="s">
        <v>699</v>
      </c>
      <c r="C61" t="s">
        <v>252</v>
      </c>
      <c r="D61" t="s">
        <v>700</v>
      </c>
      <c r="E61" t="s">
        <v>701</v>
      </c>
      <c r="F61" t="s">
        <v>702</v>
      </c>
      <c r="G61" s="2" t="s">
        <v>703</v>
      </c>
      <c r="H61" t="s">
        <v>121</v>
      </c>
      <c r="I61" t="s">
        <v>8</v>
      </c>
      <c r="J61" t="s">
        <v>26</v>
      </c>
      <c r="K61" t="s">
        <v>704</v>
      </c>
      <c r="L61" t="s">
        <v>705</v>
      </c>
      <c r="M61" t="s">
        <v>706</v>
      </c>
      <c r="N61" s="3">
        <f>HYPERLINK(".\.\export_data\inspection_reports\80491_camden", ".\export_data\inspection_reports\80491_camden")</f>
        <v>0</v>
      </c>
      <c r="O61" t="s">
        <v>121</v>
      </c>
      <c r="P61" t="s">
        <v>7</v>
      </c>
      <c r="Q61" t="s">
        <v>121</v>
      </c>
      <c r="R61" t="s">
        <v>30</v>
      </c>
      <c r="S61" t="s">
        <v>707</v>
      </c>
      <c r="T61" t="s">
        <v>31</v>
      </c>
      <c r="U61" t="s">
        <v>32</v>
      </c>
      <c r="V61" t="s">
        <v>17</v>
      </c>
      <c r="W61" t="s">
        <v>708</v>
      </c>
    </row>
    <row r="62" spans="1:23">
      <c r="A62" t="s">
        <v>709</v>
      </c>
      <c r="B62" t="s">
        <v>710</v>
      </c>
      <c r="C62" t="s">
        <v>252</v>
      </c>
      <c r="D62" t="s">
        <v>711</v>
      </c>
      <c r="E62" t="s">
        <v>712</v>
      </c>
      <c r="F62" t="s">
        <v>713</v>
      </c>
      <c r="G62" s="2" t="s">
        <v>714</v>
      </c>
      <c r="H62" t="s">
        <v>7</v>
      </c>
      <c r="I62" t="s">
        <v>41</v>
      </c>
      <c r="J62" t="s">
        <v>715</v>
      </c>
      <c r="K62" t="s">
        <v>716</v>
      </c>
      <c r="L62" t="s">
        <v>717</v>
      </c>
      <c r="M62" t="s">
        <v>718</v>
      </c>
      <c r="N62" s="3">
        <f>HYPERLINK(".\.\export_data\inspection_reports\80492_croydon", ".\export_data\inspection_reports\80492_croydon")</f>
        <v>0</v>
      </c>
      <c r="O62" t="s">
        <v>7</v>
      </c>
      <c r="P62" t="s">
        <v>7</v>
      </c>
      <c r="Q62" t="s">
        <v>13</v>
      </c>
      <c r="R62" t="s">
        <v>30</v>
      </c>
      <c r="S62" t="s">
        <v>418</v>
      </c>
      <c r="T62" t="s">
        <v>418</v>
      </c>
      <c r="U62" t="s">
        <v>334</v>
      </c>
      <c r="V62" t="s">
        <v>17</v>
      </c>
      <c r="W62" t="s">
        <v>719</v>
      </c>
    </row>
    <row r="63" spans="1:23">
      <c r="A63" t="s">
        <v>720</v>
      </c>
      <c r="B63" t="s">
        <v>721</v>
      </c>
      <c r="C63" t="s">
        <v>252</v>
      </c>
      <c r="D63" t="s">
        <v>722</v>
      </c>
      <c r="E63" t="s">
        <v>723</v>
      </c>
      <c r="F63" t="s">
        <v>724</v>
      </c>
      <c r="G63" s="2" t="s">
        <v>725</v>
      </c>
      <c r="H63" t="s">
        <v>7</v>
      </c>
      <c r="I63" t="s">
        <v>41</v>
      </c>
      <c r="J63" t="s">
        <v>378</v>
      </c>
      <c r="K63" t="s">
        <v>624</v>
      </c>
      <c r="L63" t="s">
        <v>625</v>
      </c>
      <c r="M63" t="s">
        <v>489</v>
      </c>
      <c r="N63" s="3">
        <f>HYPERLINK(".\.\export_data\inspection_reports\80493_ealing", ".\export_data\inspection_reports\80493_ealing")</f>
        <v>0</v>
      </c>
      <c r="O63" t="s">
        <v>7</v>
      </c>
      <c r="P63" t="s">
        <v>13</v>
      </c>
      <c r="Q63" t="s">
        <v>7</v>
      </c>
      <c r="R63" t="s">
        <v>7</v>
      </c>
      <c r="S63" t="s">
        <v>726</v>
      </c>
      <c r="T63" t="s">
        <v>383</v>
      </c>
      <c r="U63" t="s">
        <v>384</v>
      </c>
      <c r="V63" t="s">
        <v>17</v>
      </c>
      <c r="W63" t="s">
        <v>727</v>
      </c>
    </row>
    <row r="64" spans="1:23">
      <c r="A64" t="s">
        <v>728</v>
      </c>
      <c r="B64" t="s">
        <v>729</v>
      </c>
      <c r="C64" t="s">
        <v>252</v>
      </c>
      <c r="D64" t="s">
        <v>730</v>
      </c>
      <c r="E64" t="s">
        <v>731</v>
      </c>
      <c r="F64" t="s">
        <v>732</v>
      </c>
      <c r="G64" s="2" t="s">
        <v>733</v>
      </c>
      <c r="H64" t="s">
        <v>7</v>
      </c>
      <c r="I64" t="s">
        <v>8</v>
      </c>
      <c r="J64" t="s">
        <v>734</v>
      </c>
      <c r="K64" t="s">
        <v>735</v>
      </c>
      <c r="L64" t="s">
        <v>736</v>
      </c>
      <c r="M64" t="s">
        <v>737</v>
      </c>
      <c r="N64" s="3">
        <f>HYPERLINK(".\.\export_data\inspection_reports\80494_enfield", ".\export_data\inspection_reports\80494_enfield")</f>
        <v>0</v>
      </c>
      <c r="O64" t="s">
        <v>7</v>
      </c>
      <c r="P64" t="s">
        <v>7</v>
      </c>
      <c r="Q64" t="s">
        <v>121</v>
      </c>
      <c r="R64" t="s">
        <v>7</v>
      </c>
      <c r="S64" t="s">
        <v>738</v>
      </c>
      <c r="T64" t="s">
        <v>739</v>
      </c>
      <c r="U64" t="s">
        <v>48</v>
      </c>
      <c r="V64" t="s">
        <v>17</v>
      </c>
      <c r="W64" t="s">
        <v>740</v>
      </c>
    </row>
    <row r="65" spans="1:23">
      <c r="A65" t="s">
        <v>741</v>
      </c>
      <c r="B65" t="s">
        <v>742</v>
      </c>
      <c r="C65" t="s">
        <v>252</v>
      </c>
      <c r="D65" t="s">
        <v>743</v>
      </c>
      <c r="E65" t="s">
        <v>744</v>
      </c>
      <c r="F65" t="s">
        <v>745</v>
      </c>
      <c r="G65" s="2" t="s">
        <v>746</v>
      </c>
      <c r="H65" t="s">
        <v>121</v>
      </c>
      <c r="I65" t="s">
        <v>8</v>
      </c>
      <c r="J65" t="s">
        <v>378</v>
      </c>
      <c r="K65" t="s">
        <v>747</v>
      </c>
      <c r="L65" t="s">
        <v>748</v>
      </c>
      <c r="M65" t="s">
        <v>749</v>
      </c>
      <c r="N65" s="3">
        <f>HYPERLINK(".\.\export_data\inspection_reports\80495_greenwich", ".\export_data\inspection_reports\80495_greenwich")</f>
        <v>0</v>
      </c>
      <c r="O65" t="s">
        <v>121</v>
      </c>
      <c r="P65" t="s">
        <v>7</v>
      </c>
      <c r="Q65" t="s">
        <v>121</v>
      </c>
      <c r="R65" t="s">
        <v>121</v>
      </c>
      <c r="S65" t="s">
        <v>750</v>
      </c>
      <c r="T65" t="s">
        <v>383</v>
      </c>
      <c r="U65" t="s">
        <v>384</v>
      </c>
      <c r="V65" t="s">
        <v>17</v>
      </c>
      <c r="W65" t="s">
        <v>751</v>
      </c>
    </row>
    <row r="66" spans="1:23">
      <c r="A66" t="s">
        <v>752</v>
      </c>
      <c r="B66" t="s">
        <v>753</v>
      </c>
      <c r="C66" t="s">
        <v>252</v>
      </c>
      <c r="D66" t="s">
        <v>754</v>
      </c>
      <c r="E66" t="s">
        <v>755</v>
      </c>
      <c r="F66" t="s">
        <v>756</v>
      </c>
      <c r="G66" s="2" t="s">
        <v>757</v>
      </c>
      <c r="H66" t="s">
        <v>7</v>
      </c>
      <c r="I66" t="s">
        <v>41</v>
      </c>
      <c r="J66" t="s">
        <v>42</v>
      </c>
      <c r="K66" t="s">
        <v>293</v>
      </c>
      <c r="L66" t="s">
        <v>758</v>
      </c>
      <c r="M66" t="s">
        <v>759</v>
      </c>
      <c r="N66" s="3">
        <f>HYPERLINK(".\.\export_data\inspection_reports\80496_hackney", ".\export_data\inspection_reports\80496_hackney")</f>
        <v>0</v>
      </c>
      <c r="O66" t="s">
        <v>7</v>
      </c>
      <c r="P66" t="s">
        <v>7</v>
      </c>
      <c r="Q66" t="s">
        <v>7</v>
      </c>
      <c r="R66" t="s">
        <v>13</v>
      </c>
      <c r="S66" t="s">
        <v>760</v>
      </c>
      <c r="T66" t="s">
        <v>47</v>
      </c>
      <c r="U66" t="s">
        <v>48</v>
      </c>
      <c r="V66" t="s">
        <v>17</v>
      </c>
      <c r="W66" t="s">
        <v>761</v>
      </c>
    </row>
    <row r="67" spans="1:23">
      <c r="A67" t="s">
        <v>762</v>
      </c>
      <c r="B67" t="s">
        <v>763</v>
      </c>
      <c r="C67" t="s">
        <v>252</v>
      </c>
      <c r="D67" t="s">
        <v>764</v>
      </c>
      <c r="E67" t="s">
        <v>765</v>
      </c>
      <c r="F67" t="s">
        <v>766</v>
      </c>
      <c r="G67" s="2" t="s">
        <v>767</v>
      </c>
      <c r="H67" t="s">
        <v>121</v>
      </c>
      <c r="I67" t="s">
        <v>8</v>
      </c>
      <c r="J67" t="s">
        <v>734</v>
      </c>
      <c r="K67" t="s">
        <v>768</v>
      </c>
      <c r="L67" t="s">
        <v>197</v>
      </c>
      <c r="M67" t="s">
        <v>137</v>
      </c>
      <c r="N67" s="3">
        <f>HYPERLINK(".\.\export_data\inspection_reports\80497_hammersmith and fulham", ".\export_data\inspection_reports\80497_hammersmith and fulham")</f>
        <v>0</v>
      </c>
      <c r="O67" t="s">
        <v>121</v>
      </c>
      <c r="P67" t="s">
        <v>7</v>
      </c>
      <c r="Q67" t="s">
        <v>121</v>
      </c>
      <c r="R67" t="s">
        <v>121</v>
      </c>
      <c r="S67" t="s">
        <v>769</v>
      </c>
      <c r="T67" t="s">
        <v>739</v>
      </c>
      <c r="U67" t="s">
        <v>48</v>
      </c>
      <c r="V67" t="s">
        <v>17</v>
      </c>
      <c r="W67" t="s">
        <v>770</v>
      </c>
    </row>
    <row r="68" spans="1:23">
      <c r="A68" t="s">
        <v>771</v>
      </c>
      <c r="B68" t="s">
        <v>772</v>
      </c>
      <c r="C68" t="s">
        <v>252</v>
      </c>
      <c r="D68" t="s">
        <v>773</v>
      </c>
      <c r="E68" t="s">
        <v>774</v>
      </c>
      <c r="F68" t="s">
        <v>775</v>
      </c>
      <c r="G68" s="2" t="s">
        <v>776</v>
      </c>
      <c r="H68" t="s">
        <v>7</v>
      </c>
      <c r="I68" t="s">
        <v>41</v>
      </c>
      <c r="J68" t="s">
        <v>692</v>
      </c>
      <c r="K68" t="s">
        <v>777</v>
      </c>
      <c r="L68" t="s">
        <v>682</v>
      </c>
      <c r="M68" t="s">
        <v>683</v>
      </c>
      <c r="N68" s="3">
        <f>HYPERLINK(".\.\export_data\inspection_reports\80498_haringey", ".\export_data\inspection_reports\80498_haringey")</f>
        <v>0</v>
      </c>
      <c r="O68" t="s">
        <v>7</v>
      </c>
      <c r="P68" t="s">
        <v>7</v>
      </c>
      <c r="Q68" t="s">
        <v>13</v>
      </c>
      <c r="R68" t="s">
        <v>7</v>
      </c>
      <c r="S68" t="s">
        <v>696</v>
      </c>
      <c r="T68" t="s">
        <v>696</v>
      </c>
      <c r="U68" t="s">
        <v>16</v>
      </c>
      <c r="V68" t="s">
        <v>17</v>
      </c>
      <c r="W68" t="s">
        <v>778</v>
      </c>
    </row>
    <row r="69" spans="1:23">
      <c r="A69" t="s">
        <v>779</v>
      </c>
      <c r="B69" t="s">
        <v>780</v>
      </c>
      <c r="C69" t="s">
        <v>252</v>
      </c>
      <c r="D69" t="s">
        <v>781</v>
      </c>
      <c r="E69" t="s">
        <v>782</v>
      </c>
      <c r="F69" t="s">
        <v>783</v>
      </c>
      <c r="G69" s="2" t="s">
        <v>784</v>
      </c>
      <c r="H69" t="s">
        <v>7</v>
      </c>
      <c r="I69" t="s">
        <v>8</v>
      </c>
      <c r="J69" t="s">
        <v>785</v>
      </c>
      <c r="K69" t="s">
        <v>786</v>
      </c>
      <c r="L69" t="s">
        <v>717</v>
      </c>
      <c r="M69" t="s">
        <v>718</v>
      </c>
      <c r="N69" s="3">
        <f>HYPERLINK(".\.\export_data\inspection_reports\80499_harrow", ".\export_data\inspection_reports\80499_harrow")</f>
        <v>0</v>
      </c>
      <c r="O69" t="s">
        <v>7</v>
      </c>
      <c r="P69" t="s">
        <v>7</v>
      </c>
      <c r="Q69" t="s">
        <v>7</v>
      </c>
      <c r="R69" t="s">
        <v>30</v>
      </c>
      <c r="S69" t="s">
        <v>787</v>
      </c>
      <c r="T69" t="s">
        <v>788</v>
      </c>
      <c r="U69" t="s">
        <v>63</v>
      </c>
      <c r="V69" t="s">
        <v>17</v>
      </c>
      <c r="W69" t="s">
        <v>789</v>
      </c>
    </row>
    <row r="70" spans="1:23">
      <c r="A70" t="s">
        <v>790</v>
      </c>
      <c r="B70" t="s">
        <v>791</v>
      </c>
      <c r="C70" t="s">
        <v>252</v>
      </c>
      <c r="D70" t="s">
        <v>792</v>
      </c>
      <c r="E70" t="s">
        <v>793</v>
      </c>
      <c r="F70" t="s">
        <v>794</v>
      </c>
      <c r="G70" s="2" t="s">
        <v>795</v>
      </c>
      <c r="H70" t="s">
        <v>108</v>
      </c>
      <c r="I70" t="s">
        <v>41</v>
      </c>
      <c r="J70" t="s">
        <v>692</v>
      </c>
      <c r="K70" t="s">
        <v>439</v>
      </c>
      <c r="L70" t="s">
        <v>796</v>
      </c>
      <c r="M70" t="s">
        <v>797</v>
      </c>
      <c r="N70" s="3">
        <f>HYPERLINK(".\.\export_data\inspection_reports\80500_havering", ".\export_data\inspection_reports\80500_havering")</f>
        <v>0</v>
      </c>
      <c r="O70" t="s">
        <v>108</v>
      </c>
      <c r="P70" t="s">
        <v>108</v>
      </c>
      <c r="Q70" t="s">
        <v>108</v>
      </c>
      <c r="R70" t="s">
        <v>13</v>
      </c>
      <c r="S70" t="s">
        <v>161</v>
      </c>
      <c r="T70" t="s">
        <v>696</v>
      </c>
      <c r="U70" t="s">
        <v>16</v>
      </c>
      <c r="V70" t="s">
        <v>17</v>
      </c>
      <c r="W70" t="s">
        <v>798</v>
      </c>
    </row>
    <row r="71" spans="1:23">
      <c r="A71" t="s">
        <v>799</v>
      </c>
      <c r="B71" t="s">
        <v>800</v>
      </c>
      <c r="C71" t="s">
        <v>252</v>
      </c>
      <c r="D71" t="s">
        <v>801</v>
      </c>
      <c r="E71" t="s">
        <v>802</v>
      </c>
      <c r="F71" t="s">
        <v>803</v>
      </c>
      <c r="G71" s="2" t="s">
        <v>804</v>
      </c>
      <c r="H71" t="s">
        <v>121</v>
      </c>
      <c r="I71" t="s">
        <v>8</v>
      </c>
      <c r="J71" t="s">
        <v>734</v>
      </c>
      <c r="K71" t="s">
        <v>805</v>
      </c>
      <c r="L71" t="s">
        <v>806</v>
      </c>
      <c r="M71" t="s">
        <v>807</v>
      </c>
      <c r="N71" s="3">
        <f>HYPERLINK(".\.\export_data\inspection_reports\80501_hillingdon", ".\export_data\inspection_reports\80501_hillingdon")</f>
        <v>0</v>
      </c>
      <c r="O71" t="s">
        <v>121</v>
      </c>
      <c r="P71" t="s">
        <v>7</v>
      </c>
      <c r="Q71" t="s">
        <v>121</v>
      </c>
      <c r="R71" t="s">
        <v>7</v>
      </c>
      <c r="S71" t="s">
        <v>808</v>
      </c>
      <c r="T71" t="s">
        <v>739</v>
      </c>
      <c r="U71" t="s">
        <v>48</v>
      </c>
      <c r="V71" t="s">
        <v>17</v>
      </c>
      <c r="W71" t="s">
        <v>809</v>
      </c>
    </row>
    <row r="72" spans="1:23">
      <c r="A72" t="s">
        <v>810</v>
      </c>
      <c r="B72" t="s">
        <v>811</v>
      </c>
      <c r="C72" t="s">
        <v>252</v>
      </c>
      <c r="D72" t="s">
        <v>812</v>
      </c>
      <c r="E72" t="s">
        <v>813</v>
      </c>
      <c r="F72" t="s">
        <v>814</v>
      </c>
      <c r="G72" s="2" t="s">
        <v>815</v>
      </c>
      <c r="H72" t="s">
        <v>7</v>
      </c>
      <c r="I72" t="s">
        <v>8</v>
      </c>
      <c r="J72" t="s">
        <v>316</v>
      </c>
      <c r="K72" t="s">
        <v>816</v>
      </c>
      <c r="L72" t="s">
        <v>817</v>
      </c>
      <c r="M72" t="s">
        <v>818</v>
      </c>
      <c r="N72" s="3">
        <f>HYPERLINK(".\.\export_data\inspection_reports\80503_hounslow", ".\export_data\inspection_reports\80503_hounslow")</f>
        <v>0</v>
      </c>
      <c r="O72" t="s">
        <v>121</v>
      </c>
      <c r="P72" t="s">
        <v>7</v>
      </c>
      <c r="Q72" t="s">
        <v>7</v>
      </c>
      <c r="R72" t="s">
        <v>7</v>
      </c>
      <c r="S72" t="s">
        <v>819</v>
      </c>
      <c r="T72" t="s">
        <v>221</v>
      </c>
      <c r="U72" t="s">
        <v>63</v>
      </c>
      <c r="V72" t="s">
        <v>17</v>
      </c>
      <c r="W72" t="s">
        <v>820</v>
      </c>
    </row>
    <row r="73" spans="1:23">
      <c r="A73" t="s">
        <v>821</v>
      </c>
      <c r="B73" t="s">
        <v>822</v>
      </c>
      <c r="C73" t="s">
        <v>252</v>
      </c>
      <c r="D73" t="s">
        <v>823</v>
      </c>
      <c r="E73" t="s">
        <v>824</v>
      </c>
      <c r="F73" t="s">
        <v>825</v>
      </c>
      <c r="G73" s="2" t="s">
        <v>826</v>
      </c>
      <c r="H73" t="s">
        <v>121</v>
      </c>
      <c r="I73" t="s">
        <v>8</v>
      </c>
      <c r="J73" t="s">
        <v>827</v>
      </c>
      <c r="K73" t="s">
        <v>828</v>
      </c>
      <c r="L73" t="s">
        <v>829</v>
      </c>
      <c r="M73" t="s">
        <v>830</v>
      </c>
      <c r="N73" s="3">
        <f>HYPERLINK(".\.\export_data\inspection_reports\80505_islington", ".\export_data\inspection_reports\80505_islington")</f>
        <v>0</v>
      </c>
      <c r="O73" t="s">
        <v>121</v>
      </c>
      <c r="P73" t="s">
        <v>121</v>
      </c>
      <c r="Q73" t="s">
        <v>7</v>
      </c>
      <c r="R73" t="s">
        <v>30</v>
      </c>
      <c r="S73" t="s">
        <v>831</v>
      </c>
      <c r="T73" t="s">
        <v>831</v>
      </c>
      <c r="U73" t="s">
        <v>334</v>
      </c>
      <c r="V73" t="s">
        <v>17</v>
      </c>
      <c r="W73" t="s">
        <v>832</v>
      </c>
    </row>
    <row r="74" spans="1:23">
      <c r="A74" t="s">
        <v>833</v>
      </c>
      <c r="B74" t="s">
        <v>834</v>
      </c>
      <c r="C74" t="s">
        <v>252</v>
      </c>
      <c r="D74" t="s">
        <v>835</v>
      </c>
      <c r="E74" t="s">
        <v>836</v>
      </c>
      <c r="F74" t="s">
        <v>837</v>
      </c>
      <c r="G74" s="2" t="s">
        <v>838</v>
      </c>
      <c r="H74" t="s">
        <v>13</v>
      </c>
      <c r="I74" t="s">
        <v>41</v>
      </c>
      <c r="J74" t="s">
        <v>839</v>
      </c>
      <c r="K74" t="s">
        <v>840</v>
      </c>
      <c r="L74" t="s">
        <v>841</v>
      </c>
      <c r="M74" t="s">
        <v>842</v>
      </c>
      <c r="N74" s="3">
        <f>HYPERLINK(".\.\export_data\inspection_reports\80506_lambeth", ".\export_data\inspection_reports\80506_lambeth")</f>
        <v>0</v>
      </c>
      <c r="O74" t="s">
        <v>13</v>
      </c>
      <c r="P74" t="s">
        <v>13</v>
      </c>
      <c r="Q74" t="s">
        <v>13</v>
      </c>
      <c r="R74" t="s">
        <v>30</v>
      </c>
      <c r="S74" t="s">
        <v>843</v>
      </c>
      <c r="T74" t="s">
        <v>14</v>
      </c>
      <c r="U74" t="s">
        <v>16</v>
      </c>
      <c r="V74" t="s">
        <v>17</v>
      </c>
      <c r="W74" t="s">
        <v>844</v>
      </c>
    </row>
    <row r="75" spans="1:23">
      <c r="A75" t="s">
        <v>845</v>
      </c>
      <c r="B75" t="s">
        <v>846</v>
      </c>
      <c r="C75" t="s">
        <v>252</v>
      </c>
      <c r="D75" t="s">
        <v>847</v>
      </c>
      <c r="E75" t="s">
        <v>848</v>
      </c>
      <c r="F75" t="s">
        <v>849</v>
      </c>
      <c r="G75" s="2" t="s">
        <v>850</v>
      </c>
      <c r="H75" t="s">
        <v>7</v>
      </c>
      <c r="I75" t="s">
        <v>41</v>
      </c>
      <c r="J75" t="s">
        <v>851</v>
      </c>
      <c r="K75" t="s">
        <v>852</v>
      </c>
      <c r="L75" t="s">
        <v>440</v>
      </c>
      <c r="M75" t="s">
        <v>853</v>
      </c>
      <c r="N75" s="3">
        <f>HYPERLINK(".\.\export_data\inspection_reports\80508_lewisham", ".\export_data\inspection_reports\80508_lewisham")</f>
        <v>0</v>
      </c>
      <c r="O75" t="s">
        <v>7</v>
      </c>
      <c r="P75" t="s">
        <v>7</v>
      </c>
      <c r="Q75" t="s">
        <v>7</v>
      </c>
      <c r="R75" t="s">
        <v>7</v>
      </c>
      <c r="S75" t="s">
        <v>854</v>
      </c>
      <c r="T75" t="s">
        <v>854</v>
      </c>
      <c r="U75" t="s">
        <v>16</v>
      </c>
      <c r="V75" t="s">
        <v>17</v>
      </c>
      <c r="W75" t="s">
        <v>855</v>
      </c>
    </row>
    <row r="76" spans="1:23">
      <c r="A76" t="s">
        <v>856</v>
      </c>
      <c r="B76" t="s">
        <v>857</v>
      </c>
      <c r="C76" t="s">
        <v>252</v>
      </c>
      <c r="D76" t="s">
        <v>858</v>
      </c>
      <c r="E76" t="s">
        <v>859</v>
      </c>
      <c r="F76" t="s">
        <v>860</v>
      </c>
      <c r="G76" s="2" t="s">
        <v>861</v>
      </c>
      <c r="H76" t="s">
        <v>121</v>
      </c>
      <c r="I76" t="s">
        <v>8</v>
      </c>
      <c r="J76" t="s">
        <v>785</v>
      </c>
      <c r="K76" t="s">
        <v>27</v>
      </c>
      <c r="L76" t="s">
        <v>28</v>
      </c>
      <c r="M76" t="s">
        <v>602</v>
      </c>
      <c r="N76" s="3">
        <f>HYPERLINK(".\.\export_data\inspection_reports\80510_merton", ".\export_data\inspection_reports\80510_merton")</f>
        <v>0</v>
      </c>
      <c r="O76" t="s">
        <v>121</v>
      </c>
      <c r="P76" t="s">
        <v>7</v>
      </c>
      <c r="Q76" t="s">
        <v>121</v>
      </c>
      <c r="R76" t="s">
        <v>30</v>
      </c>
      <c r="S76" t="s">
        <v>862</v>
      </c>
      <c r="T76" t="s">
        <v>788</v>
      </c>
      <c r="U76" t="s">
        <v>63</v>
      </c>
      <c r="V76" t="s">
        <v>17</v>
      </c>
      <c r="W76" t="s">
        <v>863</v>
      </c>
    </row>
    <row r="77" spans="1:23">
      <c r="A77" t="s">
        <v>864</v>
      </c>
      <c r="B77" t="s">
        <v>865</v>
      </c>
      <c r="C77" t="s">
        <v>252</v>
      </c>
      <c r="D77" t="s">
        <v>866</v>
      </c>
      <c r="E77" t="s">
        <v>867</v>
      </c>
      <c r="F77" t="s">
        <v>868</v>
      </c>
      <c r="G77" s="2" t="s">
        <v>869</v>
      </c>
      <c r="H77" t="s">
        <v>7</v>
      </c>
      <c r="I77" t="s">
        <v>41</v>
      </c>
      <c r="J77" t="s">
        <v>734</v>
      </c>
      <c r="K77" t="s">
        <v>519</v>
      </c>
      <c r="L77" t="s">
        <v>520</v>
      </c>
      <c r="M77" t="s">
        <v>521</v>
      </c>
      <c r="N77" s="3">
        <f>HYPERLINK(".\.\export_data\inspection_reports\80511_newham", ".\export_data\inspection_reports\80511_newham")</f>
        <v>0</v>
      </c>
      <c r="O77" t="s">
        <v>121</v>
      </c>
      <c r="P77" t="s">
        <v>7</v>
      </c>
      <c r="Q77" t="s">
        <v>7</v>
      </c>
      <c r="R77" t="s">
        <v>30</v>
      </c>
      <c r="S77" t="s">
        <v>870</v>
      </c>
      <c r="T77" t="s">
        <v>739</v>
      </c>
      <c r="U77" t="s">
        <v>48</v>
      </c>
      <c r="V77" t="s">
        <v>17</v>
      </c>
      <c r="W77" t="s">
        <v>871</v>
      </c>
    </row>
    <row r="78" spans="1:23">
      <c r="A78" t="s">
        <v>872</v>
      </c>
      <c r="B78" t="s">
        <v>873</v>
      </c>
      <c r="C78" t="s">
        <v>252</v>
      </c>
      <c r="D78" t="s">
        <v>874</v>
      </c>
      <c r="E78" t="s">
        <v>875</v>
      </c>
      <c r="F78" t="s">
        <v>876</v>
      </c>
      <c r="G78" s="2" t="s">
        <v>877</v>
      </c>
      <c r="H78" t="s">
        <v>121</v>
      </c>
      <c r="I78" t="s">
        <v>8</v>
      </c>
      <c r="J78" t="s">
        <v>785</v>
      </c>
      <c r="K78" t="s">
        <v>498</v>
      </c>
      <c r="L78" t="s">
        <v>499</v>
      </c>
      <c r="M78" t="s">
        <v>500</v>
      </c>
      <c r="N78" s="3">
        <f>HYPERLINK(".\.\export_data\inspection_reports\80512_redbridge", ".\export_data\inspection_reports\80512_redbridge")</f>
        <v>0</v>
      </c>
      <c r="O78" t="s">
        <v>121</v>
      </c>
      <c r="P78" t="s">
        <v>121</v>
      </c>
      <c r="Q78" t="s">
        <v>121</v>
      </c>
      <c r="R78" t="s">
        <v>121</v>
      </c>
      <c r="S78" t="s">
        <v>878</v>
      </c>
      <c r="T78" t="s">
        <v>788</v>
      </c>
      <c r="U78" t="s">
        <v>63</v>
      </c>
      <c r="V78" t="s">
        <v>17</v>
      </c>
      <c r="W78" t="s">
        <v>879</v>
      </c>
    </row>
    <row r="79" spans="1:23">
      <c r="A79" t="s">
        <v>880</v>
      </c>
      <c r="B79" t="s">
        <v>881</v>
      </c>
      <c r="C79" t="s">
        <v>252</v>
      </c>
      <c r="D79" t="s">
        <v>882</v>
      </c>
      <c r="E79" t="s">
        <v>883</v>
      </c>
      <c r="F79" t="s">
        <v>884</v>
      </c>
      <c r="G79" s="2" t="s">
        <v>885</v>
      </c>
      <c r="H79" t="s">
        <v>7</v>
      </c>
      <c r="I79" t="s">
        <v>8</v>
      </c>
      <c r="J79" t="s">
        <v>886</v>
      </c>
      <c r="K79" t="s">
        <v>887</v>
      </c>
      <c r="L79" t="s">
        <v>74</v>
      </c>
      <c r="M79" t="s">
        <v>75</v>
      </c>
      <c r="N79" s="3">
        <f>HYPERLINK(".\.\export_data\inspection_reports\80513_richmond upon thames", ".\export_data\inspection_reports\80513_richmond upon thames")</f>
        <v>0</v>
      </c>
      <c r="O79" t="s">
        <v>7</v>
      </c>
      <c r="P79" t="s">
        <v>7</v>
      </c>
      <c r="Q79" t="s">
        <v>7</v>
      </c>
      <c r="R79" t="s">
        <v>30</v>
      </c>
      <c r="S79" t="s">
        <v>888</v>
      </c>
      <c r="T79" t="s">
        <v>888</v>
      </c>
      <c r="U79" t="s">
        <v>334</v>
      </c>
      <c r="V79" t="s">
        <v>17</v>
      </c>
      <c r="W79" t="s">
        <v>889</v>
      </c>
    </row>
    <row r="80" spans="1:23">
      <c r="A80" t="s">
        <v>890</v>
      </c>
      <c r="B80" t="s">
        <v>891</v>
      </c>
      <c r="C80" t="s">
        <v>252</v>
      </c>
      <c r="D80" t="s">
        <v>892</v>
      </c>
      <c r="E80" t="s">
        <v>893</v>
      </c>
      <c r="F80" t="s">
        <v>894</v>
      </c>
      <c r="G80" s="2" t="s">
        <v>895</v>
      </c>
      <c r="H80" t="s">
        <v>7</v>
      </c>
      <c r="I80" t="s">
        <v>8</v>
      </c>
      <c r="J80" t="s">
        <v>148</v>
      </c>
      <c r="K80" t="s">
        <v>896</v>
      </c>
      <c r="L80" t="s">
        <v>897</v>
      </c>
      <c r="M80" t="s">
        <v>898</v>
      </c>
      <c r="N80" s="3">
        <f>HYPERLINK(".\.\export_data\inspection_reports\80514_southwark", ".\export_data\inspection_reports\80514_southwark")</f>
        <v>0</v>
      </c>
      <c r="O80" t="s">
        <v>7</v>
      </c>
      <c r="P80" t="s">
        <v>7</v>
      </c>
      <c r="Q80" t="s">
        <v>7</v>
      </c>
      <c r="R80" t="s">
        <v>30</v>
      </c>
      <c r="S80" t="s">
        <v>46</v>
      </c>
      <c r="T80" t="s">
        <v>152</v>
      </c>
      <c r="U80" t="s">
        <v>63</v>
      </c>
      <c r="V80" t="s">
        <v>17</v>
      </c>
      <c r="W80" t="s">
        <v>899</v>
      </c>
    </row>
    <row r="81" spans="1:23">
      <c r="A81" t="s">
        <v>900</v>
      </c>
      <c r="B81" t="s">
        <v>901</v>
      </c>
      <c r="C81" t="s">
        <v>252</v>
      </c>
      <c r="D81" t="s">
        <v>902</v>
      </c>
      <c r="E81" t="s">
        <v>903</v>
      </c>
      <c r="F81" t="s">
        <v>904</v>
      </c>
      <c r="G81" s="2" t="s">
        <v>905</v>
      </c>
      <c r="H81" t="s">
        <v>7</v>
      </c>
      <c r="I81" t="s">
        <v>8</v>
      </c>
      <c r="J81" t="s">
        <v>785</v>
      </c>
      <c r="K81" t="s">
        <v>109</v>
      </c>
      <c r="L81" t="s">
        <v>906</v>
      </c>
      <c r="M81" t="s">
        <v>907</v>
      </c>
      <c r="N81" s="3">
        <f>HYPERLINK(".\.\export_data\inspection_reports\80515_sutton", ".\export_data\inspection_reports\80515_sutton")</f>
        <v>0</v>
      </c>
      <c r="O81" t="s">
        <v>121</v>
      </c>
      <c r="P81" t="s">
        <v>7</v>
      </c>
      <c r="Q81" t="s">
        <v>7</v>
      </c>
      <c r="R81" t="s">
        <v>30</v>
      </c>
      <c r="S81" t="s">
        <v>908</v>
      </c>
      <c r="T81" t="s">
        <v>788</v>
      </c>
      <c r="U81" t="s">
        <v>63</v>
      </c>
      <c r="V81" t="s">
        <v>17</v>
      </c>
      <c r="W81" t="s">
        <v>909</v>
      </c>
    </row>
    <row r="82" spans="1:23">
      <c r="A82" t="s">
        <v>910</v>
      </c>
      <c r="B82" t="s">
        <v>911</v>
      </c>
      <c r="C82" t="s">
        <v>252</v>
      </c>
      <c r="D82" t="s">
        <v>912</v>
      </c>
      <c r="E82" t="s">
        <v>913</v>
      </c>
      <c r="F82" t="s">
        <v>914</v>
      </c>
      <c r="G82" s="2" t="s">
        <v>915</v>
      </c>
      <c r="H82" t="s">
        <v>7</v>
      </c>
      <c r="I82" t="s">
        <v>41</v>
      </c>
      <c r="J82" t="s">
        <v>916</v>
      </c>
      <c r="K82" t="s">
        <v>917</v>
      </c>
      <c r="L82" t="s">
        <v>918</v>
      </c>
      <c r="M82" t="s">
        <v>919</v>
      </c>
      <c r="N82" s="3">
        <f>HYPERLINK(".\.\export_data\inspection_reports\80516_tower hamlets", ".\export_data\inspection_reports\80516_tower hamlets")</f>
        <v>0</v>
      </c>
      <c r="O82" t="s">
        <v>7</v>
      </c>
      <c r="P82" t="s">
        <v>7</v>
      </c>
      <c r="Q82" t="s">
        <v>7</v>
      </c>
      <c r="R82" t="s">
        <v>30</v>
      </c>
      <c r="S82" t="s">
        <v>548</v>
      </c>
      <c r="T82" t="s">
        <v>920</v>
      </c>
      <c r="U82" t="s">
        <v>140</v>
      </c>
      <c r="V82" t="s">
        <v>17</v>
      </c>
      <c r="W82" t="s">
        <v>921</v>
      </c>
    </row>
    <row r="83" spans="1:23">
      <c r="A83" t="s">
        <v>922</v>
      </c>
      <c r="B83" t="s">
        <v>923</v>
      </c>
      <c r="C83" t="s">
        <v>252</v>
      </c>
      <c r="D83" t="s">
        <v>924</v>
      </c>
      <c r="E83" t="s">
        <v>925</v>
      </c>
      <c r="F83" t="s">
        <v>926</v>
      </c>
      <c r="G83" s="2" t="s">
        <v>927</v>
      </c>
      <c r="H83" t="s">
        <v>7</v>
      </c>
      <c r="I83" t="s">
        <v>8</v>
      </c>
      <c r="J83" t="s">
        <v>928</v>
      </c>
      <c r="K83" t="s">
        <v>567</v>
      </c>
      <c r="L83" t="s">
        <v>758</v>
      </c>
      <c r="M83" t="s">
        <v>759</v>
      </c>
      <c r="N83" s="3">
        <f>HYPERLINK(".\.\export_data\inspection_reports\80517_waltham forest", ".\export_data\inspection_reports\80517_waltham forest")</f>
        <v>0</v>
      </c>
      <c r="O83" t="s">
        <v>7</v>
      </c>
      <c r="P83" t="s">
        <v>7</v>
      </c>
      <c r="Q83" t="s">
        <v>121</v>
      </c>
      <c r="R83" t="s">
        <v>7</v>
      </c>
      <c r="S83" t="s">
        <v>929</v>
      </c>
      <c r="T83" t="s">
        <v>929</v>
      </c>
      <c r="U83" t="s">
        <v>334</v>
      </c>
      <c r="V83" t="s">
        <v>17</v>
      </c>
      <c r="W83" t="s">
        <v>930</v>
      </c>
    </row>
    <row r="84" spans="1:23">
      <c r="A84" t="s">
        <v>931</v>
      </c>
      <c r="B84" t="s">
        <v>932</v>
      </c>
      <c r="C84" t="s">
        <v>252</v>
      </c>
      <c r="D84" t="s">
        <v>933</v>
      </c>
      <c r="E84" t="s">
        <v>934</v>
      </c>
      <c r="F84" t="s">
        <v>935</v>
      </c>
      <c r="G84" s="2" t="s">
        <v>936</v>
      </c>
      <c r="H84" t="s">
        <v>7</v>
      </c>
      <c r="I84" t="s">
        <v>41</v>
      </c>
      <c r="J84" t="s">
        <v>122</v>
      </c>
      <c r="K84" t="s">
        <v>937</v>
      </c>
      <c r="L84" t="s">
        <v>938</v>
      </c>
      <c r="M84" t="s">
        <v>405</v>
      </c>
      <c r="N84" s="3">
        <f>HYPERLINK(".\.\export_data\inspection_reports\80518_wandsworth", ".\export_data\inspection_reports\80518_wandsworth")</f>
        <v>0</v>
      </c>
      <c r="O84" t="s">
        <v>7</v>
      </c>
      <c r="P84" t="s">
        <v>7</v>
      </c>
      <c r="Q84" t="s">
        <v>7</v>
      </c>
      <c r="R84" t="s">
        <v>30</v>
      </c>
      <c r="S84" t="s">
        <v>888</v>
      </c>
      <c r="T84" t="s">
        <v>127</v>
      </c>
      <c r="U84" t="s">
        <v>32</v>
      </c>
      <c r="V84" t="s">
        <v>17</v>
      </c>
      <c r="W84" t="s">
        <v>939</v>
      </c>
    </row>
    <row r="85" spans="1:23">
      <c r="A85" t="s">
        <v>940</v>
      </c>
      <c r="B85" t="s">
        <v>941</v>
      </c>
      <c r="C85" t="s">
        <v>252</v>
      </c>
      <c r="D85" t="s">
        <v>942</v>
      </c>
      <c r="E85" t="s">
        <v>943</v>
      </c>
      <c r="F85" t="s">
        <v>944</v>
      </c>
      <c r="G85" s="2" t="s">
        <v>945</v>
      </c>
      <c r="H85" t="s">
        <v>121</v>
      </c>
      <c r="I85" t="s">
        <v>8</v>
      </c>
      <c r="J85" t="s">
        <v>160</v>
      </c>
      <c r="K85" t="s">
        <v>946</v>
      </c>
      <c r="L85" t="s">
        <v>947</v>
      </c>
      <c r="M85" t="s">
        <v>948</v>
      </c>
      <c r="N85" s="3">
        <f>HYPERLINK(".\.\export_data\inspection_reports\80519_westminster", ".\export_data\inspection_reports\80519_westminster")</f>
        <v>0</v>
      </c>
      <c r="O85" t="s">
        <v>121</v>
      </c>
      <c r="P85" t="s">
        <v>121</v>
      </c>
      <c r="Q85" t="s">
        <v>121</v>
      </c>
      <c r="R85" t="s">
        <v>30</v>
      </c>
      <c r="S85" t="s">
        <v>949</v>
      </c>
      <c r="T85" t="s">
        <v>162</v>
      </c>
      <c r="U85" t="s">
        <v>140</v>
      </c>
      <c r="V85" t="s">
        <v>17</v>
      </c>
      <c r="W85" t="s">
        <v>950</v>
      </c>
    </row>
    <row r="86" spans="1:23">
      <c r="A86" t="s">
        <v>951</v>
      </c>
      <c r="B86" t="s">
        <v>952</v>
      </c>
      <c r="C86" t="s">
        <v>36</v>
      </c>
      <c r="D86" t="s">
        <v>953</v>
      </c>
      <c r="E86" t="s">
        <v>954</v>
      </c>
      <c r="F86" t="s">
        <v>955</v>
      </c>
      <c r="G86" s="2" t="s">
        <v>956</v>
      </c>
      <c r="H86" t="s">
        <v>13</v>
      </c>
      <c r="I86" t="s">
        <v>41</v>
      </c>
      <c r="J86" t="s">
        <v>378</v>
      </c>
      <c r="K86" t="s">
        <v>957</v>
      </c>
      <c r="L86" t="s">
        <v>958</v>
      </c>
      <c r="M86" t="s">
        <v>959</v>
      </c>
      <c r="N86" s="3">
        <f>HYPERLINK(".\.\export_data\inspection_reports\80520_luton", ".\export_data\inspection_reports\80520_luton")</f>
        <v>0</v>
      </c>
      <c r="O86" t="s">
        <v>7</v>
      </c>
      <c r="P86" t="s">
        <v>13</v>
      </c>
      <c r="Q86" t="s">
        <v>13</v>
      </c>
      <c r="R86" t="s">
        <v>30</v>
      </c>
      <c r="S86" t="s">
        <v>960</v>
      </c>
      <c r="T86" t="s">
        <v>383</v>
      </c>
      <c r="U86" t="s">
        <v>384</v>
      </c>
      <c r="V86" t="s">
        <v>17</v>
      </c>
      <c r="W86" t="s">
        <v>961</v>
      </c>
    </row>
    <row r="87" spans="1:23">
      <c r="A87" t="s">
        <v>962</v>
      </c>
      <c r="B87" t="s">
        <v>963</v>
      </c>
      <c r="C87" t="s">
        <v>67</v>
      </c>
      <c r="D87" t="s">
        <v>964</v>
      </c>
      <c r="E87" t="s">
        <v>965</v>
      </c>
      <c r="F87" t="s">
        <v>966</v>
      </c>
      <c r="G87" s="2" t="s">
        <v>967</v>
      </c>
      <c r="H87" t="s">
        <v>7</v>
      </c>
      <c r="I87" t="s">
        <v>41</v>
      </c>
      <c r="J87" t="s">
        <v>968</v>
      </c>
      <c r="K87" t="s">
        <v>344</v>
      </c>
      <c r="L87" t="s">
        <v>969</v>
      </c>
      <c r="M87" t="s">
        <v>970</v>
      </c>
      <c r="N87" s="3">
        <f>HYPERLINK(".\.\export_data\inspection_reports\80521_manchester", ".\export_data\inspection_reports\80521_manchester")</f>
        <v>0</v>
      </c>
      <c r="O87" t="s">
        <v>7</v>
      </c>
      <c r="P87" t="s">
        <v>13</v>
      </c>
      <c r="Q87" t="s">
        <v>7</v>
      </c>
      <c r="R87" t="s">
        <v>30</v>
      </c>
      <c r="S87" t="s">
        <v>971</v>
      </c>
      <c r="T87" t="s">
        <v>971</v>
      </c>
      <c r="U87" t="s">
        <v>334</v>
      </c>
      <c r="V87" t="s">
        <v>17</v>
      </c>
      <c r="W87" t="s">
        <v>972</v>
      </c>
    </row>
    <row r="88" spans="1:23">
      <c r="A88" t="s">
        <v>973</v>
      </c>
      <c r="B88" t="s">
        <v>974</v>
      </c>
      <c r="C88" t="s">
        <v>581</v>
      </c>
      <c r="D88" t="s">
        <v>975</v>
      </c>
      <c r="E88" t="s">
        <v>976</v>
      </c>
      <c r="F88" t="s">
        <v>977</v>
      </c>
      <c r="G88" s="2" t="s">
        <v>978</v>
      </c>
      <c r="H88" t="s">
        <v>7</v>
      </c>
      <c r="I88" t="s">
        <v>41</v>
      </c>
      <c r="J88" t="s">
        <v>122</v>
      </c>
      <c r="K88" t="s">
        <v>979</v>
      </c>
      <c r="L88" t="s">
        <v>980</v>
      </c>
      <c r="M88" t="s">
        <v>981</v>
      </c>
      <c r="N88" s="3">
        <f>HYPERLINK(".\.\export_data\inspection_reports\80522_medway", ".\export_data\inspection_reports\80522_medway")</f>
        <v>0</v>
      </c>
      <c r="O88" t="s">
        <v>7</v>
      </c>
      <c r="P88" t="s">
        <v>13</v>
      </c>
      <c r="Q88" t="s">
        <v>7</v>
      </c>
      <c r="R88" t="s">
        <v>7</v>
      </c>
      <c r="S88" t="s">
        <v>127</v>
      </c>
      <c r="T88" t="s">
        <v>127</v>
      </c>
      <c r="U88" t="s">
        <v>32</v>
      </c>
      <c r="V88" t="s">
        <v>17</v>
      </c>
      <c r="W88" t="s">
        <v>982</v>
      </c>
    </row>
    <row r="89" spans="1:23">
      <c r="A89" t="s">
        <v>983</v>
      </c>
      <c r="B89" t="s">
        <v>984</v>
      </c>
      <c r="C89" t="s">
        <v>324</v>
      </c>
      <c r="D89" t="s">
        <v>985</v>
      </c>
      <c r="E89" t="s">
        <v>986</v>
      </c>
      <c r="F89" t="s">
        <v>987</v>
      </c>
      <c r="G89" s="2" t="s">
        <v>988</v>
      </c>
      <c r="H89" t="s">
        <v>13</v>
      </c>
      <c r="I89" t="s">
        <v>41</v>
      </c>
      <c r="J89" t="s">
        <v>427</v>
      </c>
      <c r="K89" t="s">
        <v>645</v>
      </c>
      <c r="L89" t="s">
        <v>646</v>
      </c>
      <c r="M89" t="s">
        <v>647</v>
      </c>
      <c r="N89" s="3">
        <f>HYPERLINK(".\.\export_data\inspection_reports\80523_middlesbrough", ".\export_data\inspection_reports\80523_middlesbrough")</f>
        <v>0</v>
      </c>
      <c r="O89" t="s">
        <v>13</v>
      </c>
      <c r="P89" t="s">
        <v>13</v>
      </c>
      <c r="Q89" t="s">
        <v>13</v>
      </c>
      <c r="R89" t="s">
        <v>13</v>
      </c>
      <c r="S89" t="s">
        <v>989</v>
      </c>
      <c r="T89" t="s">
        <v>431</v>
      </c>
      <c r="U89" t="s">
        <v>16</v>
      </c>
      <c r="V89" t="s">
        <v>17</v>
      </c>
      <c r="W89" t="s">
        <v>990</v>
      </c>
    </row>
    <row r="90" spans="1:23">
      <c r="A90" t="s">
        <v>991</v>
      </c>
      <c r="B90" t="s">
        <v>992</v>
      </c>
      <c r="C90" t="s">
        <v>116</v>
      </c>
      <c r="D90" t="s">
        <v>993</v>
      </c>
      <c r="E90" t="s">
        <v>994</v>
      </c>
      <c r="F90" t="s">
        <v>995</v>
      </c>
      <c r="G90" s="2" t="s">
        <v>996</v>
      </c>
      <c r="H90" t="s">
        <v>13</v>
      </c>
      <c r="I90" t="s">
        <v>41</v>
      </c>
      <c r="J90" t="s">
        <v>997</v>
      </c>
      <c r="K90" t="s">
        <v>171</v>
      </c>
      <c r="L90" t="s">
        <v>172</v>
      </c>
      <c r="M90" t="s">
        <v>173</v>
      </c>
      <c r="N90" s="3">
        <f>HYPERLINK(".\.\export_data\inspection_reports\80524_milton keynes", ".\export_data\inspection_reports\80524_milton keynes")</f>
        <v>0</v>
      </c>
      <c r="O90" t="s">
        <v>13</v>
      </c>
      <c r="P90" t="s">
        <v>13</v>
      </c>
      <c r="Q90" t="s">
        <v>13</v>
      </c>
      <c r="R90" t="s">
        <v>30</v>
      </c>
      <c r="S90" t="s">
        <v>998</v>
      </c>
      <c r="T90" t="s">
        <v>998</v>
      </c>
      <c r="U90" t="s">
        <v>16</v>
      </c>
      <c r="V90" t="s">
        <v>17</v>
      </c>
      <c r="W90" t="s">
        <v>999</v>
      </c>
    </row>
    <row r="91" spans="1:23">
      <c r="A91" t="s">
        <v>1000</v>
      </c>
      <c r="B91" t="s">
        <v>1001</v>
      </c>
      <c r="C91" t="s">
        <v>324</v>
      </c>
      <c r="D91" t="s">
        <v>1002</v>
      </c>
      <c r="E91" t="s">
        <v>1003</v>
      </c>
      <c r="F91" t="s">
        <v>1004</v>
      </c>
      <c r="G91" s="2" t="s">
        <v>1005</v>
      </c>
      <c r="H91" t="s">
        <v>7</v>
      </c>
      <c r="I91" t="s">
        <v>41</v>
      </c>
      <c r="J91" t="s">
        <v>414</v>
      </c>
      <c r="K91" t="s">
        <v>1006</v>
      </c>
      <c r="L91" t="s">
        <v>906</v>
      </c>
      <c r="M91" t="s">
        <v>907</v>
      </c>
      <c r="N91" s="3">
        <f>HYPERLINK(".\.\export_data\inspection_reports\80525_newcastle upon tyne", ".\export_data\inspection_reports\80525_newcastle upon tyne")</f>
        <v>0</v>
      </c>
      <c r="O91" t="s">
        <v>7</v>
      </c>
      <c r="P91" t="s">
        <v>7</v>
      </c>
      <c r="Q91" t="s">
        <v>7</v>
      </c>
      <c r="R91" t="s">
        <v>30</v>
      </c>
      <c r="S91" t="s">
        <v>77</v>
      </c>
      <c r="T91" t="s">
        <v>419</v>
      </c>
      <c r="U91" t="s">
        <v>63</v>
      </c>
      <c r="V91" t="s">
        <v>17</v>
      </c>
      <c r="W91" t="s">
        <v>1007</v>
      </c>
    </row>
    <row r="92" spans="1:23">
      <c r="A92" t="s">
        <v>1008</v>
      </c>
      <c r="B92" t="s">
        <v>1009</v>
      </c>
      <c r="C92" t="s">
        <v>36</v>
      </c>
      <c r="D92" t="s">
        <v>1010</v>
      </c>
      <c r="E92" t="s">
        <v>1011</v>
      </c>
      <c r="F92" t="s">
        <v>1012</v>
      </c>
      <c r="G92" s="2" t="s">
        <v>1013</v>
      </c>
      <c r="H92" t="s">
        <v>7</v>
      </c>
      <c r="I92" t="s">
        <v>41</v>
      </c>
      <c r="J92" t="s">
        <v>42</v>
      </c>
      <c r="K92" t="s">
        <v>937</v>
      </c>
      <c r="L92" t="s">
        <v>938</v>
      </c>
      <c r="M92" t="s">
        <v>405</v>
      </c>
      <c r="N92" s="3">
        <f>HYPERLINK(".\.\export_data\inspection_reports\80418_norfolk", ".\export_data\inspection_reports\80418_norfolk")</f>
        <v>0</v>
      </c>
      <c r="O92" t="s">
        <v>7</v>
      </c>
      <c r="P92" t="s">
        <v>7</v>
      </c>
      <c r="Q92" t="s">
        <v>7</v>
      </c>
      <c r="R92" t="s">
        <v>30</v>
      </c>
      <c r="S92" t="s">
        <v>1014</v>
      </c>
      <c r="T92" t="s">
        <v>47</v>
      </c>
      <c r="U92" t="s">
        <v>48</v>
      </c>
      <c r="V92" t="s">
        <v>17</v>
      </c>
      <c r="W92" t="s">
        <v>1015</v>
      </c>
    </row>
    <row r="93" spans="1:23">
      <c r="A93" t="s">
        <v>1016</v>
      </c>
      <c r="B93" t="s">
        <v>1017</v>
      </c>
      <c r="C93" t="s">
        <v>2</v>
      </c>
      <c r="D93" t="s">
        <v>1018</v>
      </c>
      <c r="E93" t="s">
        <v>1019</v>
      </c>
      <c r="F93" t="s">
        <v>1020</v>
      </c>
      <c r="G93" s="2" t="s">
        <v>1021</v>
      </c>
      <c r="H93" t="s">
        <v>108</v>
      </c>
      <c r="I93" t="s">
        <v>41</v>
      </c>
      <c r="J93" t="s">
        <v>243</v>
      </c>
      <c r="K93" t="s">
        <v>1022</v>
      </c>
      <c r="L93" t="s">
        <v>1023</v>
      </c>
      <c r="M93" t="s">
        <v>1024</v>
      </c>
      <c r="N93" s="3">
        <f>HYPERLINK(".\.\export_data\inspection_reports\80526_north east lincolnshire", ".\export_data\inspection_reports\80526_north east lincolnshire")</f>
        <v>0</v>
      </c>
      <c r="O93" t="s">
        <v>108</v>
      </c>
      <c r="P93" t="s">
        <v>108</v>
      </c>
      <c r="Q93" t="s">
        <v>108</v>
      </c>
      <c r="R93" t="s">
        <v>30</v>
      </c>
      <c r="S93" t="s">
        <v>1025</v>
      </c>
      <c r="T93" t="s">
        <v>248</v>
      </c>
      <c r="U93" t="s">
        <v>63</v>
      </c>
      <c r="V93" t="s">
        <v>17</v>
      </c>
      <c r="W93" t="s">
        <v>1026</v>
      </c>
    </row>
    <row r="94" spans="1:23">
      <c r="A94" t="s">
        <v>1027</v>
      </c>
      <c r="B94" t="s">
        <v>1028</v>
      </c>
      <c r="C94" t="s">
        <v>2</v>
      </c>
      <c r="D94" t="s">
        <v>1029</v>
      </c>
      <c r="E94" t="s">
        <v>1030</v>
      </c>
      <c r="F94" t="s">
        <v>1031</v>
      </c>
      <c r="G94" s="2" t="s">
        <v>1032</v>
      </c>
      <c r="H94" t="s">
        <v>121</v>
      </c>
      <c r="I94" t="s">
        <v>8</v>
      </c>
      <c r="J94" t="s">
        <v>462</v>
      </c>
      <c r="K94" t="s">
        <v>330</v>
      </c>
      <c r="L94" t="s">
        <v>1033</v>
      </c>
      <c r="M94" t="s">
        <v>1034</v>
      </c>
      <c r="N94" s="3">
        <f>HYPERLINK(".\.\export_data\inspection_reports\80527_north lincolnshire", ".\export_data\inspection_reports\80527_north lincolnshire")</f>
        <v>0</v>
      </c>
      <c r="O94" t="s">
        <v>121</v>
      </c>
      <c r="P94" t="s">
        <v>121</v>
      </c>
      <c r="Q94" t="s">
        <v>121</v>
      </c>
      <c r="R94" t="s">
        <v>30</v>
      </c>
      <c r="S94" t="s">
        <v>1035</v>
      </c>
      <c r="T94" t="s">
        <v>467</v>
      </c>
      <c r="U94" t="s">
        <v>63</v>
      </c>
      <c r="V94" t="s">
        <v>17</v>
      </c>
      <c r="W94" t="s">
        <v>1036</v>
      </c>
    </row>
    <row r="95" spans="1:23">
      <c r="A95" t="s">
        <v>1037</v>
      </c>
      <c r="B95" t="s">
        <v>1038</v>
      </c>
      <c r="C95" t="s">
        <v>338</v>
      </c>
      <c r="D95" t="s">
        <v>1039</v>
      </c>
      <c r="E95" t="s">
        <v>1040</v>
      </c>
      <c r="F95" t="s">
        <v>1041</v>
      </c>
      <c r="G95" s="2" t="s">
        <v>1042</v>
      </c>
      <c r="H95" t="s">
        <v>13</v>
      </c>
      <c r="I95" t="s">
        <v>41</v>
      </c>
      <c r="J95" t="s">
        <v>229</v>
      </c>
      <c r="K95" t="s">
        <v>1043</v>
      </c>
      <c r="L95" t="s">
        <v>1033</v>
      </c>
      <c r="M95" t="s">
        <v>1034</v>
      </c>
      <c r="N95" s="3">
        <f>HYPERLINK(".\.\export_data\inspection_reports\2637539_north northamptonshire", ".\export_data\inspection_reports\2637539_north northamptonshire")</f>
        <v>0</v>
      </c>
      <c r="O95" t="s">
        <v>13</v>
      </c>
      <c r="P95" t="s">
        <v>13</v>
      </c>
      <c r="Q95" t="s">
        <v>13</v>
      </c>
      <c r="R95" t="s">
        <v>30</v>
      </c>
      <c r="S95" t="s">
        <v>1044</v>
      </c>
      <c r="T95" t="s">
        <v>234</v>
      </c>
      <c r="U95" t="s">
        <v>235</v>
      </c>
      <c r="V95" t="s">
        <v>17</v>
      </c>
      <c r="W95" t="s">
        <v>1045</v>
      </c>
    </row>
    <row r="96" spans="1:23">
      <c r="A96" t="s">
        <v>1046</v>
      </c>
      <c r="B96" t="s">
        <v>1047</v>
      </c>
      <c r="C96" t="s">
        <v>21</v>
      </c>
      <c r="D96" t="s">
        <v>1048</v>
      </c>
      <c r="E96" t="s">
        <v>1049</v>
      </c>
      <c r="F96" t="s">
        <v>1050</v>
      </c>
      <c r="G96" s="2" t="s">
        <v>1051</v>
      </c>
      <c r="H96" t="s">
        <v>13</v>
      </c>
      <c r="I96" t="s">
        <v>41</v>
      </c>
      <c r="J96" t="s">
        <v>9</v>
      </c>
      <c r="K96" t="s">
        <v>645</v>
      </c>
      <c r="L96" t="s">
        <v>646</v>
      </c>
      <c r="M96" t="s">
        <v>1052</v>
      </c>
      <c r="N96" s="3">
        <f>HYPERLINK(".\.\export_data\inspection_reports\80528_north somerset", ".\export_data\inspection_reports\80528_north somerset")</f>
        <v>0</v>
      </c>
      <c r="O96" t="s">
        <v>13</v>
      </c>
      <c r="P96" t="s">
        <v>13</v>
      </c>
      <c r="Q96" t="s">
        <v>13</v>
      </c>
      <c r="R96" t="s">
        <v>7</v>
      </c>
      <c r="S96" t="s">
        <v>15</v>
      </c>
      <c r="T96" t="s">
        <v>15</v>
      </c>
      <c r="U96" t="s">
        <v>16</v>
      </c>
      <c r="V96" t="s">
        <v>17</v>
      </c>
      <c r="W96" t="s">
        <v>1053</v>
      </c>
    </row>
    <row r="97" spans="1:23">
      <c r="A97" t="s">
        <v>1054</v>
      </c>
      <c r="B97" t="s">
        <v>1055</v>
      </c>
      <c r="C97" t="s">
        <v>324</v>
      </c>
      <c r="D97" t="s">
        <v>1056</v>
      </c>
      <c r="E97" t="s">
        <v>1057</v>
      </c>
      <c r="F97" t="s">
        <v>1058</v>
      </c>
      <c r="G97" s="2" t="s">
        <v>1059</v>
      </c>
      <c r="H97" t="s">
        <v>121</v>
      </c>
      <c r="I97" t="s">
        <v>8</v>
      </c>
      <c r="J97" t="s">
        <v>1060</v>
      </c>
      <c r="K97" t="s">
        <v>828</v>
      </c>
      <c r="L97" t="s">
        <v>829</v>
      </c>
      <c r="M97" t="s">
        <v>830</v>
      </c>
      <c r="N97" s="3">
        <f>HYPERLINK(".\.\export_data\inspection_reports\80529_north tyneside", ".\export_data\inspection_reports\80529_north tyneside")</f>
        <v>0</v>
      </c>
      <c r="O97" t="s">
        <v>121</v>
      </c>
      <c r="P97" t="s">
        <v>121</v>
      </c>
      <c r="Q97" t="s">
        <v>7</v>
      </c>
      <c r="R97" t="s">
        <v>30</v>
      </c>
      <c r="S97" t="s">
        <v>1061</v>
      </c>
      <c r="T97" t="s">
        <v>1061</v>
      </c>
      <c r="U97" t="s">
        <v>334</v>
      </c>
      <c r="V97" t="s">
        <v>17</v>
      </c>
      <c r="W97" t="s">
        <v>1062</v>
      </c>
    </row>
    <row r="98" spans="1:23">
      <c r="A98" t="s">
        <v>1063</v>
      </c>
      <c r="B98" t="s">
        <v>1064</v>
      </c>
      <c r="C98" t="s">
        <v>2</v>
      </c>
      <c r="D98" t="s">
        <v>1065</v>
      </c>
      <c r="E98" t="s">
        <v>1066</v>
      </c>
      <c r="F98" t="s">
        <v>1067</v>
      </c>
      <c r="G98" s="2" t="s">
        <v>1068</v>
      </c>
      <c r="H98" t="s">
        <v>121</v>
      </c>
      <c r="I98" t="s">
        <v>8</v>
      </c>
      <c r="J98" t="s">
        <v>462</v>
      </c>
      <c r="K98" t="s">
        <v>1069</v>
      </c>
      <c r="L98" t="s">
        <v>1070</v>
      </c>
      <c r="M98" t="s">
        <v>1071</v>
      </c>
      <c r="N98" s="3">
        <f>HYPERLINK(".\.\export_data\inspection_reports\80530_north yorkshire", ".\export_data\inspection_reports\80530_north yorkshire")</f>
        <v>0</v>
      </c>
      <c r="O98" t="s">
        <v>121</v>
      </c>
      <c r="P98" t="s">
        <v>121</v>
      </c>
      <c r="Q98" t="s">
        <v>121</v>
      </c>
      <c r="R98" t="s">
        <v>121</v>
      </c>
      <c r="S98" t="s">
        <v>615</v>
      </c>
      <c r="T98" t="s">
        <v>467</v>
      </c>
      <c r="U98" t="s">
        <v>63</v>
      </c>
      <c r="V98" t="s">
        <v>17</v>
      </c>
      <c r="W98" t="s">
        <v>1072</v>
      </c>
    </row>
    <row r="99" spans="1:23">
      <c r="A99" t="s">
        <v>1073</v>
      </c>
      <c r="B99" t="s">
        <v>1074</v>
      </c>
      <c r="C99" t="s">
        <v>324</v>
      </c>
      <c r="D99" t="s">
        <v>1075</v>
      </c>
      <c r="E99" t="s">
        <v>1076</v>
      </c>
      <c r="F99" t="s">
        <v>1077</v>
      </c>
      <c r="G99" s="2" t="s">
        <v>1078</v>
      </c>
      <c r="H99" t="s">
        <v>121</v>
      </c>
      <c r="I99" t="s">
        <v>8</v>
      </c>
      <c r="J99" t="s">
        <v>1079</v>
      </c>
      <c r="K99" t="s">
        <v>1080</v>
      </c>
      <c r="L99" t="s">
        <v>488</v>
      </c>
      <c r="M99" t="s">
        <v>489</v>
      </c>
      <c r="N99" s="3">
        <f>HYPERLINK(".\.\export_data\inspection_reports\80532_northumberland", ".\export_data\inspection_reports\80532_northumberland")</f>
        <v>0</v>
      </c>
      <c r="O99" t="s">
        <v>121</v>
      </c>
      <c r="P99" t="s">
        <v>121</v>
      </c>
      <c r="Q99" t="s">
        <v>7</v>
      </c>
      <c r="R99" t="s">
        <v>7</v>
      </c>
      <c r="S99" t="s">
        <v>1081</v>
      </c>
      <c r="T99" t="s">
        <v>1082</v>
      </c>
      <c r="U99" t="s">
        <v>16</v>
      </c>
      <c r="V99" t="s">
        <v>17</v>
      </c>
      <c r="W99" t="s">
        <v>1083</v>
      </c>
    </row>
    <row r="100" spans="1:23">
      <c r="A100" t="s">
        <v>1084</v>
      </c>
      <c r="B100" t="s">
        <v>1085</v>
      </c>
      <c r="C100" t="s">
        <v>338</v>
      </c>
      <c r="D100" t="s">
        <v>1086</v>
      </c>
      <c r="E100" t="s">
        <v>1087</v>
      </c>
      <c r="F100" t="s">
        <v>1088</v>
      </c>
      <c r="G100" s="2" t="s">
        <v>1089</v>
      </c>
      <c r="H100" t="s">
        <v>108</v>
      </c>
      <c r="I100" t="s">
        <v>135</v>
      </c>
      <c r="J100" t="s">
        <v>1079</v>
      </c>
      <c r="M100" t="s">
        <v>959</v>
      </c>
      <c r="N100" s="3">
        <f>HYPERLINK(".\.\export_data\inspection_reports\80533_nottingham", ".\export_data\inspection_reports\80533_nottingham")</f>
        <v>0</v>
      </c>
      <c r="O100" t="s">
        <v>13</v>
      </c>
      <c r="P100" t="s">
        <v>108</v>
      </c>
      <c r="Q100" t="s">
        <v>13</v>
      </c>
      <c r="R100" t="s">
        <v>108</v>
      </c>
      <c r="S100" t="s">
        <v>1090</v>
      </c>
      <c r="T100" t="s">
        <v>1082</v>
      </c>
      <c r="U100" t="s">
        <v>16</v>
      </c>
      <c r="V100" t="s">
        <v>17</v>
      </c>
      <c r="W100" t="s">
        <v>1091</v>
      </c>
    </row>
    <row r="101" spans="1:23">
      <c r="A101" t="s">
        <v>1092</v>
      </c>
      <c r="B101" t="s">
        <v>1093</v>
      </c>
      <c r="C101" t="s">
        <v>338</v>
      </c>
      <c r="D101" t="s">
        <v>1094</v>
      </c>
      <c r="E101" t="s">
        <v>1095</v>
      </c>
      <c r="F101" t="s">
        <v>1096</v>
      </c>
      <c r="G101" s="2" t="s">
        <v>1097</v>
      </c>
      <c r="H101" t="s">
        <v>7</v>
      </c>
      <c r="I101" t="s">
        <v>8</v>
      </c>
      <c r="J101" t="s">
        <v>851</v>
      </c>
      <c r="K101" t="s">
        <v>1080</v>
      </c>
      <c r="L101" t="s">
        <v>488</v>
      </c>
      <c r="M101" t="s">
        <v>489</v>
      </c>
      <c r="N101" s="3">
        <f>HYPERLINK(".\.\export_data\inspection_reports\80534_nottinghamshire", ".\export_data\inspection_reports\80534_nottinghamshire")</f>
        <v>0</v>
      </c>
      <c r="O101" t="s">
        <v>121</v>
      </c>
      <c r="P101" t="s">
        <v>7</v>
      </c>
      <c r="Q101" t="s">
        <v>7</v>
      </c>
      <c r="R101" t="s">
        <v>7</v>
      </c>
      <c r="S101" t="s">
        <v>1098</v>
      </c>
      <c r="T101" t="s">
        <v>854</v>
      </c>
      <c r="U101" t="s">
        <v>16</v>
      </c>
      <c r="V101" t="s">
        <v>17</v>
      </c>
      <c r="W101" t="s">
        <v>1099</v>
      </c>
    </row>
    <row r="102" spans="1:23">
      <c r="A102" t="s">
        <v>1100</v>
      </c>
      <c r="B102" t="s">
        <v>1101</v>
      </c>
      <c r="C102" t="s">
        <v>67</v>
      </c>
      <c r="D102" t="s">
        <v>1102</v>
      </c>
      <c r="E102" t="s">
        <v>1103</v>
      </c>
      <c r="F102" t="s">
        <v>1104</v>
      </c>
      <c r="G102" s="2" t="s">
        <v>1105</v>
      </c>
      <c r="H102" t="s">
        <v>7</v>
      </c>
      <c r="I102" t="s">
        <v>41</v>
      </c>
      <c r="J102" t="s">
        <v>1106</v>
      </c>
      <c r="K102" t="s">
        <v>487</v>
      </c>
      <c r="L102" t="s">
        <v>488</v>
      </c>
      <c r="M102" t="s">
        <v>489</v>
      </c>
      <c r="N102" s="3">
        <f>HYPERLINK(".\.\export_data\inspection_reports\80535_oldham", ".\export_data\inspection_reports\80535_oldham")</f>
        <v>0</v>
      </c>
      <c r="O102" t="s">
        <v>7</v>
      </c>
      <c r="P102" t="s">
        <v>7</v>
      </c>
      <c r="Q102" t="s">
        <v>7</v>
      </c>
      <c r="R102" t="s">
        <v>7</v>
      </c>
      <c r="S102" t="s">
        <v>1107</v>
      </c>
      <c r="T102" t="s">
        <v>1107</v>
      </c>
      <c r="U102" t="s">
        <v>334</v>
      </c>
      <c r="V102" t="s">
        <v>17</v>
      </c>
      <c r="W102" t="s">
        <v>1108</v>
      </c>
    </row>
    <row r="103" spans="1:23">
      <c r="A103" t="s">
        <v>1109</v>
      </c>
      <c r="B103" t="s">
        <v>1110</v>
      </c>
      <c r="C103" t="s">
        <v>116</v>
      </c>
      <c r="D103" t="s">
        <v>1111</v>
      </c>
      <c r="E103" t="s">
        <v>1112</v>
      </c>
      <c r="F103" t="s">
        <v>1113</v>
      </c>
      <c r="G103" s="2" t="s">
        <v>1114</v>
      </c>
      <c r="H103" t="s">
        <v>7</v>
      </c>
      <c r="I103" t="s">
        <v>41</v>
      </c>
      <c r="J103" t="s">
        <v>851</v>
      </c>
      <c r="K103" t="s">
        <v>1115</v>
      </c>
      <c r="L103" t="s">
        <v>185</v>
      </c>
      <c r="M103" t="s">
        <v>1116</v>
      </c>
      <c r="N103" s="3">
        <f>HYPERLINK(".\.\export_data\inspection_reports\80536_oxfordshire", ".\export_data\inspection_reports\80536_oxfordshire")</f>
        <v>0</v>
      </c>
      <c r="O103" t="s">
        <v>7</v>
      </c>
      <c r="P103" t="s">
        <v>7</v>
      </c>
      <c r="Q103" t="s">
        <v>7</v>
      </c>
      <c r="R103" t="s">
        <v>7</v>
      </c>
      <c r="S103" t="s">
        <v>1117</v>
      </c>
      <c r="T103" t="s">
        <v>854</v>
      </c>
      <c r="U103" t="s">
        <v>16</v>
      </c>
      <c r="V103" t="s">
        <v>17</v>
      </c>
      <c r="W103" t="s">
        <v>1118</v>
      </c>
    </row>
    <row r="104" spans="1:23">
      <c r="A104" t="s">
        <v>1119</v>
      </c>
      <c r="B104" t="s">
        <v>1120</v>
      </c>
      <c r="C104" t="s">
        <v>36</v>
      </c>
      <c r="D104" t="s">
        <v>1121</v>
      </c>
      <c r="E104" t="s">
        <v>1122</v>
      </c>
      <c r="F104" t="s">
        <v>1123</v>
      </c>
      <c r="G104" s="2" t="s">
        <v>1124</v>
      </c>
      <c r="H104" t="s">
        <v>108</v>
      </c>
      <c r="I104" t="s">
        <v>41</v>
      </c>
      <c r="J104" t="s">
        <v>839</v>
      </c>
      <c r="K104" t="s">
        <v>1125</v>
      </c>
      <c r="L104" t="s">
        <v>1126</v>
      </c>
      <c r="M104" t="s">
        <v>1127</v>
      </c>
      <c r="N104" s="3">
        <f>HYPERLINK(".\.\export_data\inspection_reports\80537_peterborough", ".\export_data\inspection_reports\80537_peterborough")</f>
        <v>0</v>
      </c>
      <c r="O104" t="s">
        <v>13</v>
      </c>
      <c r="P104" t="s">
        <v>13</v>
      </c>
      <c r="Q104" t="s">
        <v>13</v>
      </c>
      <c r="R104" t="s">
        <v>108</v>
      </c>
      <c r="S104" t="s">
        <v>14</v>
      </c>
      <c r="T104" t="s">
        <v>14</v>
      </c>
      <c r="U104" t="s">
        <v>16</v>
      </c>
      <c r="V104" t="s">
        <v>17</v>
      </c>
      <c r="W104" t="s">
        <v>1128</v>
      </c>
    </row>
    <row r="105" spans="1:23">
      <c r="A105" t="s">
        <v>1129</v>
      </c>
      <c r="B105" t="s">
        <v>1130</v>
      </c>
      <c r="C105" t="s">
        <v>21</v>
      </c>
      <c r="D105" t="s">
        <v>1131</v>
      </c>
      <c r="E105" t="s">
        <v>1132</v>
      </c>
      <c r="F105" t="s">
        <v>1133</v>
      </c>
      <c r="G105" s="2" t="s">
        <v>1134</v>
      </c>
      <c r="H105" t="s">
        <v>13</v>
      </c>
      <c r="I105" t="s">
        <v>41</v>
      </c>
      <c r="J105" t="s">
        <v>148</v>
      </c>
      <c r="K105" t="s">
        <v>1135</v>
      </c>
      <c r="L105" t="s">
        <v>1136</v>
      </c>
      <c r="M105" t="s">
        <v>1137</v>
      </c>
      <c r="N105" s="3">
        <f>HYPERLINK(".\.\export_data\inspection_reports\80538_plymouth", ".\export_data\inspection_reports\80538_plymouth")</f>
        <v>0</v>
      </c>
      <c r="O105" t="s">
        <v>13</v>
      </c>
      <c r="P105" t="s">
        <v>13</v>
      </c>
      <c r="Q105" t="s">
        <v>13</v>
      </c>
      <c r="R105" t="s">
        <v>13</v>
      </c>
      <c r="S105" t="s">
        <v>1138</v>
      </c>
      <c r="T105" t="s">
        <v>152</v>
      </c>
      <c r="U105" t="s">
        <v>63</v>
      </c>
      <c r="V105" t="s">
        <v>17</v>
      </c>
      <c r="W105" t="s">
        <v>1139</v>
      </c>
    </row>
    <row r="106" spans="1:23">
      <c r="A106" t="s">
        <v>1140</v>
      </c>
      <c r="B106" t="s">
        <v>1141</v>
      </c>
      <c r="C106" t="s">
        <v>116</v>
      </c>
      <c r="D106" t="s">
        <v>1142</v>
      </c>
      <c r="E106" t="s">
        <v>1143</v>
      </c>
      <c r="F106" t="s">
        <v>1144</v>
      </c>
      <c r="G106" s="2" t="s">
        <v>1145</v>
      </c>
      <c r="H106" t="s">
        <v>7</v>
      </c>
      <c r="I106" t="s">
        <v>8</v>
      </c>
      <c r="J106" t="s">
        <v>734</v>
      </c>
      <c r="K106" t="s">
        <v>1146</v>
      </c>
      <c r="L106" t="s">
        <v>1147</v>
      </c>
      <c r="M106" t="s">
        <v>1148</v>
      </c>
      <c r="N106" s="3">
        <f>HYPERLINK(".\.\export_data\inspection_reports\80539_portsmouth", ".\export_data\inspection_reports\80539_portsmouth")</f>
        <v>0</v>
      </c>
      <c r="O106" t="s">
        <v>7</v>
      </c>
      <c r="P106" t="s">
        <v>121</v>
      </c>
      <c r="Q106" t="s">
        <v>7</v>
      </c>
      <c r="R106" t="s">
        <v>13</v>
      </c>
      <c r="S106" t="s">
        <v>1149</v>
      </c>
      <c r="T106" t="s">
        <v>739</v>
      </c>
      <c r="U106" t="s">
        <v>48</v>
      </c>
      <c r="V106" t="s">
        <v>17</v>
      </c>
      <c r="W106" t="s">
        <v>1150</v>
      </c>
    </row>
    <row r="107" spans="1:23">
      <c r="A107" t="s">
        <v>1151</v>
      </c>
      <c r="B107" t="s">
        <v>1152</v>
      </c>
      <c r="C107" t="s">
        <v>116</v>
      </c>
      <c r="D107" t="s">
        <v>1153</v>
      </c>
      <c r="E107" t="s">
        <v>1154</v>
      </c>
      <c r="F107" t="s">
        <v>1155</v>
      </c>
      <c r="G107" s="2" t="s">
        <v>1156</v>
      </c>
      <c r="H107" t="s">
        <v>13</v>
      </c>
      <c r="I107" t="s">
        <v>41</v>
      </c>
      <c r="J107" t="s">
        <v>734</v>
      </c>
      <c r="K107" t="s">
        <v>624</v>
      </c>
      <c r="L107" t="s">
        <v>625</v>
      </c>
      <c r="M107" t="s">
        <v>489</v>
      </c>
      <c r="N107" s="3">
        <f>HYPERLINK(".\.\export_data\inspection_reports\80540_reading", ".\export_data\inspection_reports\80540_reading")</f>
        <v>0</v>
      </c>
      <c r="O107" t="s">
        <v>13</v>
      </c>
      <c r="P107" t="s">
        <v>13</v>
      </c>
      <c r="Q107" t="s">
        <v>7</v>
      </c>
      <c r="R107" t="s">
        <v>7</v>
      </c>
      <c r="S107" t="s">
        <v>1157</v>
      </c>
      <c r="T107" t="s">
        <v>739</v>
      </c>
      <c r="U107" t="s">
        <v>48</v>
      </c>
      <c r="V107" t="s">
        <v>17</v>
      </c>
      <c r="W107" t="s">
        <v>1158</v>
      </c>
    </row>
    <row r="108" spans="1:23">
      <c r="A108" t="s">
        <v>1159</v>
      </c>
      <c r="B108" t="s">
        <v>1160</v>
      </c>
      <c r="C108" t="s">
        <v>324</v>
      </c>
      <c r="D108" t="s">
        <v>1161</v>
      </c>
      <c r="E108" t="s">
        <v>1162</v>
      </c>
      <c r="F108" t="s">
        <v>1163</v>
      </c>
      <c r="G108" s="2" t="s">
        <v>1164</v>
      </c>
      <c r="H108" t="s">
        <v>13</v>
      </c>
      <c r="I108" t="s">
        <v>135</v>
      </c>
      <c r="J108" t="s">
        <v>462</v>
      </c>
      <c r="M108" t="s">
        <v>1165</v>
      </c>
      <c r="N108" s="3">
        <f>HYPERLINK(".\.\export_data\inspection_reports\80541_redcar and cleveland", ".\export_data\inspection_reports\80541_redcar and cleveland")</f>
        <v>0</v>
      </c>
      <c r="O108" t="s">
        <v>13</v>
      </c>
      <c r="P108" t="s">
        <v>13</v>
      </c>
      <c r="Q108" t="s">
        <v>13</v>
      </c>
      <c r="R108" t="s">
        <v>13</v>
      </c>
      <c r="S108" t="s">
        <v>284</v>
      </c>
      <c r="T108" t="s">
        <v>467</v>
      </c>
      <c r="U108" t="s">
        <v>63</v>
      </c>
      <c r="V108" t="s">
        <v>17</v>
      </c>
      <c r="W108" t="s">
        <v>1166</v>
      </c>
    </row>
    <row r="109" spans="1:23">
      <c r="A109" t="s">
        <v>1167</v>
      </c>
      <c r="B109" t="s">
        <v>1168</v>
      </c>
      <c r="C109" t="s">
        <v>67</v>
      </c>
      <c r="D109" t="s">
        <v>1169</v>
      </c>
      <c r="E109" t="s">
        <v>1170</v>
      </c>
      <c r="F109" t="s">
        <v>1171</v>
      </c>
      <c r="G109" s="2" t="s">
        <v>1172</v>
      </c>
      <c r="H109" t="s">
        <v>13</v>
      </c>
      <c r="I109" t="s">
        <v>41</v>
      </c>
      <c r="J109" t="s">
        <v>98</v>
      </c>
      <c r="K109" t="s">
        <v>530</v>
      </c>
      <c r="L109" t="s">
        <v>1173</v>
      </c>
      <c r="M109" t="s">
        <v>1174</v>
      </c>
      <c r="N109" s="3">
        <f>HYPERLINK(".\.\export_data\inspection_reports\80542_rochdale", ".\export_data\inspection_reports\80542_rochdale")</f>
        <v>0</v>
      </c>
      <c r="O109" t="s">
        <v>13</v>
      </c>
      <c r="P109" t="s">
        <v>13</v>
      </c>
      <c r="Q109" t="s">
        <v>13</v>
      </c>
      <c r="R109" t="s">
        <v>13</v>
      </c>
      <c r="S109" t="s">
        <v>1175</v>
      </c>
      <c r="T109" t="s">
        <v>100</v>
      </c>
      <c r="U109" t="s">
        <v>63</v>
      </c>
      <c r="V109" t="s">
        <v>17</v>
      </c>
      <c r="W109" t="s">
        <v>1176</v>
      </c>
    </row>
    <row r="110" spans="1:23">
      <c r="A110" t="s">
        <v>1177</v>
      </c>
      <c r="B110" t="s">
        <v>1178</v>
      </c>
      <c r="C110" t="s">
        <v>2</v>
      </c>
      <c r="D110" t="s">
        <v>1179</v>
      </c>
      <c r="E110" t="s">
        <v>1180</v>
      </c>
      <c r="F110" t="s">
        <v>1181</v>
      </c>
      <c r="G110" s="2" t="s">
        <v>1182</v>
      </c>
      <c r="H110" t="s">
        <v>7</v>
      </c>
      <c r="I110" t="s">
        <v>8</v>
      </c>
      <c r="J110" t="s">
        <v>611</v>
      </c>
      <c r="K110" t="s">
        <v>1183</v>
      </c>
      <c r="L110" t="s">
        <v>318</v>
      </c>
      <c r="M110" t="s">
        <v>319</v>
      </c>
      <c r="N110" s="3">
        <f>HYPERLINK(".\.\export_data\inspection_reports\80543_rotherham", ".\export_data\inspection_reports\80543_rotherham")</f>
        <v>0</v>
      </c>
      <c r="O110" t="s">
        <v>7</v>
      </c>
      <c r="P110" t="s">
        <v>7</v>
      </c>
      <c r="Q110" t="s">
        <v>7</v>
      </c>
      <c r="R110" t="s">
        <v>30</v>
      </c>
      <c r="S110" t="s">
        <v>1184</v>
      </c>
      <c r="T110" t="s">
        <v>615</v>
      </c>
      <c r="U110" t="s">
        <v>16</v>
      </c>
      <c r="V110" t="s">
        <v>17</v>
      </c>
      <c r="W110" t="s">
        <v>1185</v>
      </c>
    </row>
    <row r="111" spans="1:23">
      <c r="A111" t="s">
        <v>1186</v>
      </c>
      <c r="B111" t="s">
        <v>1187</v>
      </c>
      <c r="C111" t="s">
        <v>252</v>
      </c>
      <c r="D111" t="s">
        <v>1188</v>
      </c>
      <c r="E111" t="s">
        <v>1189</v>
      </c>
      <c r="F111" t="s">
        <v>1190</v>
      </c>
      <c r="G111" s="2" t="s">
        <v>1191</v>
      </c>
      <c r="H111" t="s">
        <v>121</v>
      </c>
      <c r="I111" t="s">
        <v>8</v>
      </c>
      <c r="J111" t="s">
        <v>1192</v>
      </c>
      <c r="K111" t="s">
        <v>946</v>
      </c>
      <c r="L111" t="s">
        <v>947</v>
      </c>
      <c r="M111" t="s">
        <v>948</v>
      </c>
      <c r="N111" s="3">
        <f>HYPERLINK(".\.\export_data\inspection_reports\80544_kensington and chelsea", ".\export_data\inspection_reports\80544_kensington and chelsea")</f>
        <v>0</v>
      </c>
      <c r="O111" t="s">
        <v>121</v>
      </c>
      <c r="P111" t="s">
        <v>121</v>
      </c>
      <c r="Q111" t="s">
        <v>121</v>
      </c>
      <c r="R111" t="s">
        <v>30</v>
      </c>
      <c r="S111" t="s">
        <v>1193</v>
      </c>
      <c r="T111" t="s">
        <v>1193</v>
      </c>
      <c r="U111" t="s">
        <v>334</v>
      </c>
      <c r="V111" t="s">
        <v>17</v>
      </c>
      <c r="W111" t="s">
        <v>1194</v>
      </c>
    </row>
    <row r="112" spans="1:23">
      <c r="A112" t="s">
        <v>1195</v>
      </c>
      <c r="B112" t="s">
        <v>1196</v>
      </c>
      <c r="C112" t="s">
        <v>252</v>
      </c>
      <c r="D112" t="s">
        <v>1197</v>
      </c>
      <c r="E112" t="s">
        <v>1198</v>
      </c>
      <c r="F112" t="s">
        <v>1199</v>
      </c>
      <c r="G112" s="2" t="s">
        <v>1200</v>
      </c>
      <c r="H112" t="s">
        <v>121</v>
      </c>
      <c r="I112" t="s">
        <v>8</v>
      </c>
      <c r="J112" t="s">
        <v>916</v>
      </c>
      <c r="K112" t="s">
        <v>1201</v>
      </c>
      <c r="L112" t="s">
        <v>1202</v>
      </c>
      <c r="M112" t="s">
        <v>1203</v>
      </c>
      <c r="N112" s="3">
        <f>HYPERLINK(".\.\export_data\inspection_reports\80545_kingston upon thames", ".\export_data\inspection_reports\80545_kingston upon thames")</f>
        <v>0</v>
      </c>
      <c r="O112" t="s">
        <v>121</v>
      </c>
      <c r="P112" t="s">
        <v>7</v>
      </c>
      <c r="Q112" t="s">
        <v>121</v>
      </c>
      <c r="R112" t="s">
        <v>30</v>
      </c>
      <c r="S112" t="s">
        <v>1204</v>
      </c>
      <c r="T112" t="s">
        <v>920</v>
      </c>
      <c r="U112" t="s">
        <v>140</v>
      </c>
      <c r="V112" t="s">
        <v>17</v>
      </c>
      <c r="W112" t="s">
        <v>1205</v>
      </c>
    </row>
    <row r="113" spans="1:23">
      <c r="A113" t="s">
        <v>1206</v>
      </c>
      <c r="B113" t="s">
        <v>1207</v>
      </c>
      <c r="C113" t="s">
        <v>116</v>
      </c>
      <c r="D113" t="s">
        <v>1208</v>
      </c>
      <c r="E113" t="s">
        <v>1209</v>
      </c>
      <c r="F113" t="s">
        <v>1210</v>
      </c>
      <c r="G113" s="2" t="s">
        <v>1211</v>
      </c>
      <c r="H113" t="s">
        <v>7</v>
      </c>
      <c r="I113" t="s">
        <v>41</v>
      </c>
      <c r="J113" t="s">
        <v>997</v>
      </c>
      <c r="K113" t="s">
        <v>1212</v>
      </c>
      <c r="L113" t="s">
        <v>1213</v>
      </c>
      <c r="M113" t="s">
        <v>1214</v>
      </c>
      <c r="N113" s="3">
        <f>HYPERLINK(".\.\export_data\inspection_reports\80546_windsor &amp; maidenhead", ".\export_data\inspection_reports\80546_windsor &amp; maidenhead")</f>
        <v>0</v>
      </c>
      <c r="O113" t="s">
        <v>7</v>
      </c>
      <c r="P113" t="s">
        <v>7</v>
      </c>
      <c r="Q113" t="s">
        <v>13</v>
      </c>
      <c r="R113" t="s">
        <v>30</v>
      </c>
      <c r="S113" t="s">
        <v>831</v>
      </c>
      <c r="T113" t="s">
        <v>998</v>
      </c>
      <c r="U113" t="s">
        <v>16</v>
      </c>
      <c r="V113" t="s">
        <v>17</v>
      </c>
      <c r="W113" t="s">
        <v>1215</v>
      </c>
    </row>
    <row r="114" spans="1:23">
      <c r="A114" t="s">
        <v>1216</v>
      </c>
      <c r="B114" t="s">
        <v>1217</v>
      </c>
      <c r="C114" t="s">
        <v>338</v>
      </c>
      <c r="D114" t="s">
        <v>1218</v>
      </c>
      <c r="E114" t="s">
        <v>1219</v>
      </c>
      <c r="F114" t="s">
        <v>1220</v>
      </c>
      <c r="G114" s="2" t="s">
        <v>1221</v>
      </c>
      <c r="H114" t="s">
        <v>7</v>
      </c>
      <c r="I114" t="s">
        <v>41</v>
      </c>
      <c r="J114" t="s">
        <v>566</v>
      </c>
      <c r="K114" t="s">
        <v>1222</v>
      </c>
      <c r="L114" t="s">
        <v>1223</v>
      </c>
      <c r="M114" t="s">
        <v>489</v>
      </c>
      <c r="N114" s="3">
        <f>HYPERLINK(".\.\export_data\inspection_reports\80547_rutland", ".\export_data\inspection_reports\80547_rutland")</f>
        <v>0</v>
      </c>
      <c r="O114" t="s">
        <v>7</v>
      </c>
      <c r="P114" t="s">
        <v>7</v>
      </c>
      <c r="Q114" t="s">
        <v>7</v>
      </c>
      <c r="R114" t="s">
        <v>7</v>
      </c>
      <c r="S114" t="s">
        <v>1224</v>
      </c>
      <c r="T114" t="s">
        <v>569</v>
      </c>
      <c r="U114" t="s">
        <v>63</v>
      </c>
      <c r="V114" t="s">
        <v>17</v>
      </c>
      <c r="W114" t="s">
        <v>1225</v>
      </c>
    </row>
    <row r="115" spans="1:23">
      <c r="A115" t="s">
        <v>1226</v>
      </c>
      <c r="B115" t="s">
        <v>1227</v>
      </c>
      <c r="C115" t="s">
        <v>67</v>
      </c>
      <c r="D115" t="s">
        <v>1228</v>
      </c>
      <c r="E115" t="s">
        <v>1229</v>
      </c>
      <c r="F115" t="s">
        <v>1230</v>
      </c>
      <c r="G115" s="2" t="s">
        <v>1231</v>
      </c>
      <c r="H115" t="s">
        <v>7</v>
      </c>
      <c r="I115" t="s">
        <v>8</v>
      </c>
      <c r="J115" t="s">
        <v>72</v>
      </c>
      <c r="K115" t="s">
        <v>1232</v>
      </c>
      <c r="L115" t="s">
        <v>357</v>
      </c>
      <c r="M115" t="s">
        <v>358</v>
      </c>
      <c r="N115" s="3">
        <f>HYPERLINK(".\.\export_data\inspection_reports\80548_salford", ".\export_data\inspection_reports\80548_salford")</f>
        <v>0</v>
      </c>
      <c r="O115" t="s">
        <v>121</v>
      </c>
      <c r="P115" t="s">
        <v>7</v>
      </c>
      <c r="Q115" t="s">
        <v>7</v>
      </c>
      <c r="R115" t="s">
        <v>121</v>
      </c>
      <c r="S115" t="s">
        <v>1233</v>
      </c>
      <c r="T115" t="s">
        <v>77</v>
      </c>
      <c r="U115" t="s">
        <v>16</v>
      </c>
      <c r="V115" t="s">
        <v>17</v>
      </c>
      <c r="W115" t="s">
        <v>1234</v>
      </c>
    </row>
    <row r="116" spans="1:23">
      <c r="A116" t="s">
        <v>1235</v>
      </c>
      <c r="B116" t="s">
        <v>1236</v>
      </c>
      <c r="C116" t="s">
        <v>52</v>
      </c>
      <c r="D116" t="s">
        <v>1237</v>
      </c>
      <c r="E116" t="s">
        <v>1238</v>
      </c>
      <c r="F116" t="s">
        <v>1239</v>
      </c>
      <c r="G116" s="2" t="s">
        <v>1240</v>
      </c>
      <c r="H116" t="s">
        <v>13</v>
      </c>
      <c r="I116" t="s">
        <v>41</v>
      </c>
      <c r="J116" t="s">
        <v>229</v>
      </c>
      <c r="K116" t="s">
        <v>415</v>
      </c>
      <c r="L116" t="s">
        <v>416</v>
      </c>
      <c r="M116" t="s">
        <v>417</v>
      </c>
      <c r="N116" s="3">
        <f>HYPERLINK(".\.\export_data\inspection_reports\80549_sandwell", ".\export_data\inspection_reports\80549_sandwell")</f>
        <v>0</v>
      </c>
      <c r="O116" t="s">
        <v>13</v>
      </c>
      <c r="P116" t="s">
        <v>13</v>
      </c>
      <c r="Q116" t="s">
        <v>13</v>
      </c>
      <c r="R116" t="s">
        <v>30</v>
      </c>
      <c r="S116" t="s">
        <v>234</v>
      </c>
      <c r="T116" t="s">
        <v>234</v>
      </c>
      <c r="U116" t="s">
        <v>235</v>
      </c>
      <c r="V116" t="s">
        <v>17</v>
      </c>
      <c r="W116" t="s">
        <v>1241</v>
      </c>
    </row>
    <row r="117" spans="1:23">
      <c r="A117" t="s">
        <v>1242</v>
      </c>
      <c r="B117" t="s">
        <v>1243</v>
      </c>
      <c r="C117" t="s">
        <v>67</v>
      </c>
      <c r="D117" t="s">
        <v>1244</v>
      </c>
      <c r="E117" t="s">
        <v>1245</v>
      </c>
      <c r="F117" t="s">
        <v>1246</v>
      </c>
      <c r="G117" s="2" t="s">
        <v>1247</v>
      </c>
      <c r="H117" t="s">
        <v>108</v>
      </c>
      <c r="I117" t="s">
        <v>41</v>
      </c>
      <c r="J117" t="s">
        <v>85</v>
      </c>
      <c r="K117" t="s">
        <v>601</v>
      </c>
      <c r="L117" t="s">
        <v>28</v>
      </c>
      <c r="M117" t="s">
        <v>602</v>
      </c>
      <c r="N117" s="3">
        <f>HYPERLINK(".\.\export_data\inspection_reports\80550_sefton", ".\export_data\inspection_reports\80550_sefton")</f>
        <v>0</v>
      </c>
      <c r="O117" t="s">
        <v>108</v>
      </c>
      <c r="P117" t="s">
        <v>108</v>
      </c>
      <c r="Q117" t="s">
        <v>108</v>
      </c>
      <c r="R117" t="s">
        <v>30</v>
      </c>
      <c r="S117" t="s">
        <v>1248</v>
      </c>
      <c r="T117" t="s">
        <v>90</v>
      </c>
      <c r="U117" t="s">
        <v>32</v>
      </c>
      <c r="V117" t="s">
        <v>17</v>
      </c>
      <c r="W117" t="s">
        <v>1249</v>
      </c>
    </row>
    <row r="118" spans="1:23">
      <c r="A118" t="s">
        <v>1250</v>
      </c>
      <c r="B118" t="s">
        <v>1251</v>
      </c>
      <c r="C118" t="s">
        <v>2</v>
      </c>
      <c r="D118" t="s">
        <v>1252</v>
      </c>
      <c r="E118" t="s">
        <v>1253</v>
      </c>
      <c r="F118" t="s">
        <v>1254</v>
      </c>
      <c r="G118" s="2" t="s">
        <v>1255</v>
      </c>
      <c r="H118" t="s">
        <v>7</v>
      </c>
      <c r="I118" t="s">
        <v>41</v>
      </c>
      <c r="J118" t="s">
        <v>566</v>
      </c>
      <c r="K118" t="s">
        <v>10</v>
      </c>
      <c r="L118" t="s">
        <v>1256</v>
      </c>
      <c r="M118" t="s">
        <v>1257</v>
      </c>
      <c r="N118" s="3">
        <f>HYPERLINK(".\.\export_data\inspection_reports\80551_sheffield", ".\export_data\inspection_reports\80551_sheffield")</f>
        <v>0</v>
      </c>
      <c r="O118" t="s">
        <v>7</v>
      </c>
      <c r="P118" t="s">
        <v>7</v>
      </c>
      <c r="Q118" t="s">
        <v>121</v>
      </c>
      <c r="R118" t="s">
        <v>7</v>
      </c>
      <c r="S118" t="s">
        <v>1258</v>
      </c>
      <c r="T118" t="s">
        <v>569</v>
      </c>
      <c r="U118" t="s">
        <v>63</v>
      </c>
      <c r="V118" t="s">
        <v>17</v>
      </c>
      <c r="W118" t="s">
        <v>1259</v>
      </c>
    </row>
    <row r="119" spans="1:23">
      <c r="A119" t="s">
        <v>1260</v>
      </c>
      <c r="B119" t="s">
        <v>1261</v>
      </c>
      <c r="C119" t="s">
        <v>52</v>
      </c>
      <c r="D119" t="s">
        <v>1262</v>
      </c>
      <c r="E119" t="s">
        <v>1263</v>
      </c>
      <c r="F119" t="s">
        <v>1264</v>
      </c>
      <c r="G119" s="2" t="s">
        <v>1265</v>
      </c>
      <c r="H119" t="s">
        <v>7</v>
      </c>
      <c r="I119" t="s">
        <v>8</v>
      </c>
      <c r="J119" t="s">
        <v>57</v>
      </c>
      <c r="K119" t="s">
        <v>476</v>
      </c>
      <c r="L119" t="s">
        <v>1266</v>
      </c>
      <c r="M119" t="s">
        <v>1267</v>
      </c>
      <c r="N119" s="3">
        <f>HYPERLINK(".\.\export_data\inspection_reports\80552_shropshire", ".\export_data\inspection_reports\80552_shropshire")</f>
        <v>0</v>
      </c>
      <c r="O119" t="s">
        <v>7</v>
      </c>
      <c r="P119" t="s">
        <v>13</v>
      </c>
      <c r="Q119" t="s">
        <v>7</v>
      </c>
      <c r="R119" t="s">
        <v>30</v>
      </c>
      <c r="S119" t="s">
        <v>1268</v>
      </c>
      <c r="T119" t="s">
        <v>62</v>
      </c>
      <c r="U119" t="s">
        <v>63</v>
      </c>
      <c r="V119" t="s">
        <v>17</v>
      </c>
      <c r="W119" t="s">
        <v>1269</v>
      </c>
    </row>
    <row r="120" spans="1:23">
      <c r="A120" t="s">
        <v>1270</v>
      </c>
      <c r="B120" t="s">
        <v>1271</v>
      </c>
      <c r="C120" t="s">
        <v>116</v>
      </c>
      <c r="D120" t="s">
        <v>1272</v>
      </c>
      <c r="E120" t="s">
        <v>1273</v>
      </c>
      <c r="F120" t="s">
        <v>1274</v>
      </c>
      <c r="G120" s="2" t="s">
        <v>1275</v>
      </c>
      <c r="H120" t="s">
        <v>13</v>
      </c>
      <c r="I120" t="s">
        <v>41</v>
      </c>
      <c r="J120" t="s">
        <v>122</v>
      </c>
      <c r="K120" t="s">
        <v>530</v>
      </c>
      <c r="L120" t="s">
        <v>1173</v>
      </c>
      <c r="M120" t="s">
        <v>1174</v>
      </c>
      <c r="N120" s="3">
        <f>HYPERLINK(".\.\export_data\inspection_reports\80553_slough", ".\export_data\inspection_reports\80553_slough")</f>
        <v>0</v>
      </c>
      <c r="O120" t="s">
        <v>108</v>
      </c>
      <c r="P120" t="s">
        <v>13</v>
      </c>
      <c r="Q120" t="s">
        <v>13</v>
      </c>
      <c r="R120" t="s">
        <v>13</v>
      </c>
      <c r="S120" t="s">
        <v>1276</v>
      </c>
      <c r="T120" t="s">
        <v>127</v>
      </c>
      <c r="U120" t="s">
        <v>32</v>
      </c>
      <c r="V120" t="s">
        <v>17</v>
      </c>
      <c r="W120" t="s">
        <v>1277</v>
      </c>
    </row>
    <row r="121" spans="1:23">
      <c r="A121" t="s">
        <v>1278</v>
      </c>
      <c r="B121" t="s">
        <v>1279</v>
      </c>
      <c r="C121" t="s">
        <v>52</v>
      </c>
      <c r="D121" t="s">
        <v>1280</v>
      </c>
      <c r="E121" t="s">
        <v>1281</v>
      </c>
      <c r="F121" t="s">
        <v>1282</v>
      </c>
      <c r="G121" s="2" t="s">
        <v>1283</v>
      </c>
      <c r="H121" t="s">
        <v>108</v>
      </c>
      <c r="I121" t="s">
        <v>41</v>
      </c>
      <c r="J121" t="s">
        <v>268</v>
      </c>
      <c r="K121" t="s">
        <v>403</v>
      </c>
      <c r="L121" t="s">
        <v>404</v>
      </c>
      <c r="M121" t="s">
        <v>405</v>
      </c>
      <c r="N121" s="3">
        <f>HYPERLINK(".\.\export_data\inspection_reports\80554_solihull", ".\export_data\inspection_reports\80554_solihull")</f>
        <v>0</v>
      </c>
      <c r="O121" t="s">
        <v>108</v>
      </c>
      <c r="P121" t="s">
        <v>108</v>
      </c>
      <c r="Q121" t="s">
        <v>108</v>
      </c>
      <c r="R121" t="s">
        <v>30</v>
      </c>
      <c r="S121" t="s">
        <v>1284</v>
      </c>
      <c r="T121" t="s">
        <v>273</v>
      </c>
      <c r="U121" t="s">
        <v>140</v>
      </c>
      <c r="V121" t="s">
        <v>17</v>
      </c>
      <c r="W121" t="s">
        <v>1285</v>
      </c>
    </row>
    <row r="122" spans="1:23">
      <c r="A122" t="s">
        <v>1286</v>
      </c>
      <c r="B122" t="s">
        <v>1287</v>
      </c>
      <c r="C122" t="s">
        <v>21</v>
      </c>
      <c r="D122" t="s">
        <v>1288</v>
      </c>
      <c r="E122" t="s">
        <v>1289</v>
      </c>
      <c r="F122" t="s">
        <v>1290</v>
      </c>
      <c r="G122" s="2" t="s">
        <v>1291</v>
      </c>
      <c r="H122" t="s">
        <v>7</v>
      </c>
      <c r="I122" t="s">
        <v>41</v>
      </c>
      <c r="J122" t="s">
        <v>450</v>
      </c>
      <c r="K122" t="s">
        <v>519</v>
      </c>
      <c r="L122" t="s">
        <v>520</v>
      </c>
      <c r="M122" t="s">
        <v>521</v>
      </c>
      <c r="N122" s="3">
        <f>HYPERLINK(".\.\export_data\inspection_reports\80555_somerset", ".\export_data\inspection_reports\80555_somerset")</f>
        <v>0</v>
      </c>
      <c r="O122" t="s">
        <v>7</v>
      </c>
      <c r="P122" t="s">
        <v>7</v>
      </c>
      <c r="Q122" t="s">
        <v>7</v>
      </c>
      <c r="R122" t="s">
        <v>30</v>
      </c>
      <c r="S122" t="s">
        <v>1292</v>
      </c>
      <c r="T122" t="s">
        <v>454</v>
      </c>
      <c r="U122" t="s">
        <v>32</v>
      </c>
      <c r="V122" t="s">
        <v>17</v>
      </c>
      <c r="W122" t="s">
        <v>1293</v>
      </c>
    </row>
    <row r="123" spans="1:23">
      <c r="A123" t="s">
        <v>1294</v>
      </c>
      <c r="B123" t="s">
        <v>1295</v>
      </c>
      <c r="C123" t="s">
        <v>21</v>
      </c>
      <c r="D123" t="s">
        <v>1296</v>
      </c>
      <c r="E123" t="s">
        <v>1297</v>
      </c>
      <c r="F123" t="s">
        <v>1298</v>
      </c>
      <c r="G123" s="2" t="s">
        <v>1299</v>
      </c>
      <c r="H123" t="s">
        <v>7</v>
      </c>
      <c r="I123" t="s">
        <v>41</v>
      </c>
      <c r="J123" t="s">
        <v>9</v>
      </c>
      <c r="K123" t="s">
        <v>747</v>
      </c>
      <c r="L123" t="s">
        <v>499</v>
      </c>
      <c r="M123" t="s">
        <v>500</v>
      </c>
      <c r="N123" s="3">
        <f>HYPERLINK(".\.\export_data\inspection_reports\80556_south gloucestershire", ".\export_data\inspection_reports\80556_south gloucestershire")</f>
        <v>0</v>
      </c>
      <c r="O123" t="s">
        <v>7</v>
      </c>
      <c r="P123" t="s">
        <v>7</v>
      </c>
      <c r="Q123" t="s">
        <v>7</v>
      </c>
      <c r="R123" t="s">
        <v>7</v>
      </c>
      <c r="S123" t="s">
        <v>626</v>
      </c>
      <c r="T123" t="s">
        <v>15</v>
      </c>
      <c r="U123" t="s">
        <v>16</v>
      </c>
      <c r="V123" t="s">
        <v>17</v>
      </c>
      <c r="W123" t="s">
        <v>1300</v>
      </c>
    </row>
    <row r="124" spans="1:23">
      <c r="A124" t="s">
        <v>1301</v>
      </c>
      <c r="B124" t="s">
        <v>1302</v>
      </c>
      <c r="C124" t="s">
        <v>324</v>
      </c>
      <c r="D124" t="s">
        <v>1303</v>
      </c>
      <c r="E124" t="s">
        <v>1304</v>
      </c>
      <c r="F124" t="s">
        <v>1305</v>
      </c>
      <c r="G124" s="2" t="s">
        <v>1306</v>
      </c>
      <c r="H124" t="s">
        <v>108</v>
      </c>
      <c r="I124" t="s">
        <v>8</v>
      </c>
      <c r="J124" t="s">
        <v>1307</v>
      </c>
      <c r="K124" t="s">
        <v>86</v>
      </c>
      <c r="L124" t="s">
        <v>591</v>
      </c>
      <c r="M124" t="s">
        <v>1308</v>
      </c>
      <c r="N124" s="3">
        <f>HYPERLINK(".\.\export_data\inspection_reports\80557_south tyneside", ".\export_data\inspection_reports\80557_south tyneside")</f>
        <v>0</v>
      </c>
      <c r="O124" t="s">
        <v>108</v>
      </c>
      <c r="P124" t="s">
        <v>13</v>
      </c>
      <c r="Q124" t="s">
        <v>108</v>
      </c>
      <c r="R124" t="s">
        <v>30</v>
      </c>
      <c r="S124" t="s">
        <v>1309</v>
      </c>
      <c r="T124" t="s">
        <v>1310</v>
      </c>
      <c r="U124" t="s">
        <v>63</v>
      </c>
      <c r="V124" t="s">
        <v>17</v>
      </c>
      <c r="W124" t="s">
        <v>1311</v>
      </c>
    </row>
    <row r="125" spans="1:23">
      <c r="A125" t="s">
        <v>1312</v>
      </c>
      <c r="B125" t="s">
        <v>1313</v>
      </c>
      <c r="C125" t="s">
        <v>116</v>
      </c>
      <c r="D125" t="s">
        <v>1314</v>
      </c>
      <c r="E125" t="s">
        <v>1315</v>
      </c>
      <c r="F125" t="s">
        <v>1316</v>
      </c>
      <c r="G125" s="2" t="s">
        <v>1317</v>
      </c>
      <c r="H125" t="s">
        <v>7</v>
      </c>
      <c r="I125" t="s">
        <v>41</v>
      </c>
      <c r="J125" t="s">
        <v>378</v>
      </c>
      <c r="K125" t="s">
        <v>1318</v>
      </c>
      <c r="L125" t="s">
        <v>1319</v>
      </c>
      <c r="M125" t="s">
        <v>1320</v>
      </c>
      <c r="N125" s="3">
        <f>HYPERLINK(".\.\export_data\inspection_reports\80558_southampton", ".\export_data\inspection_reports\80558_southampton")</f>
        <v>0</v>
      </c>
      <c r="O125" t="s">
        <v>121</v>
      </c>
      <c r="P125" t="s">
        <v>7</v>
      </c>
      <c r="Q125" t="s">
        <v>7</v>
      </c>
      <c r="R125" t="s">
        <v>7</v>
      </c>
      <c r="S125" t="s">
        <v>1321</v>
      </c>
      <c r="T125" t="s">
        <v>383</v>
      </c>
      <c r="U125" t="s">
        <v>384</v>
      </c>
      <c r="V125" t="s">
        <v>17</v>
      </c>
      <c r="W125" t="s">
        <v>1322</v>
      </c>
    </row>
    <row r="126" spans="1:23">
      <c r="A126" t="s">
        <v>1323</v>
      </c>
      <c r="B126" t="s">
        <v>1324</v>
      </c>
      <c r="C126" t="s">
        <v>36</v>
      </c>
      <c r="D126" t="s">
        <v>1325</v>
      </c>
      <c r="E126" t="s">
        <v>1326</v>
      </c>
      <c r="F126" t="s">
        <v>1327</v>
      </c>
      <c r="G126" s="2" t="s">
        <v>1328</v>
      </c>
      <c r="H126" t="s">
        <v>581</v>
      </c>
      <c r="I126" t="s">
        <v>41</v>
      </c>
      <c r="J126" t="s">
        <v>1329</v>
      </c>
      <c r="K126" t="s">
        <v>1330</v>
      </c>
      <c r="L126" t="s">
        <v>1331</v>
      </c>
      <c r="M126" t="s">
        <v>1332</v>
      </c>
      <c r="N126" s="3">
        <f>HYPERLINK(".\.\export_data\inspection_reports\80559_southend-on-sea", ".\export_data\inspection_reports\80559_southend-on-sea")</f>
        <v>0</v>
      </c>
      <c r="O126" t="s">
        <v>13</v>
      </c>
      <c r="P126" t="s">
        <v>1333</v>
      </c>
      <c r="Q126" t="s">
        <v>13</v>
      </c>
      <c r="R126" t="s">
        <v>30</v>
      </c>
      <c r="S126" t="s">
        <v>1334</v>
      </c>
      <c r="T126" t="s">
        <v>1334</v>
      </c>
      <c r="U126" t="s">
        <v>334</v>
      </c>
      <c r="V126" t="s">
        <v>17</v>
      </c>
      <c r="W126" t="s">
        <v>1335</v>
      </c>
    </row>
    <row r="127" spans="1:23">
      <c r="A127" t="s">
        <v>1336</v>
      </c>
      <c r="B127" t="s">
        <v>1337</v>
      </c>
      <c r="C127" t="s">
        <v>67</v>
      </c>
      <c r="D127" t="s">
        <v>1338</v>
      </c>
      <c r="E127" t="s">
        <v>1339</v>
      </c>
      <c r="F127" t="s">
        <v>1340</v>
      </c>
      <c r="G127" s="2" t="s">
        <v>1341</v>
      </c>
      <c r="H127" t="s">
        <v>7</v>
      </c>
      <c r="I127" t="s">
        <v>41</v>
      </c>
      <c r="J127" t="s">
        <v>839</v>
      </c>
      <c r="K127" t="s">
        <v>655</v>
      </c>
      <c r="L127" t="s">
        <v>656</v>
      </c>
      <c r="M127" t="s">
        <v>657</v>
      </c>
      <c r="N127" s="3">
        <f>HYPERLINK(".\.\export_data\inspection_reports\80560_st helens", ".\export_data\inspection_reports\80560_st helens")</f>
        <v>0</v>
      </c>
      <c r="O127" t="s">
        <v>7</v>
      </c>
      <c r="P127" t="s">
        <v>7</v>
      </c>
      <c r="Q127" t="s">
        <v>13</v>
      </c>
      <c r="R127" t="s">
        <v>7</v>
      </c>
      <c r="S127" t="s">
        <v>333</v>
      </c>
      <c r="T127" t="s">
        <v>14</v>
      </c>
      <c r="U127" t="s">
        <v>16</v>
      </c>
      <c r="V127" t="s">
        <v>17</v>
      </c>
      <c r="W127" t="s">
        <v>1342</v>
      </c>
    </row>
    <row r="128" spans="1:23">
      <c r="A128" t="s">
        <v>1343</v>
      </c>
      <c r="B128" t="s">
        <v>1344</v>
      </c>
      <c r="C128" t="s">
        <v>52</v>
      </c>
      <c r="D128" t="s">
        <v>1345</v>
      </c>
      <c r="E128" t="s">
        <v>1346</v>
      </c>
      <c r="F128" t="s">
        <v>1347</v>
      </c>
      <c r="G128" s="2" t="s">
        <v>1348</v>
      </c>
      <c r="H128" t="s">
        <v>13</v>
      </c>
      <c r="I128" t="s">
        <v>8</v>
      </c>
      <c r="J128" t="s">
        <v>229</v>
      </c>
      <c r="K128" t="s">
        <v>1232</v>
      </c>
      <c r="L128" t="s">
        <v>357</v>
      </c>
      <c r="M128" t="s">
        <v>358</v>
      </c>
      <c r="N128" s="3">
        <f>HYPERLINK(".\.\export_data\inspection_reports\80561_staffordshire", ".\export_data\inspection_reports\80561_staffordshire")</f>
        <v>0</v>
      </c>
      <c r="O128" t="s">
        <v>13</v>
      </c>
      <c r="P128" t="s">
        <v>13</v>
      </c>
      <c r="Q128" t="s">
        <v>7</v>
      </c>
      <c r="R128" t="s">
        <v>13</v>
      </c>
      <c r="S128" t="s">
        <v>1349</v>
      </c>
      <c r="T128" t="s">
        <v>234</v>
      </c>
      <c r="U128" t="s">
        <v>235</v>
      </c>
      <c r="V128" t="s">
        <v>17</v>
      </c>
      <c r="W128" t="s">
        <v>1350</v>
      </c>
    </row>
    <row r="129" spans="1:23">
      <c r="A129" t="s">
        <v>1351</v>
      </c>
      <c r="B129" t="s">
        <v>1352</v>
      </c>
      <c r="C129" t="s">
        <v>67</v>
      </c>
      <c r="D129" t="s">
        <v>1353</v>
      </c>
      <c r="E129" t="s">
        <v>1354</v>
      </c>
      <c r="F129" t="s">
        <v>1355</v>
      </c>
      <c r="G129" s="2" t="s">
        <v>1356</v>
      </c>
      <c r="H129" t="s">
        <v>7</v>
      </c>
      <c r="I129" t="s">
        <v>8</v>
      </c>
      <c r="J129" t="s">
        <v>170</v>
      </c>
      <c r="K129" t="s">
        <v>1357</v>
      </c>
      <c r="L129" t="s">
        <v>969</v>
      </c>
      <c r="M129" t="s">
        <v>1358</v>
      </c>
      <c r="N129" s="3">
        <f>HYPERLINK(".\.\export_data\inspection_reports\80562_stockport", ".\export_data\inspection_reports\80562_stockport")</f>
        <v>0</v>
      </c>
      <c r="O129" t="s">
        <v>7</v>
      </c>
      <c r="P129" t="s">
        <v>7</v>
      </c>
      <c r="Q129" t="s">
        <v>7</v>
      </c>
      <c r="R129" t="s">
        <v>30</v>
      </c>
      <c r="S129" t="s">
        <v>1359</v>
      </c>
      <c r="T129" t="s">
        <v>175</v>
      </c>
      <c r="U129" t="s">
        <v>16</v>
      </c>
      <c r="V129" t="s">
        <v>17</v>
      </c>
      <c r="W129" t="s">
        <v>1360</v>
      </c>
    </row>
    <row r="130" spans="1:23">
      <c r="A130" t="s">
        <v>1361</v>
      </c>
      <c r="B130" t="s">
        <v>1362</v>
      </c>
      <c r="C130" t="s">
        <v>324</v>
      </c>
      <c r="D130" t="s">
        <v>1363</v>
      </c>
      <c r="E130" t="s">
        <v>1364</v>
      </c>
      <c r="F130" t="s">
        <v>1365</v>
      </c>
      <c r="G130" s="2" t="s">
        <v>1366</v>
      </c>
      <c r="H130" t="s">
        <v>13</v>
      </c>
      <c r="I130" t="s">
        <v>41</v>
      </c>
      <c r="J130" t="s">
        <v>1367</v>
      </c>
      <c r="K130" t="s">
        <v>1368</v>
      </c>
      <c r="L130" t="s">
        <v>1369</v>
      </c>
      <c r="M130" t="s">
        <v>1370</v>
      </c>
      <c r="N130" s="3">
        <f>HYPERLINK(".\.\export_data\inspection_reports\80563_stockton-on-tees", ".\export_data\inspection_reports\80563_stockton-on-tees")</f>
        <v>0</v>
      </c>
      <c r="O130" t="s">
        <v>13</v>
      </c>
      <c r="P130" t="s">
        <v>13</v>
      </c>
      <c r="Q130" t="s">
        <v>13</v>
      </c>
      <c r="R130" t="s">
        <v>13</v>
      </c>
      <c r="S130" t="s">
        <v>1371</v>
      </c>
      <c r="T130" t="s">
        <v>1371</v>
      </c>
      <c r="U130" t="s">
        <v>334</v>
      </c>
      <c r="V130" t="s">
        <v>17</v>
      </c>
      <c r="W130" t="s">
        <v>1372</v>
      </c>
    </row>
    <row r="131" spans="1:23">
      <c r="A131" t="s">
        <v>1373</v>
      </c>
      <c r="B131" t="s">
        <v>1374</v>
      </c>
      <c r="C131" t="s">
        <v>52</v>
      </c>
      <c r="D131" t="s">
        <v>1375</v>
      </c>
      <c r="E131" t="s">
        <v>1376</v>
      </c>
      <c r="F131" t="s">
        <v>1377</v>
      </c>
      <c r="G131" s="2" t="s">
        <v>1378</v>
      </c>
      <c r="H131" t="s">
        <v>13</v>
      </c>
      <c r="I131" t="s">
        <v>41</v>
      </c>
      <c r="J131" t="s">
        <v>135</v>
      </c>
      <c r="K131" t="s">
        <v>1043</v>
      </c>
      <c r="L131" t="s">
        <v>1033</v>
      </c>
      <c r="M131" t="s">
        <v>1034</v>
      </c>
      <c r="N131" s="3">
        <f>HYPERLINK(".\.\export_data\inspection_reports\80564_stoke-on-trent", ".\export_data\inspection_reports\80564_stoke-on-trent")</f>
        <v>0</v>
      </c>
      <c r="O131" t="s">
        <v>13</v>
      </c>
      <c r="P131" t="s">
        <v>13</v>
      </c>
      <c r="Q131" t="s">
        <v>7</v>
      </c>
      <c r="R131" t="s">
        <v>30</v>
      </c>
      <c r="S131" t="s">
        <v>1379</v>
      </c>
      <c r="T131" t="s">
        <v>581</v>
      </c>
      <c r="U131" t="s">
        <v>582</v>
      </c>
      <c r="V131" t="s">
        <v>17</v>
      </c>
      <c r="W131" t="s">
        <v>1380</v>
      </c>
    </row>
    <row r="132" spans="1:23">
      <c r="A132" t="s">
        <v>1381</v>
      </c>
      <c r="B132" t="s">
        <v>1382</v>
      </c>
      <c r="C132" t="s">
        <v>36</v>
      </c>
      <c r="D132" t="s">
        <v>1383</v>
      </c>
      <c r="E132" t="s">
        <v>1384</v>
      </c>
      <c r="F132" t="s">
        <v>1385</v>
      </c>
      <c r="G132" s="2" t="s">
        <v>1386</v>
      </c>
      <c r="H132" t="s">
        <v>13</v>
      </c>
      <c r="I132" t="s">
        <v>8</v>
      </c>
      <c r="J132" t="s">
        <v>1307</v>
      </c>
      <c r="K132" t="s">
        <v>747</v>
      </c>
      <c r="L132" t="s">
        <v>748</v>
      </c>
      <c r="M132" t="s">
        <v>1387</v>
      </c>
      <c r="N132" s="3">
        <f>HYPERLINK(".\.\export_data\inspection_reports\80565_suffolk", ".\export_data\inspection_reports\80565_suffolk")</f>
        <v>0</v>
      </c>
      <c r="O132" t="s">
        <v>13</v>
      </c>
      <c r="P132" t="s">
        <v>13</v>
      </c>
      <c r="Q132" t="s">
        <v>7</v>
      </c>
      <c r="R132" t="s">
        <v>13</v>
      </c>
      <c r="S132" t="s">
        <v>1388</v>
      </c>
      <c r="T132" t="s">
        <v>1310</v>
      </c>
      <c r="U132" t="s">
        <v>63</v>
      </c>
      <c r="V132" t="s">
        <v>17</v>
      </c>
      <c r="W132" t="s">
        <v>1389</v>
      </c>
    </row>
    <row r="133" spans="1:23">
      <c r="A133" t="s">
        <v>1390</v>
      </c>
      <c r="B133" t="s">
        <v>1391</v>
      </c>
      <c r="C133" t="s">
        <v>324</v>
      </c>
      <c r="D133" t="s">
        <v>1392</v>
      </c>
      <c r="E133" t="s">
        <v>1393</v>
      </c>
      <c r="F133" t="s">
        <v>1394</v>
      </c>
      <c r="G133" s="2" t="s">
        <v>1395</v>
      </c>
      <c r="H133" t="s">
        <v>121</v>
      </c>
      <c r="I133" t="s">
        <v>41</v>
      </c>
      <c r="J133" t="s">
        <v>611</v>
      </c>
      <c r="K133" t="s">
        <v>1396</v>
      </c>
      <c r="L133" t="s">
        <v>1397</v>
      </c>
      <c r="M133" t="s">
        <v>1398</v>
      </c>
      <c r="N133" s="3">
        <f>HYPERLINK(".\.\export_data\inspection_reports\80566_sunderland", ".\export_data\inspection_reports\80566_sunderland")</f>
        <v>0</v>
      </c>
      <c r="O133" t="s">
        <v>121</v>
      </c>
      <c r="P133" t="s">
        <v>7</v>
      </c>
      <c r="Q133" t="s">
        <v>121</v>
      </c>
      <c r="R133" t="s">
        <v>30</v>
      </c>
      <c r="S133" t="s">
        <v>1399</v>
      </c>
      <c r="T133" t="s">
        <v>615</v>
      </c>
      <c r="U133" t="s">
        <v>16</v>
      </c>
      <c r="V133" t="s">
        <v>17</v>
      </c>
      <c r="W133" t="s">
        <v>1400</v>
      </c>
    </row>
    <row r="134" spans="1:23">
      <c r="A134" t="s">
        <v>1401</v>
      </c>
      <c r="B134" t="s">
        <v>1402</v>
      </c>
      <c r="C134" t="s">
        <v>116</v>
      </c>
      <c r="D134" t="s">
        <v>1403</v>
      </c>
      <c r="E134" t="s">
        <v>1404</v>
      </c>
      <c r="F134" t="s">
        <v>1405</v>
      </c>
      <c r="G134" s="2" t="s">
        <v>1406</v>
      </c>
      <c r="H134" t="s">
        <v>13</v>
      </c>
      <c r="I134" t="s">
        <v>41</v>
      </c>
      <c r="J134" t="s">
        <v>229</v>
      </c>
      <c r="K134" t="s">
        <v>206</v>
      </c>
      <c r="L134" t="s">
        <v>1407</v>
      </c>
      <c r="M134" t="s">
        <v>1408</v>
      </c>
      <c r="N134" s="3">
        <f>HYPERLINK(".\.\export_data\inspection_reports\80567_surrey", ".\export_data\inspection_reports\80567_surrey")</f>
        <v>0</v>
      </c>
      <c r="O134" t="s">
        <v>13</v>
      </c>
      <c r="P134" t="s">
        <v>13</v>
      </c>
      <c r="Q134" t="s">
        <v>13</v>
      </c>
      <c r="R134" t="s">
        <v>30</v>
      </c>
      <c r="S134" t="s">
        <v>1409</v>
      </c>
      <c r="T134" t="s">
        <v>234</v>
      </c>
      <c r="U134" t="s">
        <v>235</v>
      </c>
      <c r="V134" t="s">
        <v>17</v>
      </c>
      <c r="W134" t="s">
        <v>1410</v>
      </c>
    </row>
    <row r="135" spans="1:23">
      <c r="A135" t="s">
        <v>1411</v>
      </c>
      <c r="B135" t="s">
        <v>1412</v>
      </c>
      <c r="C135" t="s">
        <v>21</v>
      </c>
      <c r="D135" t="s">
        <v>1413</v>
      </c>
      <c r="E135" t="s">
        <v>1414</v>
      </c>
      <c r="F135" t="s">
        <v>1415</v>
      </c>
      <c r="G135" s="2" t="s">
        <v>1416</v>
      </c>
      <c r="H135" t="s">
        <v>108</v>
      </c>
      <c r="I135" t="s">
        <v>41</v>
      </c>
      <c r="J135" t="s">
        <v>316</v>
      </c>
      <c r="K135" t="s">
        <v>979</v>
      </c>
      <c r="L135" t="s">
        <v>980</v>
      </c>
      <c r="M135" t="s">
        <v>981</v>
      </c>
      <c r="N135" s="3">
        <f>HYPERLINK(".\.\export_data\inspection_reports\80568_swindon", ".\export_data\inspection_reports\80568_swindon")</f>
        <v>0</v>
      </c>
      <c r="O135" t="s">
        <v>108</v>
      </c>
      <c r="P135" t="s">
        <v>108</v>
      </c>
      <c r="Q135" t="s">
        <v>108</v>
      </c>
      <c r="R135" t="s">
        <v>13</v>
      </c>
      <c r="S135" t="s">
        <v>1417</v>
      </c>
      <c r="T135" t="s">
        <v>221</v>
      </c>
      <c r="U135" t="s">
        <v>63</v>
      </c>
      <c r="V135" t="s">
        <v>17</v>
      </c>
      <c r="W135" t="s">
        <v>1418</v>
      </c>
    </row>
    <row r="136" spans="1:23">
      <c r="A136" t="s">
        <v>1419</v>
      </c>
      <c r="B136" t="s">
        <v>1420</v>
      </c>
      <c r="C136" t="s">
        <v>67</v>
      </c>
      <c r="D136" t="s">
        <v>1421</v>
      </c>
      <c r="E136" t="s">
        <v>1422</v>
      </c>
      <c r="F136" t="s">
        <v>1423</v>
      </c>
      <c r="G136" s="2" t="s">
        <v>1424</v>
      </c>
      <c r="H136" t="s">
        <v>108</v>
      </c>
      <c r="I136" t="s">
        <v>41</v>
      </c>
      <c r="J136" t="s">
        <v>135</v>
      </c>
      <c r="K136" t="s">
        <v>852</v>
      </c>
      <c r="L136" t="s">
        <v>440</v>
      </c>
      <c r="M136" t="s">
        <v>1425</v>
      </c>
      <c r="N136" s="3">
        <f>HYPERLINK(".\.\export_data\inspection_reports\80569_tameside", ".\export_data\inspection_reports\80569_tameside")</f>
        <v>0</v>
      </c>
      <c r="O136" t="s">
        <v>108</v>
      </c>
      <c r="P136" t="s">
        <v>108</v>
      </c>
      <c r="Q136" t="s">
        <v>108</v>
      </c>
      <c r="R136" t="s">
        <v>13</v>
      </c>
      <c r="S136" t="s">
        <v>1426</v>
      </c>
      <c r="T136" t="s">
        <v>581</v>
      </c>
      <c r="U136" t="s">
        <v>582</v>
      </c>
      <c r="V136" t="s">
        <v>17</v>
      </c>
      <c r="W136" t="s">
        <v>1427</v>
      </c>
    </row>
    <row r="137" spans="1:23">
      <c r="A137" t="s">
        <v>1428</v>
      </c>
      <c r="B137" t="s">
        <v>1429</v>
      </c>
      <c r="C137" t="s">
        <v>52</v>
      </c>
      <c r="D137" t="s">
        <v>1430</v>
      </c>
      <c r="E137" t="s">
        <v>1431</v>
      </c>
      <c r="F137" t="s">
        <v>1432</v>
      </c>
      <c r="G137" s="2" t="s">
        <v>1433</v>
      </c>
      <c r="H137" t="s">
        <v>121</v>
      </c>
      <c r="I137" t="s">
        <v>8</v>
      </c>
      <c r="J137" t="s">
        <v>1307</v>
      </c>
      <c r="K137" t="s">
        <v>1434</v>
      </c>
      <c r="L137" t="s">
        <v>625</v>
      </c>
      <c r="M137" t="s">
        <v>489</v>
      </c>
      <c r="N137" s="3">
        <f>HYPERLINK(".\.\export_data\inspection_reports\80570_telford &amp; wrekin", ".\export_data\inspection_reports\80570_telford &amp; wrekin")</f>
        <v>0</v>
      </c>
      <c r="O137" t="s">
        <v>121</v>
      </c>
      <c r="P137" t="s">
        <v>7</v>
      </c>
      <c r="Q137" t="s">
        <v>121</v>
      </c>
      <c r="R137" t="s">
        <v>121</v>
      </c>
      <c r="S137" t="s">
        <v>1435</v>
      </c>
      <c r="T137" t="s">
        <v>1310</v>
      </c>
      <c r="U137" t="s">
        <v>63</v>
      </c>
      <c r="V137" t="s">
        <v>17</v>
      </c>
      <c r="W137" t="s">
        <v>1436</v>
      </c>
    </row>
    <row r="138" spans="1:23">
      <c r="A138" t="s">
        <v>1437</v>
      </c>
      <c r="B138" t="s">
        <v>1438</v>
      </c>
      <c r="C138" t="s">
        <v>36</v>
      </c>
      <c r="D138" t="s">
        <v>1439</v>
      </c>
      <c r="E138" t="s">
        <v>1440</v>
      </c>
      <c r="F138" t="s">
        <v>1441</v>
      </c>
      <c r="G138" s="2" t="s">
        <v>1442</v>
      </c>
      <c r="H138" t="s">
        <v>121</v>
      </c>
      <c r="I138" t="s">
        <v>8</v>
      </c>
      <c r="J138" t="s">
        <v>566</v>
      </c>
      <c r="K138" t="s">
        <v>1443</v>
      </c>
      <c r="L138" t="s">
        <v>1444</v>
      </c>
      <c r="M138" t="s">
        <v>1445</v>
      </c>
      <c r="N138" s="3">
        <f>HYPERLINK(".\.\export_data\inspection_reports\80571_thurrock", ".\export_data\inspection_reports\80571_thurrock")</f>
        <v>0</v>
      </c>
      <c r="O138" t="s">
        <v>121</v>
      </c>
      <c r="P138" t="s">
        <v>121</v>
      </c>
      <c r="Q138" t="s">
        <v>121</v>
      </c>
      <c r="R138" t="s">
        <v>121</v>
      </c>
      <c r="S138" t="s">
        <v>1446</v>
      </c>
      <c r="T138" t="s">
        <v>569</v>
      </c>
      <c r="U138" t="s">
        <v>63</v>
      </c>
      <c r="V138" t="s">
        <v>17</v>
      </c>
      <c r="W138" t="s">
        <v>1447</v>
      </c>
    </row>
    <row r="139" spans="1:23">
      <c r="A139" t="s">
        <v>1448</v>
      </c>
      <c r="B139" t="s">
        <v>1449</v>
      </c>
      <c r="C139" t="s">
        <v>21</v>
      </c>
      <c r="D139" t="s">
        <v>1450</v>
      </c>
      <c r="E139" t="s">
        <v>1451</v>
      </c>
      <c r="F139" t="s">
        <v>1452</v>
      </c>
      <c r="G139" s="2" t="s">
        <v>1453</v>
      </c>
      <c r="H139" t="s">
        <v>7</v>
      </c>
      <c r="I139" t="s">
        <v>41</v>
      </c>
      <c r="J139" t="s">
        <v>1454</v>
      </c>
      <c r="K139" t="s">
        <v>344</v>
      </c>
      <c r="L139" t="s">
        <v>969</v>
      </c>
      <c r="M139" t="s">
        <v>1358</v>
      </c>
      <c r="N139" s="3">
        <f>HYPERLINK(".\.\export_data\inspection_reports\80572_torbay", ".\export_data\inspection_reports\80572_torbay")</f>
        <v>0</v>
      </c>
      <c r="O139" t="s">
        <v>7</v>
      </c>
      <c r="P139" t="s">
        <v>7</v>
      </c>
      <c r="Q139" t="s">
        <v>7</v>
      </c>
      <c r="R139" t="s">
        <v>30</v>
      </c>
      <c r="S139" t="s">
        <v>1455</v>
      </c>
      <c r="T139" t="s">
        <v>1455</v>
      </c>
      <c r="U139" t="s">
        <v>334</v>
      </c>
      <c r="V139" t="s">
        <v>17</v>
      </c>
      <c r="W139" t="s">
        <v>1456</v>
      </c>
    </row>
    <row r="140" spans="1:23">
      <c r="A140" t="s">
        <v>1457</v>
      </c>
      <c r="B140" t="s">
        <v>1458</v>
      </c>
      <c r="C140" t="s">
        <v>67</v>
      </c>
      <c r="D140" t="s">
        <v>1459</v>
      </c>
      <c r="E140" t="s">
        <v>1460</v>
      </c>
      <c r="F140" t="s">
        <v>1461</v>
      </c>
      <c r="G140" s="2" t="s">
        <v>1462</v>
      </c>
      <c r="H140" t="s">
        <v>13</v>
      </c>
      <c r="I140" t="s">
        <v>41</v>
      </c>
      <c r="J140" t="s">
        <v>316</v>
      </c>
      <c r="K140" t="s">
        <v>244</v>
      </c>
      <c r="L140" t="s">
        <v>245</v>
      </c>
      <c r="M140" t="s">
        <v>246</v>
      </c>
      <c r="N140" s="3">
        <f>HYPERLINK(".\.\export_data\inspection_reports\80573_trafford", ".\export_data\inspection_reports\80573_trafford")</f>
        <v>0</v>
      </c>
      <c r="O140" t="s">
        <v>13</v>
      </c>
      <c r="P140" t="s">
        <v>13</v>
      </c>
      <c r="Q140" t="s">
        <v>13</v>
      </c>
      <c r="R140" t="s">
        <v>30</v>
      </c>
      <c r="S140" t="s">
        <v>1463</v>
      </c>
      <c r="T140" t="s">
        <v>221</v>
      </c>
      <c r="U140" t="s">
        <v>63</v>
      </c>
      <c r="V140" t="s">
        <v>17</v>
      </c>
      <c r="W140" t="s">
        <v>1464</v>
      </c>
    </row>
    <row r="141" spans="1:23">
      <c r="A141" t="s">
        <v>1465</v>
      </c>
      <c r="B141" t="s">
        <v>1466</v>
      </c>
      <c r="C141" t="s">
        <v>52</v>
      </c>
      <c r="D141" t="s">
        <v>1467</v>
      </c>
      <c r="E141" t="s">
        <v>1468</v>
      </c>
      <c r="F141" t="s">
        <v>1469</v>
      </c>
      <c r="G141" s="2" t="s">
        <v>1470</v>
      </c>
      <c r="H141" t="s">
        <v>7</v>
      </c>
      <c r="I141" t="s">
        <v>41</v>
      </c>
      <c r="J141" t="s">
        <v>343</v>
      </c>
      <c r="K141" t="s">
        <v>1022</v>
      </c>
      <c r="L141" t="s">
        <v>1023</v>
      </c>
      <c r="M141" t="s">
        <v>1024</v>
      </c>
      <c r="N141" s="3">
        <f>HYPERLINK(".\.\export_data\inspection_reports\80574_walsall", ".\export_data\inspection_reports\80574_walsall")</f>
        <v>0</v>
      </c>
      <c r="O141" t="s">
        <v>7</v>
      </c>
      <c r="P141" t="s">
        <v>13</v>
      </c>
      <c r="Q141" t="s">
        <v>7</v>
      </c>
      <c r="R141" t="s">
        <v>30</v>
      </c>
      <c r="S141" t="s">
        <v>100</v>
      </c>
      <c r="T141" t="s">
        <v>348</v>
      </c>
      <c r="U141" t="s">
        <v>140</v>
      </c>
      <c r="V141" t="s">
        <v>17</v>
      </c>
      <c r="W141" t="s">
        <v>1471</v>
      </c>
    </row>
    <row r="142" spans="1:23">
      <c r="A142" t="s">
        <v>1472</v>
      </c>
      <c r="B142" t="s">
        <v>1473</v>
      </c>
      <c r="C142" t="s">
        <v>67</v>
      </c>
      <c r="D142" t="s">
        <v>1474</v>
      </c>
      <c r="E142" t="s">
        <v>1475</v>
      </c>
      <c r="F142" t="s">
        <v>1476</v>
      </c>
      <c r="G142" s="2" t="s">
        <v>1477</v>
      </c>
      <c r="H142" t="s">
        <v>7</v>
      </c>
      <c r="I142" t="s">
        <v>8</v>
      </c>
      <c r="J142" t="s">
        <v>98</v>
      </c>
      <c r="K142" t="s">
        <v>498</v>
      </c>
      <c r="L142" t="s">
        <v>499</v>
      </c>
      <c r="M142" t="s">
        <v>1478</v>
      </c>
      <c r="N142" s="3">
        <f>HYPERLINK(".\.\export_data\inspection_reports\80575_warrington", ".\export_data\inspection_reports\80575_warrington")</f>
        <v>0</v>
      </c>
      <c r="O142" t="s">
        <v>121</v>
      </c>
      <c r="P142" t="s">
        <v>7</v>
      </c>
      <c r="Q142" t="s">
        <v>121</v>
      </c>
      <c r="R142" t="s">
        <v>7</v>
      </c>
      <c r="S142" t="s">
        <v>1479</v>
      </c>
      <c r="T142" t="s">
        <v>100</v>
      </c>
      <c r="U142" t="s">
        <v>63</v>
      </c>
      <c r="V142" t="s">
        <v>17</v>
      </c>
      <c r="W142" t="s">
        <v>1480</v>
      </c>
    </row>
    <row r="143" spans="1:23">
      <c r="A143" t="s">
        <v>1481</v>
      </c>
      <c r="B143" t="s">
        <v>1482</v>
      </c>
      <c r="C143" t="s">
        <v>52</v>
      </c>
      <c r="D143" t="s">
        <v>1483</v>
      </c>
      <c r="E143" t="s">
        <v>1484</v>
      </c>
      <c r="F143" t="s">
        <v>1485</v>
      </c>
      <c r="G143" s="2" t="s">
        <v>1486</v>
      </c>
      <c r="H143" t="s">
        <v>7</v>
      </c>
      <c r="I143" t="s">
        <v>41</v>
      </c>
      <c r="J143" t="s">
        <v>229</v>
      </c>
      <c r="K143" t="s">
        <v>1487</v>
      </c>
      <c r="L143" t="s">
        <v>1488</v>
      </c>
      <c r="M143" t="s">
        <v>907</v>
      </c>
      <c r="N143" s="3">
        <f>HYPERLINK(".\.\export_data\inspection_reports\80576_warwickshire", ".\export_data\inspection_reports\80576_warwickshire")</f>
        <v>0</v>
      </c>
      <c r="O143" t="s">
        <v>7</v>
      </c>
      <c r="P143" t="s">
        <v>7</v>
      </c>
      <c r="Q143" t="s">
        <v>7</v>
      </c>
      <c r="R143" t="s">
        <v>30</v>
      </c>
      <c r="S143" t="s">
        <v>1489</v>
      </c>
      <c r="T143" t="s">
        <v>234</v>
      </c>
      <c r="U143" t="s">
        <v>235</v>
      </c>
      <c r="V143" t="s">
        <v>17</v>
      </c>
      <c r="W143" t="s">
        <v>1490</v>
      </c>
    </row>
    <row r="144" spans="1:23">
      <c r="A144" t="s">
        <v>1491</v>
      </c>
      <c r="B144" t="s">
        <v>1492</v>
      </c>
      <c r="C144" t="s">
        <v>116</v>
      </c>
      <c r="D144" t="s">
        <v>1493</v>
      </c>
      <c r="E144" t="s">
        <v>1494</v>
      </c>
      <c r="F144" t="s">
        <v>1495</v>
      </c>
      <c r="G144" s="2" t="s">
        <v>1496</v>
      </c>
      <c r="H144" t="s">
        <v>7</v>
      </c>
      <c r="I144" t="s">
        <v>8</v>
      </c>
      <c r="J144" t="s">
        <v>136</v>
      </c>
      <c r="K144" t="s">
        <v>1497</v>
      </c>
      <c r="L144" t="s">
        <v>282</v>
      </c>
      <c r="M144" t="s">
        <v>283</v>
      </c>
      <c r="N144" s="3">
        <f>HYPERLINK(".\.\export_data\inspection_reports\80577_west berkshire", ".\export_data\inspection_reports\80577_west berkshire")</f>
        <v>0</v>
      </c>
      <c r="O144" t="s">
        <v>7</v>
      </c>
      <c r="P144" t="s">
        <v>7</v>
      </c>
      <c r="Q144" t="s">
        <v>7</v>
      </c>
      <c r="R144" t="s">
        <v>30</v>
      </c>
      <c r="S144" t="s">
        <v>220</v>
      </c>
      <c r="T144" t="s">
        <v>139</v>
      </c>
      <c r="U144" t="s">
        <v>140</v>
      </c>
      <c r="V144" t="s">
        <v>17</v>
      </c>
      <c r="W144" t="s">
        <v>1498</v>
      </c>
    </row>
    <row r="145" spans="1:23">
      <c r="A145" t="s">
        <v>1499</v>
      </c>
      <c r="B145" t="s">
        <v>1500</v>
      </c>
      <c r="C145" t="s">
        <v>338</v>
      </c>
      <c r="D145" t="s">
        <v>1501</v>
      </c>
      <c r="E145" t="s">
        <v>1502</v>
      </c>
      <c r="F145" t="s">
        <v>1503</v>
      </c>
      <c r="G145" s="2" t="s">
        <v>1504</v>
      </c>
      <c r="H145" t="s">
        <v>13</v>
      </c>
      <c r="I145" t="s">
        <v>41</v>
      </c>
      <c r="J145" t="s">
        <v>229</v>
      </c>
      <c r="K145" t="s">
        <v>1043</v>
      </c>
      <c r="L145" t="s">
        <v>1033</v>
      </c>
      <c r="M145" t="s">
        <v>1034</v>
      </c>
      <c r="N145" s="3">
        <f>HYPERLINK(".\.\export_data\inspection_reports\2637548_west northamptonshire", ".\export_data\inspection_reports\2637548_west northamptonshire")</f>
        <v>0</v>
      </c>
      <c r="O145" t="s">
        <v>13</v>
      </c>
      <c r="P145" t="s">
        <v>13</v>
      </c>
      <c r="Q145" t="s">
        <v>13</v>
      </c>
      <c r="R145" t="s">
        <v>30</v>
      </c>
      <c r="S145" t="s">
        <v>1505</v>
      </c>
      <c r="T145" t="s">
        <v>234</v>
      </c>
      <c r="U145" t="s">
        <v>235</v>
      </c>
      <c r="V145" t="s">
        <v>17</v>
      </c>
      <c r="W145" t="s">
        <v>1506</v>
      </c>
    </row>
    <row r="146" spans="1:23">
      <c r="A146" t="s">
        <v>1507</v>
      </c>
      <c r="B146" t="s">
        <v>1508</v>
      </c>
      <c r="C146" t="s">
        <v>116</v>
      </c>
      <c r="D146" t="s">
        <v>1509</v>
      </c>
      <c r="E146" t="s">
        <v>1510</v>
      </c>
      <c r="F146" t="s">
        <v>1511</v>
      </c>
      <c r="G146" s="2" t="s">
        <v>1512</v>
      </c>
      <c r="H146" t="s">
        <v>13</v>
      </c>
      <c r="I146" t="s">
        <v>41</v>
      </c>
      <c r="J146" t="s">
        <v>997</v>
      </c>
      <c r="K146" t="s">
        <v>645</v>
      </c>
      <c r="L146" t="s">
        <v>646</v>
      </c>
      <c r="M146" t="s">
        <v>1052</v>
      </c>
      <c r="N146" s="3">
        <f>HYPERLINK(".\.\export_data\inspection_reports\80578_west sussex", ".\export_data\inspection_reports\80578_west sussex")</f>
        <v>0</v>
      </c>
      <c r="O146" t="s">
        <v>7</v>
      </c>
      <c r="P146" t="s">
        <v>13</v>
      </c>
      <c r="Q146" t="s">
        <v>7</v>
      </c>
      <c r="R146" t="s">
        <v>13</v>
      </c>
      <c r="S146" t="s">
        <v>1513</v>
      </c>
      <c r="T146" t="s">
        <v>998</v>
      </c>
      <c r="U146" t="s">
        <v>16</v>
      </c>
      <c r="V146" t="s">
        <v>17</v>
      </c>
      <c r="W146" t="s">
        <v>1514</v>
      </c>
    </row>
    <row r="147" spans="1:23">
      <c r="A147" t="s">
        <v>1515</v>
      </c>
      <c r="B147" t="s">
        <v>1516</v>
      </c>
      <c r="C147" t="s">
        <v>67</v>
      </c>
      <c r="D147" t="s">
        <v>1517</v>
      </c>
      <c r="E147" t="s">
        <v>1518</v>
      </c>
      <c r="F147" t="s">
        <v>1519</v>
      </c>
      <c r="G147" s="2" t="s">
        <v>1520</v>
      </c>
      <c r="H147" t="s">
        <v>7</v>
      </c>
      <c r="I147" t="s">
        <v>41</v>
      </c>
      <c r="J147" t="s">
        <v>72</v>
      </c>
      <c r="K147" t="s">
        <v>624</v>
      </c>
      <c r="L147" t="s">
        <v>625</v>
      </c>
      <c r="M147" t="s">
        <v>489</v>
      </c>
      <c r="N147" s="3">
        <f>HYPERLINK(".\.\export_data\inspection_reports\2733698_westmorland and furness", ".\export_data\inspection_reports\2733698_westmorland and furness")</f>
        <v>0</v>
      </c>
      <c r="O147" t="s">
        <v>7</v>
      </c>
      <c r="P147" t="s">
        <v>7</v>
      </c>
      <c r="Q147" t="s">
        <v>7</v>
      </c>
      <c r="R147" t="s">
        <v>13</v>
      </c>
      <c r="S147" t="s">
        <v>77</v>
      </c>
      <c r="T147" t="s">
        <v>77</v>
      </c>
      <c r="U147" t="s">
        <v>16</v>
      </c>
      <c r="V147" t="s">
        <v>17</v>
      </c>
      <c r="W147" t="s">
        <v>1521</v>
      </c>
    </row>
    <row r="148" spans="1:23">
      <c r="A148" t="s">
        <v>1522</v>
      </c>
      <c r="B148" t="s">
        <v>1523</v>
      </c>
      <c r="C148" t="s">
        <v>67</v>
      </c>
      <c r="D148" t="s">
        <v>1524</v>
      </c>
      <c r="E148" t="s">
        <v>1525</v>
      </c>
      <c r="F148" t="s">
        <v>1526</v>
      </c>
      <c r="G148" s="2" t="s">
        <v>1527</v>
      </c>
      <c r="H148" t="s">
        <v>13</v>
      </c>
      <c r="I148" t="s">
        <v>41</v>
      </c>
      <c r="J148" t="s">
        <v>170</v>
      </c>
      <c r="K148" t="s">
        <v>415</v>
      </c>
      <c r="L148" t="s">
        <v>416</v>
      </c>
      <c r="M148" t="s">
        <v>417</v>
      </c>
      <c r="N148" s="3">
        <f>HYPERLINK(".\.\export_data\inspection_reports\80579_wigan", ".\export_data\inspection_reports\80579_wigan")</f>
        <v>0</v>
      </c>
      <c r="O148" t="s">
        <v>13</v>
      </c>
      <c r="P148" t="s">
        <v>13</v>
      </c>
      <c r="Q148" t="s">
        <v>13</v>
      </c>
      <c r="R148" t="s">
        <v>30</v>
      </c>
      <c r="S148" t="s">
        <v>175</v>
      </c>
      <c r="T148" t="s">
        <v>175</v>
      </c>
      <c r="U148" t="s">
        <v>16</v>
      </c>
      <c r="V148" t="s">
        <v>17</v>
      </c>
      <c r="W148" t="s">
        <v>1528</v>
      </c>
    </row>
    <row r="149" spans="1:23">
      <c r="A149" t="s">
        <v>1529</v>
      </c>
      <c r="B149" t="s">
        <v>1530</v>
      </c>
      <c r="C149" t="s">
        <v>21</v>
      </c>
      <c r="D149" t="s">
        <v>1531</v>
      </c>
      <c r="E149" t="s">
        <v>1532</v>
      </c>
      <c r="F149" t="s">
        <v>1533</v>
      </c>
      <c r="G149" s="2" t="s">
        <v>1534</v>
      </c>
      <c r="H149" t="s">
        <v>121</v>
      </c>
      <c r="I149" t="s">
        <v>8</v>
      </c>
      <c r="J149" t="s">
        <v>450</v>
      </c>
      <c r="K149" t="s">
        <v>1535</v>
      </c>
      <c r="L149" t="s">
        <v>1536</v>
      </c>
      <c r="M149" t="s">
        <v>1537</v>
      </c>
      <c r="N149" s="3">
        <f>HYPERLINK(".\.\export_data\inspection_reports\80580_wiltshire", ".\export_data\inspection_reports\80580_wiltshire")</f>
        <v>0</v>
      </c>
      <c r="O149" t="s">
        <v>121</v>
      </c>
      <c r="P149" t="s">
        <v>7</v>
      </c>
      <c r="Q149" t="s">
        <v>121</v>
      </c>
      <c r="R149" t="s">
        <v>121</v>
      </c>
      <c r="S149" t="s">
        <v>1538</v>
      </c>
      <c r="T149" t="s">
        <v>454</v>
      </c>
      <c r="U149" t="s">
        <v>32</v>
      </c>
      <c r="V149" t="s">
        <v>17</v>
      </c>
      <c r="W149" t="s">
        <v>1539</v>
      </c>
    </row>
    <row r="150" spans="1:23">
      <c r="A150" t="s">
        <v>1540</v>
      </c>
      <c r="B150" t="s">
        <v>1541</v>
      </c>
      <c r="C150" t="s">
        <v>67</v>
      </c>
      <c r="D150" t="s">
        <v>1542</v>
      </c>
      <c r="E150" t="s">
        <v>1543</v>
      </c>
      <c r="F150" t="s">
        <v>1544</v>
      </c>
      <c r="G150" s="2" t="s">
        <v>1545</v>
      </c>
      <c r="H150" t="s">
        <v>13</v>
      </c>
      <c r="I150" t="s">
        <v>41</v>
      </c>
      <c r="J150" t="s">
        <v>217</v>
      </c>
      <c r="K150" t="s">
        <v>1546</v>
      </c>
      <c r="L150" t="s">
        <v>1536</v>
      </c>
      <c r="M150" t="s">
        <v>1547</v>
      </c>
      <c r="N150" s="3">
        <f>HYPERLINK(".\.\export_data\inspection_reports\80581_wirral", ".\export_data\inspection_reports\80581_wirral")</f>
        <v>0</v>
      </c>
      <c r="O150" t="s">
        <v>13</v>
      </c>
      <c r="P150" t="s">
        <v>13</v>
      </c>
      <c r="Q150" t="s">
        <v>13</v>
      </c>
      <c r="R150" t="s">
        <v>13</v>
      </c>
      <c r="S150" t="s">
        <v>1548</v>
      </c>
      <c r="T150" t="s">
        <v>221</v>
      </c>
      <c r="U150" t="s">
        <v>140</v>
      </c>
      <c r="V150" t="s">
        <v>17</v>
      </c>
      <c r="W150" t="s">
        <v>1549</v>
      </c>
    </row>
    <row r="151" spans="1:23">
      <c r="A151" t="s">
        <v>1550</v>
      </c>
      <c r="B151" t="s">
        <v>1551</v>
      </c>
      <c r="C151" t="s">
        <v>116</v>
      </c>
      <c r="D151" t="s">
        <v>1552</v>
      </c>
      <c r="E151" t="s">
        <v>1553</v>
      </c>
      <c r="F151" t="s">
        <v>1554</v>
      </c>
      <c r="G151" s="2" t="s">
        <v>1555</v>
      </c>
      <c r="H151" t="s">
        <v>13</v>
      </c>
      <c r="I151" t="s">
        <v>41</v>
      </c>
      <c r="J151" t="s">
        <v>378</v>
      </c>
      <c r="K151" t="s">
        <v>1368</v>
      </c>
      <c r="L151" t="s">
        <v>1369</v>
      </c>
      <c r="M151" t="s">
        <v>1370</v>
      </c>
      <c r="N151" s="3">
        <f>HYPERLINK(".\.\export_data\inspection_reports\80582_wokingham", ".\export_data\inspection_reports\80582_wokingham")</f>
        <v>0</v>
      </c>
      <c r="O151" t="s">
        <v>13</v>
      </c>
      <c r="P151" t="s">
        <v>13</v>
      </c>
      <c r="Q151" t="s">
        <v>7</v>
      </c>
      <c r="R151" t="s">
        <v>13</v>
      </c>
      <c r="S151" t="s">
        <v>1556</v>
      </c>
      <c r="T151" t="s">
        <v>383</v>
      </c>
      <c r="U151" t="s">
        <v>384</v>
      </c>
      <c r="V151" t="s">
        <v>17</v>
      </c>
      <c r="W151" t="s">
        <v>1557</v>
      </c>
    </row>
    <row r="152" spans="1:23">
      <c r="A152" t="s">
        <v>1558</v>
      </c>
      <c r="B152" t="s">
        <v>1559</v>
      </c>
      <c r="C152" t="s">
        <v>52</v>
      </c>
      <c r="D152" t="s">
        <v>1560</v>
      </c>
      <c r="E152" t="s">
        <v>1561</v>
      </c>
      <c r="F152" t="s">
        <v>1562</v>
      </c>
      <c r="G152" s="2" t="s">
        <v>1563</v>
      </c>
      <c r="H152" t="s">
        <v>7</v>
      </c>
      <c r="I152" t="s">
        <v>8</v>
      </c>
      <c r="J152" t="s">
        <v>1079</v>
      </c>
      <c r="K152" t="s">
        <v>1357</v>
      </c>
      <c r="L152" t="s">
        <v>969</v>
      </c>
      <c r="M152" t="s">
        <v>1358</v>
      </c>
      <c r="N152" s="3">
        <f>HYPERLINK(".\.\export_data\inspection_reports\80583_wolverhampton", ".\export_data\inspection_reports\80583_wolverhampton")</f>
        <v>0</v>
      </c>
      <c r="O152" t="s">
        <v>121</v>
      </c>
      <c r="P152" t="s">
        <v>7</v>
      </c>
      <c r="Q152" t="s">
        <v>7</v>
      </c>
      <c r="R152" t="s">
        <v>30</v>
      </c>
      <c r="S152" t="s">
        <v>1082</v>
      </c>
      <c r="T152" t="s">
        <v>1082</v>
      </c>
      <c r="U152" t="s">
        <v>16</v>
      </c>
      <c r="V152" t="s">
        <v>17</v>
      </c>
      <c r="W152" t="s">
        <v>1564</v>
      </c>
    </row>
    <row r="153" spans="1:23">
      <c r="A153" t="s">
        <v>1565</v>
      </c>
      <c r="B153" t="s">
        <v>1566</v>
      </c>
      <c r="C153" t="s">
        <v>52</v>
      </c>
      <c r="D153" t="s">
        <v>1567</v>
      </c>
      <c r="E153" t="s">
        <v>1568</v>
      </c>
      <c r="F153" t="s">
        <v>1569</v>
      </c>
      <c r="G153" s="2" t="s">
        <v>1570</v>
      </c>
      <c r="H153" t="s">
        <v>7</v>
      </c>
      <c r="I153" t="s">
        <v>41</v>
      </c>
      <c r="J153" t="s">
        <v>1307</v>
      </c>
      <c r="K153" t="s">
        <v>1146</v>
      </c>
      <c r="L153" t="s">
        <v>1571</v>
      </c>
      <c r="M153" t="s">
        <v>1572</v>
      </c>
      <c r="N153" s="3">
        <f>HYPERLINK(".\.\export_data\inspection_reports\80584_worcestershire", ".\export_data\inspection_reports\80584_worcestershire")</f>
        <v>0</v>
      </c>
      <c r="O153" t="s">
        <v>7</v>
      </c>
      <c r="P153" t="s">
        <v>7</v>
      </c>
      <c r="Q153" t="s">
        <v>13</v>
      </c>
      <c r="R153" t="s">
        <v>7</v>
      </c>
      <c r="S153" t="s">
        <v>1573</v>
      </c>
      <c r="T153" t="s">
        <v>1310</v>
      </c>
      <c r="U153" t="s">
        <v>63</v>
      </c>
      <c r="V153" t="s">
        <v>17</v>
      </c>
      <c r="W153" t="s">
        <v>1574</v>
      </c>
    </row>
  </sheetData>
  <hyperlinks>
    <hyperlink ref="G2" r:id="rId1"/>
    <hyperlink ref="G3" r:id="rId2"/>
    <hyperlink ref="G4" r:id="rId3"/>
    <hyperlink ref="G5" r:id="rId4"/>
    <hyperlink ref="G6" r:id="rId5"/>
    <hyperlink ref="G7" r:id="rId6"/>
    <hyperlink ref="G8" r:id="rId7"/>
    <hyperlink ref="G9" r:id="rId8"/>
    <hyperlink ref="G10" r:id="rId9"/>
    <hyperlink ref="G11" r:id="rId10"/>
    <hyperlink ref="G12" r:id="rId11"/>
    <hyperlink ref="G13" r:id="rId12"/>
    <hyperlink ref="G14" r:id="rId13"/>
    <hyperlink ref="G15" r:id="rId14"/>
    <hyperlink ref="G16" r:id="rId15"/>
    <hyperlink ref="G17" r:id="rId16"/>
    <hyperlink ref="G18" r:id="rId17"/>
    <hyperlink ref="G19" r:id="rId18"/>
    <hyperlink ref="G20" r:id="rId19"/>
    <hyperlink ref="G21" r:id="rId20"/>
    <hyperlink ref="G22" r:id="rId21"/>
    <hyperlink ref="G23" r:id="rId22"/>
    <hyperlink ref="G24" r:id="rId23"/>
    <hyperlink ref="G25" r:id="rId24"/>
    <hyperlink ref="G26" r:id="rId25"/>
    <hyperlink ref="G27" r:id="rId26"/>
    <hyperlink ref="G28" r:id="rId27"/>
    <hyperlink ref="G29" r:id="rId28"/>
    <hyperlink ref="G30" r:id="rId29"/>
    <hyperlink ref="G31" r:id="rId30"/>
    <hyperlink ref="G32" r:id="rId31"/>
    <hyperlink ref="G33" r:id="rId32"/>
    <hyperlink ref="G34" r:id="rId33"/>
    <hyperlink ref="G35" r:id="rId34"/>
    <hyperlink ref="G36" r:id="rId35"/>
    <hyperlink ref="G37" r:id="rId36"/>
    <hyperlink ref="G38" r:id="rId37"/>
    <hyperlink ref="G39" r:id="rId38"/>
    <hyperlink ref="G40" r:id="rId39"/>
    <hyperlink ref="G41" r:id="rId40"/>
    <hyperlink ref="G42" r:id="rId41"/>
    <hyperlink ref="G43" r:id="rId42"/>
    <hyperlink ref="G44" r:id="rId43"/>
    <hyperlink ref="G45" r:id="rId44"/>
    <hyperlink ref="G46" r:id="rId45"/>
    <hyperlink ref="G47" r:id="rId46"/>
    <hyperlink ref="G48" r:id="rId47"/>
    <hyperlink ref="G49" r:id="rId48"/>
    <hyperlink ref="G50" r:id="rId49"/>
    <hyperlink ref="G51" r:id="rId50"/>
    <hyperlink ref="G52" r:id="rId51"/>
    <hyperlink ref="G53" r:id="rId52"/>
    <hyperlink ref="G54" r:id="rId53"/>
    <hyperlink ref="G55" r:id="rId54"/>
    <hyperlink ref="G56" r:id="rId55"/>
    <hyperlink ref="G57" r:id="rId56"/>
    <hyperlink ref="G58" r:id="rId57"/>
    <hyperlink ref="G59" r:id="rId58"/>
    <hyperlink ref="G60" r:id="rId59"/>
    <hyperlink ref="G61" r:id="rId60"/>
    <hyperlink ref="G62" r:id="rId61"/>
    <hyperlink ref="G63" r:id="rId62"/>
    <hyperlink ref="G64" r:id="rId63"/>
    <hyperlink ref="G65" r:id="rId64"/>
    <hyperlink ref="G66" r:id="rId65"/>
    <hyperlink ref="G67" r:id="rId66"/>
    <hyperlink ref="G68" r:id="rId67"/>
    <hyperlink ref="G69" r:id="rId68"/>
    <hyperlink ref="G70" r:id="rId69"/>
    <hyperlink ref="G71" r:id="rId70"/>
    <hyperlink ref="G72" r:id="rId71"/>
    <hyperlink ref="G73" r:id="rId72"/>
    <hyperlink ref="G74" r:id="rId73"/>
    <hyperlink ref="G75" r:id="rId74"/>
    <hyperlink ref="G76" r:id="rId75"/>
    <hyperlink ref="G77" r:id="rId76"/>
    <hyperlink ref="G78" r:id="rId77"/>
    <hyperlink ref="G79" r:id="rId78"/>
    <hyperlink ref="G80" r:id="rId79"/>
    <hyperlink ref="G81" r:id="rId80"/>
    <hyperlink ref="G82" r:id="rId81"/>
    <hyperlink ref="G83" r:id="rId82"/>
    <hyperlink ref="G84" r:id="rId83"/>
    <hyperlink ref="G85" r:id="rId84"/>
    <hyperlink ref="G86" r:id="rId85"/>
    <hyperlink ref="G87" r:id="rId86"/>
    <hyperlink ref="G88" r:id="rId87"/>
    <hyperlink ref="G89" r:id="rId88"/>
    <hyperlink ref="G90" r:id="rId89"/>
    <hyperlink ref="G91" r:id="rId90"/>
    <hyperlink ref="G92" r:id="rId91"/>
    <hyperlink ref="G93" r:id="rId92"/>
    <hyperlink ref="G94" r:id="rId93"/>
    <hyperlink ref="G95" r:id="rId94"/>
    <hyperlink ref="G96" r:id="rId95"/>
    <hyperlink ref="G97" r:id="rId96"/>
    <hyperlink ref="G98" r:id="rId97"/>
    <hyperlink ref="G99" r:id="rId98"/>
    <hyperlink ref="G100" r:id="rId99"/>
    <hyperlink ref="G101" r:id="rId100"/>
    <hyperlink ref="G102" r:id="rId101"/>
    <hyperlink ref="G103" r:id="rId102"/>
    <hyperlink ref="G104" r:id="rId103"/>
    <hyperlink ref="G105" r:id="rId104"/>
    <hyperlink ref="G106" r:id="rId105"/>
    <hyperlink ref="G107" r:id="rId106"/>
    <hyperlink ref="G108" r:id="rId107"/>
    <hyperlink ref="G109" r:id="rId108"/>
    <hyperlink ref="G110" r:id="rId109"/>
    <hyperlink ref="G111" r:id="rId110"/>
    <hyperlink ref="G112" r:id="rId111"/>
    <hyperlink ref="G113" r:id="rId112"/>
    <hyperlink ref="G114" r:id="rId113"/>
    <hyperlink ref="G115" r:id="rId114"/>
    <hyperlink ref="G116" r:id="rId115"/>
    <hyperlink ref="G117" r:id="rId116"/>
    <hyperlink ref="G118" r:id="rId117"/>
    <hyperlink ref="G119" r:id="rId118"/>
    <hyperlink ref="G120" r:id="rId119"/>
    <hyperlink ref="G121" r:id="rId120"/>
    <hyperlink ref="G122" r:id="rId121"/>
    <hyperlink ref="G123" r:id="rId122"/>
    <hyperlink ref="G124" r:id="rId123"/>
    <hyperlink ref="G125" r:id="rId124"/>
    <hyperlink ref="G126" r:id="rId125"/>
    <hyperlink ref="G127" r:id="rId126"/>
    <hyperlink ref="G128" r:id="rId127"/>
    <hyperlink ref="G129" r:id="rId128"/>
    <hyperlink ref="G130" r:id="rId129"/>
    <hyperlink ref="G131" r:id="rId130"/>
    <hyperlink ref="G132" r:id="rId131"/>
    <hyperlink ref="G133" r:id="rId132"/>
    <hyperlink ref="G134" r:id="rId133"/>
    <hyperlink ref="G135" r:id="rId134"/>
    <hyperlink ref="G136" r:id="rId135"/>
    <hyperlink ref="G137" r:id="rId136"/>
    <hyperlink ref="G138" r:id="rId137"/>
    <hyperlink ref="G139" r:id="rId138"/>
    <hyperlink ref="G140" r:id="rId139"/>
    <hyperlink ref="G141" r:id="rId140"/>
    <hyperlink ref="G142" r:id="rId141"/>
    <hyperlink ref="G143" r:id="rId142"/>
    <hyperlink ref="G144" r:id="rId143"/>
    <hyperlink ref="G145" r:id="rId144"/>
    <hyperlink ref="G146" r:id="rId145"/>
    <hyperlink ref="G147" r:id="rId146"/>
    <hyperlink ref="G148" r:id="rId147"/>
    <hyperlink ref="G149" r:id="rId148"/>
    <hyperlink ref="G150" r:id="rId149"/>
    <hyperlink ref="G151" r:id="rId150"/>
    <hyperlink ref="G152" r:id="rId151"/>
    <hyperlink ref="G153" r:id="rId15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ofsted_cs_inspections_overview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2024-11-04T08:42:35Z</dcterms:created>
  <dcterms:modified xsi:type="dcterms:W3CDTF">2024-11-04T08:42:35Z</dcterms:modified>
</cp:coreProperties>
</file>