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<sst xmlns="http://schemas.openxmlformats.org/spreadsheetml/2006/main" count="2921" uniqueCount="1423">
  <si>
    <t>80426</t>
  </si>
  <si>
    <t>370</t>
  </si>
  <si>
    <t>YH</t>
  </si>
  <si>
    <t>E08000016</t>
  </si>
  <si>
    <t>372, 384, 357, 371, 332, 894, 840, 390, 807, 394</t>
  </si>
  <si>
    <t>[(372, 'good'), (384, 'good'), (357, 'inadequate'), (371, 'good'), (332, 'requires improvement'), (894, 'outstanding'), (840, 'outstanding'), (390, 'good'), (807, 'requires improvement'), (394, 'outstanding')]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</si>
  <si>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</si>
  <si>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</si>
  <si>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</si>
  <si>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</si>
  <si>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</si>
  <si>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</si>
  <si>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</si>
  <si>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</si>
  <si>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</si>
  <si>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3</t>
  </si>
  <si>
    <t>80427</t>
  </si>
  <si>
    <t>800</t>
  </si>
  <si>
    <t>SW</t>
  </si>
  <si>
    <t>E06000022</t>
  </si>
  <si>
    <t>816, 358, 919, 356, 938, 314, 825, 931, 873, 916</t>
  </si>
  <si>
    <t>[(816, 'outstanding'), (358, 'requires improvement'), (919, 'outstanding'), (356, 'requires improvement'), (938, 'requires improvement'), (314, 'outstanding'), (825, 'requires improvement'), (931, 'good'), (873, 'requires improvement'), (916, 'good')]</t>
  </si>
  <si>
    <t>bath and north east somerset</t>
  </si>
  <si>
    <t>https://files.ofsted.gov.uk/v1/file/50283932</t>
  </si>
  <si>
    <t>amanda maxwell</t>
  </si>
  <si>
    <t>09/06/2025</t>
  </si>
  <si>
    <t>13/06/2025</t>
  </si>
  <si>
    <t>05/08/25</t>
  </si>
  <si>
    <t>8</t>
  </si>
  <si>
    <t>80428</t>
  </si>
  <si>
    <t>822</t>
  </si>
  <si>
    <t>E</t>
  </si>
  <si>
    <t>E06000055</t>
  </si>
  <si>
    <t>303, 826, 941, 311, 937, 839, 886, 935, 881, 866</t>
  </si>
  <si>
    <t>[(303, 'outstanding'), (826, 'good'), (941, 'requires improvement'), (311, 'inadequate'), (937, 'good'), (839, 'good'), (886, 'outstanding'), (935, 'requires improvement'), (881, 'outstanding'), (866, 'inadequate')]</t>
  </si>
  <si>
    <t>bedford</t>
  </si>
  <si>
    <t>https://files.ofsted.gov.uk/v1/file/50285308</t>
  </si>
  <si>
    <t>14/07/2025</t>
  </si>
  <si>
    <t>18/07/2025</t>
  </si>
  <si>
    <t>27/08/25</t>
  </si>
  <si>
    <t>80429</t>
  </si>
  <si>
    <t>330</t>
  </si>
  <si>
    <t>WM</t>
  </si>
  <si>
    <t>E08000025</t>
  </si>
  <si>
    <t>892, 352, 380, 391, 353, 889, 373, 806, 852, 355</t>
  </si>
  <si>
    <t>[(892, 'inadequate'), (352, 'good'), (380, 'inadequate'), (391, 'good'), (353, 'good'), (889, 'good'), (373, 'good'), (806, 'requires improvement'), (852, 'good'), (355, 'good')]</t>
  </si>
  <si>
    <t>birmingham</t>
  </si>
  <si>
    <t>https://files.ofsted.gov.uk/v1/file/50214110</t>
  </si>
  <si>
    <t>standard</t>
  </si>
  <si>
    <t>john roughton</t>
  </si>
  <si>
    <t>20/02/2023</t>
  </si>
  <si>
    <t>03/03/2023</t>
  </si>
  <si>
    <t>18/04/23</t>
  </si>
  <si>
    <t>5</t>
  </si>
  <si>
    <t>80430</t>
  </si>
  <si>
    <t>889</t>
  </si>
  <si>
    <t>NW</t>
  </si>
  <si>
    <t>E06000008</t>
  </si>
  <si>
    <t>380, 353, 350, 831, 354, 335, 373, 861, 330, 382</t>
  </si>
  <si>
    <t>[(380, 'inadequate'), (353, 'good'), (350, 'good'), (831, 'outstanding'), (354, 'requires improvement'), (335, 'outstanding'), (373, 'good'), (861, 'requires improvement'), (330, 'good'), (382, 'good')]</t>
  </si>
  <si>
    <t>blackburn with darwen</t>
  </si>
  <si>
    <t>https://files.ofsted.gov.uk/v1/file/50275023</t>
  </si>
  <si>
    <t>gareth dakin</t>
  </si>
  <si>
    <t>03/03/2025</t>
  </si>
  <si>
    <t>14/03/2025</t>
  </si>
  <si>
    <t>23/04/25</t>
  </si>
  <si>
    <t>2</t>
  </si>
  <si>
    <t>80431</t>
  </si>
  <si>
    <t>890</t>
  </si>
  <si>
    <t>E06000009</t>
  </si>
  <si>
    <t>805, 806, 394, 341, 393, 807, 354, 880, 355, 861</t>
  </si>
  <si>
    <t>[(805, 'outstanding'), (806, 'requires improvement'), (394, 'outstanding'), (341, 'inadequate'), (393, 'inadequate'), (807, 'requires improvement'), (354, 'requires improvement'), (880, 'good'), (355, 'good'), (861, 'requires improvement')]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</si>
  <si>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</si>
  <si>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</si>
  <si>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</si>
  <si>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</si>
  <si>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</si>
  <si>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</si>
  <si>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inspection_pre_dates_judgement</t>
  </si>
  <si>
    <t>80432</t>
  </si>
  <si>
    <t>350</t>
  </si>
  <si>
    <t>E08000001</t>
  </si>
  <si>
    <t>354, 831, 353, 357, 335, 355, 889, 331, 373, 874</t>
  </si>
  <si>
    <t>[(354, 'requires improvement'), (831, 'outstanding'), (353, 'good'), (357, 'inadequate'), (335, 'outstanding'), (355, 'good'), (889, 'good'), (331, 'good'), (373, 'good'), (874, 'inadequate')]</t>
  </si>
  <si>
    <t>bolton</t>
  </si>
  <si>
    <t>https://files.ofsted.gov.uk/v1/file/50231519</t>
  </si>
  <si>
    <t>lisa walsh</t>
  </si>
  <si>
    <t>6</t>
  </si>
  <si>
    <t>2532287</t>
  </si>
  <si>
    <t>839</t>
  </si>
  <si>
    <t>E06000058</t>
  </si>
  <si>
    <t>822, 882, 886, 878, 826, 303, 938, 926, 845, 881</t>
  </si>
  <si>
    <t>[(822, 'requires improvement'), (882, 'good'), (886, 'outstanding'), (878, 'inadequate'), (826, 'good'), (303, 'outstanding'), (938, 'requires improvement'), (926, 'good'), (845, 'good'), (881, 'outstanding')]</t>
  </si>
  <si>
    <t>bournemouth, christchurch &amp; poole</t>
  </si>
  <si>
    <t>https://files.ofsted.gov.uk/v1/file/50267804</t>
  </si>
  <si>
    <t>02/12/2024</t>
  </si>
  <si>
    <t>13/12/2024</t>
  </si>
  <si>
    <t>29/01/25</t>
  </si>
  <si>
    <t>80436</t>
  </si>
  <si>
    <t>867</t>
  </si>
  <si>
    <t>SE</t>
  </si>
  <si>
    <t>E06000036</t>
  </si>
  <si>
    <t>919, 850, 825, 931, 869, 938, 803, 823, 916, 865</t>
  </si>
  <si>
    <t>[(919, 'outstanding'), (850, 'outstanding'), (825, 'requires improvement'), (931, 'good'), (869, 'good'), (938, 'requires improvement'), (803, 'good'), (823, 'good'), (916, 'good'), (865, 'outstanding')]</t>
  </si>
  <si>
    <t>bracknell forest</t>
  </si>
  <si>
    <t>https://files.ofsted.gov.uk/v1/file/50189673</t>
  </si>
  <si>
    <t>outstanding</t>
  </si>
  <si>
    <t>13/06/2022</t>
  </si>
  <si>
    <t>17/06/2022</t>
  </si>
  <si>
    <t>29/07/22</t>
  </si>
  <si>
    <t>80438</t>
  </si>
  <si>
    <t>846</t>
  </si>
  <si>
    <t>E06000043</t>
  </si>
  <si>
    <t>801, 882, 302, 314, 800, 383, 209, 826, 212, 816</t>
  </si>
  <si>
    <t>[(801, 'requires improvement'), (882, 'good'), (302, 'good'), (314, 'outstanding'), (800, 'good'), (383, 'outstanding'), (209, 'good'), (826, 'good'), (212, 'good'), (816, 'outstanding')]</t>
  </si>
  <si>
    <t>brighton and hove</t>
  </si>
  <si>
    <t>https://files.ofsted.gov.uk/v1/file/50246981</t>
  </si>
  <si>
    <t>None</t>
  </si>
  <si>
    <t>máire atherton</t>
  </si>
  <si>
    <t>16/05/24</t>
  </si>
  <si>
    <t>80441</t>
  </si>
  <si>
    <t>801</t>
  </si>
  <si>
    <t>E06000023</t>
  </si>
  <si>
    <t>846, 383, 882, 373, 826, 851, 870, 302, 839, 382</t>
  </si>
  <si>
    <t>[(846, 'outstanding'), (383, 'outstanding'), (882, 'good'), (373, 'good'), (826, 'good'), (851, 'good'), (870, 'requires improvement'), (302, 'good'), (839, 'good'), (382, 'good')]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</si>
  <si>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</si>
  <si>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</si>
  <si>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</si>
  <si>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</si>
  <si>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</si>
  <si>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</si>
  <si>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4</t>
  </si>
  <si>
    <t>80442</t>
  </si>
  <si>
    <t>825</t>
  </si>
  <si>
    <t>E10000002</t>
  </si>
  <si>
    <t>931, 919, 869, 936, 873, 867, 823, 868, 358, 850</t>
  </si>
  <si>
    <t>[(931, 'good'), (919, 'outstanding'), (869, 'good'), (936, 'good'), (873, 'requires improvement'), (867, 'outstanding'), (823, 'good'), (868, 'good'), (358, 'requires improvement'), (850, 'outstanding')]</t>
  </si>
  <si>
    <t>buckinghamshire</t>
  </si>
  <si>
    <t>https://files.ofsted.gov.uk/v1/file/50276975</t>
  </si>
  <si>
    <t>nick bennison</t>
  </si>
  <si>
    <t>27/01/2025</t>
  </si>
  <si>
    <t>07/02/2025</t>
  </si>
  <si>
    <t>14/05/25</t>
  </si>
  <si>
    <t>80443</t>
  </si>
  <si>
    <t>351</t>
  </si>
  <si>
    <t>E08000002</t>
  </si>
  <si>
    <t>888, 908, 392, 886, 332, 891, 808, 926, 887, 303</t>
  </si>
  <si>
    <t>[(888, 'good'), (908, 'good'), (392, 'outstanding'), (886, 'outstanding'), (332, 'requires improvement'), (891, 'good'), (808, 'requires improvement'), (926, 'good'), (887, 'good'), (303, 'outstanding')]</t>
  </si>
  <si>
    <t>bury</t>
  </si>
  <si>
    <t>https://files.ofsted.gov.uk/v1/file/50283347</t>
  </si>
  <si>
    <t>rebecca dubbins</t>
  </si>
  <si>
    <t>20/06/2025</t>
  </si>
  <si>
    <t>29/07/25</t>
  </si>
  <si>
    <t>1</t>
  </si>
  <si>
    <t>80444</t>
  </si>
  <si>
    <t>381</t>
  </si>
  <si>
    <t>E08000033</t>
  </si>
  <si>
    <t>839, 845, 878, 921, 926, 882, 350, 929, 383, 356</t>
  </si>
  <si>
    <t>[(839, 'good'), (845, 'good'), (878, 'inadequate'), (921, 'good'), (926, 'good'), (882, 'good'), (350, 'good'), (929, 'outstanding'), (383, 'outstanding'), (356, 'requires improvement')]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</si>
  <si>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</si>
  <si>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</si>
  <si>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</si>
  <si>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</si>
  <si>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</si>
  <si>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</si>
  <si>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80445</t>
  </si>
  <si>
    <t>873</t>
  </si>
  <si>
    <t>E10000003</t>
  </si>
  <si>
    <t>931, 919, 825, 803, 937, 916, 938, 823, 850, 869</t>
  </si>
  <si>
    <t>[(931, 'good'), (919, 'outstanding'), (825, 'requires improvement'), (803, 'good'), (937, 'good'), (916, 'good'), (938, 'requires improvement'), (823, 'good'), (850, 'outstanding'), (869, 'good')]</t>
  </si>
  <si>
    <t>cambridgeshire</t>
  </si>
  <si>
    <t>https://files.ofsted.gov.uk/v1/file/50247204</t>
  </si>
  <si>
    <t>04/03/2024</t>
  </si>
  <si>
    <t>15/03/2024</t>
  </si>
  <si>
    <t>80446</t>
  </si>
  <si>
    <t>823</t>
  </si>
  <si>
    <t>E06000056</t>
  </si>
  <si>
    <t>825, 803, 873, 850, 865, 931, 938, 867, 869, 919</t>
  </si>
  <si>
    <t>[(825, 'requires improvement'), (803, 'good'), (873, 'requires improvement'), (850, 'outstanding'), (865, 'outstanding'), (931, 'good'), (938, 'requires improvement'), (867, 'outstanding'), (869, 'good'), (919, 'outstanding')]</t>
  </si>
  <si>
    <t>central bedfordshire</t>
  </si>
  <si>
    <t>https://files.ofsted.gov.uk/v1/file/50275136</t>
  </si>
  <si>
    <t>rebecca quested</t>
  </si>
  <si>
    <t>10/03/2025</t>
  </si>
  <si>
    <t>24/04/25</t>
  </si>
  <si>
    <t>80447</t>
  </si>
  <si>
    <t>895</t>
  </si>
  <si>
    <t>E06000049</t>
  </si>
  <si>
    <t>916, 937, 815, 877, 865, 850, 896, 931, 885, 855</t>
  </si>
  <si>
    <t>[(916, 'good'), (937, 'good'), (815, 'outstanding'), (877, 'good'), (865, 'outstanding'), (850, 'outstanding'), (896, 'requires improvement'), (931, 'good'), (885, 'good'), (855, 'outstanding')]</t>
  </si>
  <si>
    <t>cheshire east</t>
  </si>
  <si>
    <t>https://files.ofsted.gov.uk/v1/file/50247203</t>
  </si>
  <si>
    <t>inadequate</t>
  </si>
  <si>
    <t>teresa godfrey</t>
  </si>
  <si>
    <t>26/02/2024</t>
  </si>
  <si>
    <t>08/03/2024</t>
  </si>
  <si>
    <t>80448</t>
  </si>
  <si>
    <t>896</t>
  </si>
  <si>
    <t>E06000050</t>
  </si>
  <si>
    <t>334, 356, 895, 937, 885, 916, 877, 878, 938, 929</t>
  </si>
  <si>
    <t>[(334, 'inadequate'), (356, 'requires improvement'), (895, 'inadequate'), (937, 'good'), (885, 'good'), (916, 'good'), (877, 'good'), (878, 'inadequate'), (938, 'requires improvement'), (929, 'outstanding')]</t>
  </si>
  <si>
    <t>cheshire west and chester</t>
  </si>
  <si>
    <t>https://files.ofsted.gov.uk/v1/file/50255617</t>
  </si>
  <si>
    <t>alison smale</t>
  </si>
  <si>
    <t>15/07/2024</t>
  </si>
  <si>
    <t>19/07/2024</t>
  </si>
  <si>
    <t>28/08/24</t>
  </si>
  <si>
    <t>80449</t>
  </si>
  <si>
    <t>380</t>
  </si>
  <si>
    <t>E08000032</t>
  </si>
  <si>
    <t>889, 330, 353, 373, 831, 354, 350, 335, 333, 382</t>
  </si>
  <si>
    <t>[(889, 'good'), (330, 'good'), (353, 'good'), (373, 'good'), (831, 'outstanding'), (354, 'requires improvement'), (350, 'good'), (335, 'outstanding'), (333, 'requires improvement'), (382, 'good')]</t>
  </si>
  <si>
    <t>bradford</t>
  </si>
  <si>
    <t>https://files.ofsted.gov.uk/v1/file/50206434</t>
  </si>
  <si>
    <t>matt reed</t>
  </si>
  <si>
    <t>21/11/2022</t>
  </si>
  <si>
    <t>02/12/2022</t>
  </si>
  <si>
    <t>31/01/23</t>
  </si>
  <si>
    <t>80450</t>
  </si>
  <si>
    <t>201</t>
  </si>
  <si>
    <t>GL</t>
  </si>
  <si>
    <t>E09000001</t>
  </si>
  <si>
    <t>202, 205, 207, 210, 208, 206, 212, 213, 209, 846</t>
  </si>
  <si>
    <t>[(202, 'outstanding'), (205, 'outstanding'), (207, 'outstanding'), (210, 'good'), (208, 'requires improvement'), (206, 'outstanding'), (212, 'good'), (213, 'outstanding'), (209, 'good'), (846, 'outstanding')]</t>
  </si>
  <si>
    <t>london corporation</t>
  </si>
  <si>
    <t>https://files.ofsted.gov.uk/v1/file/50260648</t>
  </si>
  <si>
    <t>christine kennet</t>
  </si>
  <si>
    <t>23/09/2024</t>
  </si>
  <si>
    <t>27/09/2024</t>
  </si>
  <si>
    <t>05/11/24</t>
  </si>
  <si>
    <t>9</t>
  </si>
  <si>
    <t>80451</t>
  </si>
  <si>
    <t>384</t>
  </si>
  <si>
    <t>E08000036</t>
  </si>
  <si>
    <t>332, 370, 894, 372, 925, 357, 371, 813, 841, 888</t>
  </si>
  <si>
    <t>[(332, 'requires improvement'), (370, 'good'), (894, 'outstanding'), (372, 'good'), (925, 'outstanding'), (357, 'inadequate'), (371, 'good'), (813, 'outstanding'), (841, 'good'), (888, 'good')]</t>
  </si>
  <si>
    <t>wakefield</t>
  </si>
  <si>
    <t>https://files.ofsted.gov.uk/v1/file/50282475</t>
  </si>
  <si>
    <t>24/03/2025</t>
  </si>
  <si>
    <t>28/03/2025</t>
  </si>
  <si>
    <t>18/07/25</t>
  </si>
  <si>
    <t>80453</t>
  </si>
  <si>
    <t>816</t>
  </si>
  <si>
    <t>E06000014</t>
  </si>
  <si>
    <t>916, 800, 802, 919, 937, 931, 938, 358, 850, 356</t>
  </si>
  <si>
    <t>[(916, 'good'), (800, 'good'), (802, 'requires improvement'), (919, 'outstanding'), (937, 'good'), (931, 'good'), (938, 'requires improvement'), (358, 'requires improvement'), (850, 'outstanding'), (356, 'requires improvement')]</t>
  </si>
  <si>
    <t>york</t>
  </si>
  <si>
    <t>https://files.ofsted.gov.uk/v1/file/50274368</t>
  </si>
  <si>
    <t>rachel fairhurst</t>
  </si>
  <si>
    <t>24/02/2025</t>
  </si>
  <si>
    <t>07/03/2025</t>
  </si>
  <si>
    <t>15/04/25</t>
  </si>
  <si>
    <t>80454</t>
  </si>
  <si>
    <t>908</t>
  </si>
  <si>
    <t>E06000052</t>
  </si>
  <si>
    <t>926, 351, 845, 830, 929, 935, 878, 891, 888, 886</t>
  </si>
  <si>
    <t>[(926, 'good'), (351, 'requires improvement'), (845, 'good'), (830, 'good'), (929, 'outstanding'), (935, 'requires improvement'), (878, 'inadequate'), (891, 'good'), (888, 'good'), (886, 'outstanding')]</t>
  </si>
  <si>
    <t>cornwall</t>
  </si>
  <si>
    <t>https://files.ofsted.gov.uk/v1/file/50255376</t>
  </si>
  <si>
    <t>sarah canto</t>
  </si>
  <si>
    <t>01/07/2024</t>
  </si>
  <si>
    <t>05/07/2024</t>
  </si>
  <si>
    <t>22/08/24</t>
  </si>
  <si>
    <t>80455</t>
  </si>
  <si>
    <t>420</t>
  </si>
  <si>
    <t>E06000053</t>
  </si>
  <si>
    <t>869, 825, 872, 931, 850, 936, 873, 802, 867, 865</t>
  </si>
  <si>
    <t>[(869, 'good'), (825, 'requires improvement'), (872, 'requires improvement'), (931, 'good'), (850, 'outstanding'), (936, 'good'), (873, 'requires improvement'), (802, 'requires improvement'), (867, 'outstanding'), (865, 'outstanding')]</t>
  </si>
  <si>
    <t>isles of scilly</t>
  </si>
  <si>
    <t>https://files.ofsted.gov.uk/v1/file/50226696</t>
  </si>
  <si>
    <t>11/07/2023</t>
  </si>
  <si>
    <t>13/07/2023</t>
  </si>
  <si>
    <t>25/08/23</t>
  </si>
  <si>
    <t>80456</t>
  </si>
  <si>
    <t>331</t>
  </si>
  <si>
    <t>E08000026</t>
  </si>
  <si>
    <t>831, 852, 874, 350, 336, 312, 354, 335, 821, 861</t>
  </si>
  <si>
    <t>[(831, 'outstanding'), (852, 'good'), (874, 'inadequate'), (350, 'good'), (336, 'good'), (312, 'outstanding'), (354, 'requires improvement'), (335, 'outstanding'), (821, 'requires improvement'), (861, 'requires improvement')]</t>
  </si>
  <si>
    <t>coventry</t>
  </si>
  <si>
    <t>https://files.ofsted.gov.uk/v1/file/50190643</t>
  </si>
  <si>
    <t>20/06/2022</t>
  </si>
  <si>
    <t>01/07/2022</t>
  </si>
  <si>
    <t>12/08/22</t>
  </si>
  <si>
    <t>2733690</t>
  </si>
  <si>
    <t>942</t>
  </si>
  <si>
    <t>E10000006</t>
  </si>
  <si>
    <t>943, 925, 884, 888, 813, 384, 860, 929, 371, 370</t>
  </si>
  <si>
    <t>[(943, 'good'), (925, 'outstanding'), (884, 'inadequate'), (888, 'good'), (813, 'outstanding'), (384, 'good'), (860, 'requires improvement'), (929, 'outstanding'), (371, 'good'), (370, 'good')]</t>
  </si>
  <si>
    <t>cumberland</t>
  </si>
  <si>
    <t>https://files.ofsted.gov.uk/v1/file/50262710</t>
  </si>
  <si>
    <t>07/10/2024</t>
  </si>
  <si>
    <t>18/10/2024</t>
  </si>
  <si>
    <t>26/11/24</t>
  </si>
  <si>
    <t>80458</t>
  </si>
  <si>
    <t>841</t>
  </si>
  <si>
    <t>NE</t>
  </si>
  <si>
    <t>E06000005</t>
  </si>
  <si>
    <t>390, 808, 332, 384, 888, 894, 372, 357, 840, 371</t>
  </si>
  <si>
    <t>[(390, 'good'), (808, 'requires improvement'), (332, 'requires improvement'), (384, 'good'), (888, 'good'), (894, 'outstanding'), (372, 'good'), (357, 'inadequate'), (840, 'outstanding'), (371, 'good')]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</si>
  <si>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</si>
  <si>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</si>
  <si>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</si>
  <si>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</si>
  <si>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</si>
  <si>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</si>
  <si>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80459</t>
  </si>
  <si>
    <t>831</t>
  </si>
  <si>
    <t>EM</t>
  </si>
  <si>
    <t>E06000015</t>
  </si>
  <si>
    <t>331, 350, 335, 852, 382, 874, 354, 373, 357, 861</t>
  </si>
  <si>
    <t>[(331, 'good'), (350, 'good'), (335, 'outstanding'), (852, 'good'), (382, 'good'), (874, 'inadequate'), (354, 'requires improvement'), (373, 'good'), (357, 'inadequate'), (861, 'requires improvement')]</t>
  </si>
  <si>
    <t>derby</t>
  </si>
  <si>
    <t>https://files.ofsted.gov.uk/v1/file/50281395</t>
  </si>
  <si>
    <t>margaret burke</t>
  </si>
  <si>
    <t>19/05/2025</t>
  </si>
  <si>
    <t>23/05/2025</t>
  </si>
  <si>
    <t>08/07/25</t>
  </si>
  <si>
    <t>80460</t>
  </si>
  <si>
    <t>830</t>
  </si>
  <si>
    <t>E10000007</t>
  </si>
  <si>
    <t>891, 933, 935, 926, 860, 878, 893, 929, 838, 885</t>
  </si>
  <si>
    <t>[(891, 'good'), (933, 'good'), (935, 'requires improvement'), (926, 'good'), (860, 'requires improvement'), (878, 'inadequate'), (893, 'outstanding'), (929, 'outstanding'), (838, 'outstanding'), (885, 'good')]</t>
  </si>
  <si>
    <t>derbyshire</t>
  </si>
  <si>
    <t>https://files.ofsted.gov.uk/v1/file/50237006</t>
  </si>
  <si>
    <t>30/10/2023</t>
  </si>
  <si>
    <t>10/11/2023</t>
  </si>
  <si>
    <t>12/01/24</t>
  </si>
  <si>
    <t>80461</t>
  </si>
  <si>
    <t>878</t>
  </si>
  <si>
    <t>E10000008</t>
  </si>
  <si>
    <t>845, 838, 926, 886, 933, 935, 938, 830, 881, 885</t>
  </si>
  <si>
    <t>[(845, 'good'), (838, 'outstanding'), (926, 'good'), (886, 'outstanding'), (933, 'good'), (935, 'requires improvement'), (938, 'requires improvement'), (830, 'good'), (881, 'outstanding'), (885, 'good')]</t>
  </si>
  <si>
    <t>devon</t>
  </si>
  <si>
    <t>https://files.ofsted.gov.uk/v1/file/50276862</t>
  </si>
  <si>
    <t>30/09/2024</t>
  </si>
  <si>
    <t>11/10/2024</t>
  </si>
  <si>
    <t>13/05/25</t>
  </si>
  <si>
    <t>0</t>
  </si>
  <si>
    <t>80462</t>
  </si>
  <si>
    <t>371</t>
  </si>
  <si>
    <t>E08000017</t>
  </si>
  <si>
    <t>372, 370, 384, 894, 357, 812, 335, 861, 354, 813</t>
  </si>
  <si>
    <t>[(372, 'good'), (370, 'good'), (384, 'good'), (894, 'outstanding'), (357, 'inadequate'), (812, 'good'), (335, 'outstanding'), (861, 'requires improvement'), (354, 'requires improvement'), (813, 'outstanding')]</t>
  </si>
  <si>
    <t>doncaster</t>
  </si>
  <si>
    <t>https://files.ofsted.gov.uk/v1/file/50271937</t>
  </si>
  <si>
    <t>catherine heron</t>
  </si>
  <si>
    <t>20/01/2025</t>
  </si>
  <si>
    <t>31/01/2025</t>
  </si>
  <si>
    <t>18/03/25</t>
  </si>
  <si>
    <t>2532283</t>
  </si>
  <si>
    <t>838</t>
  </si>
  <si>
    <t>E10000009</t>
  </si>
  <si>
    <t>933, 878, 893, 935, 885, 881, 830, 886, 938, 815</t>
  </si>
  <si>
    <t>[(933, 'good'), (878, 'inadequate'), (893, 'outstanding'), (935, 'requires improvement'), (885, 'good'), (881, 'outstanding'), (830, 'good'), (886, 'outstanding'), (938, 'requires improvement'), (815, 'outstanding')]</t>
  </si>
  <si>
    <t>dorset</t>
  </si>
  <si>
    <t>https://files.ofsted.gov.uk/v1/file/50276411</t>
  </si>
  <si>
    <t>17/03/2025</t>
  </si>
  <si>
    <t>21/03/2025</t>
  </si>
  <si>
    <t>09/05/25</t>
  </si>
  <si>
    <t>80464</t>
  </si>
  <si>
    <t>332</t>
  </si>
  <si>
    <t>E08000027</t>
  </si>
  <si>
    <t>384, 894, 808, 372, 370, 887, 357, 888, 841, 925</t>
  </si>
  <si>
    <t>[(384, 'good'), (894, 'outstanding'), (808, 'requires improvement'), (372, 'good'), (370, 'good'), (887, 'good'), (357, 'inadequate'), (888, 'good'), (841, 'good'), (925, 'outstanding')]</t>
  </si>
  <si>
    <t>dudley</t>
  </si>
  <si>
    <t>https://files.ofsted.gov.uk/v1/file/50204402</t>
  </si>
  <si>
    <t>31/10/2022</t>
  </si>
  <si>
    <t>11/11/2022</t>
  </si>
  <si>
    <t>13/01/23</t>
  </si>
  <si>
    <t>80465</t>
  </si>
  <si>
    <t>840</t>
  </si>
  <si>
    <t>E06000047</t>
  </si>
  <si>
    <t>876, 344, 390, 807, 372, 370, 394, 393, 808, 841</t>
  </si>
  <si>
    <t>[(876, 'inadequate'), (344, 'requires improvement'), (390, 'good'), (807, 'requires improvement'), (372, 'good'), (370, 'good'), (394, 'outstanding'), (393, 'inadequate'), (808, 'requires improvement'), (841, 'good')]</t>
  </si>
  <si>
    <t>durham</t>
  </si>
  <si>
    <t>https://files.ofsted.gov.uk/v1/file/50276863</t>
  </si>
  <si>
    <t>ceri evans</t>
  </si>
  <si>
    <t>80466</t>
  </si>
  <si>
    <t>811</t>
  </si>
  <si>
    <t>E06000011</t>
  </si>
  <si>
    <t>860, 893, 815, 877, 855, 933, 884, 943, 937, 830</t>
  </si>
  <si>
    <t>[(860, 'requires improvement'), (893, 'outstanding'), (815, 'outstanding'), (877, 'good'), (855, 'outstanding'), (933, 'good'), (884, 'inadequate'), (943, 'good'), (937, 'good'), (830, 'good')]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</si>
  <si>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</si>
  <si>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</si>
  <si>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</si>
  <si>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</si>
  <si>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</si>
  <si>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</si>
  <si>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80467</t>
  </si>
  <si>
    <t>845</t>
  </si>
  <si>
    <t>E10000011</t>
  </si>
  <si>
    <t>878, 886, 908, 926, 881, 351, 838, 938, 929, 839</t>
  </si>
  <si>
    <t>[(878, 'inadequate'), (886, 'outstanding'), (908, 'good'), (926, 'good'), (881, 'outstanding'), (351, 'requires improvement'), (838, 'outstanding'), (938, 'requires improvement'), (929, 'outstanding'), (839, 'good')]</t>
  </si>
  <si>
    <t>east sussex</t>
  </si>
  <si>
    <t>https://files.ofsted.gov.uk/v1/file/50239111</t>
  </si>
  <si>
    <t>tom anthony</t>
  </si>
  <si>
    <t>11/12/2023</t>
  </si>
  <si>
    <t>15/12/2023</t>
  </si>
  <si>
    <t>06/02/24</t>
  </si>
  <si>
    <t>80468</t>
  </si>
  <si>
    <t>881</t>
  </si>
  <si>
    <t>E10000012</t>
  </si>
  <si>
    <t>886, 938, 916, 802, 935, 850, 937, 933, 303, 865</t>
  </si>
  <si>
    <t>[(886, 'outstanding'), (938, 'requires improvement'), (916, 'good'), (802, 'requires improvement'), (935, 'requires improvement'), (850, 'outstanding'), (937, 'good'), (933, 'good'), (303, 'outstanding'), (865, 'outstanding')]</t>
  </si>
  <si>
    <t>essex</t>
  </si>
  <si>
    <t>https://files.ofsted.gov.uk/v1/file/50225703</t>
  </si>
  <si>
    <t>kendra bell</t>
  </si>
  <si>
    <t>26/06/2023</t>
  </si>
  <si>
    <t>30/06/2023</t>
  </si>
  <si>
    <t>11/08/23</t>
  </si>
  <si>
    <t>80469</t>
  </si>
  <si>
    <t>390</t>
  </si>
  <si>
    <t>E08000037</t>
  </si>
  <si>
    <t>841, 357, 393, 372, 808, 840, 807, 394, 332, 384</t>
  </si>
  <si>
    <t>[(841, 'good'), (357, 'inadequate'), (393, 'inadequate'), (372, 'good'), (808, 'requires improvement'), (840, 'outstanding'), (807, 'requires improvement'), (394, 'outstanding'), (332, 'requires improvement'), (384, 'good')]</t>
  </si>
  <si>
    <t>gateshead</t>
  </si>
  <si>
    <t>https://files.ofsted.gov.uk/v1/file/50267802</t>
  </si>
  <si>
    <t>06/12/2024</t>
  </si>
  <si>
    <t>80470</t>
  </si>
  <si>
    <t>916</t>
  </si>
  <si>
    <t>E10000013</t>
  </si>
  <si>
    <t>937, 938, 850, 802, 865, 895, 855, 931, 881, 885</t>
  </si>
  <si>
    <t>[(937, 'good'), (938, 'requires improvement'), (850, 'outstanding'), (802, 'requires improvement'), (865, 'outstanding'), (895, 'inadequate'), (855, 'outstanding'), (931, 'good'), (881, 'outstanding'), (885, 'good')]</t>
  </si>
  <si>
    <t>gloucestershire</t>
  </si>
  <si>
    <t>https://files.ofsted.gov.uk/v1/file/50283717</t>
  </si>
  <si>
    <t>sophie wales</t>
  </si>
  <si>
    <t>04/08/25</t>
  </si>
  <si>
    <t>80471</t>
  </si>
  <si>
    <t>876</t>
  </si>
  <si>
    <t>E06000006</t>
  </si>
  <si>
    <t>342, 840, 344, 394, 807, 370, 390, 372, 808, 343</t>
  </si>
  <si>
    <t>[(342, 'good'), (840, 'outstanding'), (344, 'requires improvement'), (394, 'outstanding'), (807, 'requires improvement'), (370, 'good'), (390, 'good'), (372, 'good'), (808, 'requires improvement'), (343, 'good')]</t>
  </si>
  <si>
    <t>halton</t>
  </si>
  <si>
    <t>https://files.ofsted.gov.uk/v1/file/50252259</t>
  </si>
  <si>
    <t>13/05/2024</t>
  </si>
  <si>
    <t>24/05/2024</t>
  </si>
  <si>
    <t>12/07/24</t>
  </si>
  <si>
    <t>80472</t>
  </si>
  <si>
    <t>850</t>
  </si>
  <si>
    <t>E10000014</t>
  </si>
  <si>
    <t>865, 802, 916, 938, 869, 867, 803, 937, 931, 855</t>
  </si>
  <si>
    <t>[(865, 'outstanding'), (802, 'requires improvement'), (916, 'good'), (938, 'requires improvement'), (869, 'good'), (867, 'outstanding'), (803, 'good'), (937, 'good'), (931, 'good'), (855, 'outstanding')]</t>
  </si>
  <si>
    <t>hampshire</t>
  </si>
  <si>
    <t>https://files.ofsted.gov.uk/v1/file/50253183</t>
  </si>
  <si>
    <t>10/06/2024</t>
  </si>
  <si>
    <t>14/06/2024</t>
  </si>
  <si>
    <t>23/07/24</t>
  </si>
  <si>
    <t>80473</t>
  </si>
  <si>
    <t>805</t>
  </si>
  <si>
    <t>E06000001</t>
  </si>
  <si>
    <t>807, 394, 393, 890, 806, 390, 840, 876, 372, 340</t>
  </si>
  <si>
    <t>[(807, 'requires improvement'), (394, 'outstanding'), (393, 'inadequate'), (890, 'requires improvement'), (806, 'requires improvement'), (390, 'good'), (840, 'outstanding'), (876, 'inadequate'), (372, 'good'), (340, 'inadequate')]</t>
  </si>
  <si>
    <t>hartlepool</t>
  </si>
  <si>
    <t>https://files.ofsted.gov.uk/v1/file/50247208</t>
  </si>
  <si>
    <t>18/03/2024</t>
  </si>
  <si>
    <t>22/03/2024</t>
  </si>
  <si>
    <t>80474</t>
  </si>
  <si>
    <t>884</t>
  </si>
  <si>
    <t>E06000019</t>
  </si>
  <si>
    <t>943, 860, 925, 893, 933, 888, 935, 811, 815, 830</t>
  </si>
  <si>
    <t>[(943, 'good'), (860, 'requires improvement'), (925, 'outstanding'), (893, 'outstanding'), (933, 'good'), (888, 'good'), (935, 'requires improvement'), (811, 'good'), (815, 'outstanding'), (830, 'good')]</t>
  </si>
  <si>
    <t>herefordshire</t>
  </si>
  <si>
    <t>https://files.ofsted.gov.uk/v1/file/50192875</t>
  </si>
  <si>
    <t>18/07/2022</t>
  </si>
  <si>
    <t>29/07/2022</t>
  </si>
  <si>
    <t>21/09/22</t>
  </si>
  <si>
    <t>80475</t>
  </si>
  <si>
    <t>919</t>
  </si>
  <si>
    <t>E10000015</t>
  </si>
  <si>
    <t>931, 825, 873, 867, 938, 305, 850, 358, 916, 869</t>
  </si>
  <si>
    <t>[(931, 'good'), (825, 'requires improvement'), (873, 'requires improvement'), (867, 'outstanding'), (938, 'requires improvement'), (305, 'outstanding'), (850, 'outstanding'), (358, 'requires improvement'), (916, 'good'), (869, 'good')]</t>
  </si>
  <si>
    <t>hertfordshire</t>
  </si>
  <si>
    <t>https://files.ofsted.gov.uk/v1/file/50210577</t>
  </si>
  <si>
    <t>23/01/2023</t>
  </si>
  <si>
    <t>80419</t>
  </si>
  <si>
    <t>921</t>
  </si>
  <si>
    <t>E06000046</t>
  </si>
  <si>
    <t>357, 908, 926, 880, 879, 350, 929, 372, 354, 351</t>
  </si>
  <si>
    <t>[(357, 'inadequate'), (908, 'good'), (926, 'good'), (880, 'good'), (879, 'requires improvement'), (350, 'good'), (929, 'outstanding'), (372, 'good'), (354, 'requires improvement'), (351, 'requires improvement')]</t>
  </si>
  <si>
    <t>isle of wight</t>
  </si>
  <si>
    <t>https://files.ofsted.gov.uk/v1/file/50235617</t>
  </si>
  <si>
    <t>03/11/2023</t>
  </si>
  <si>
    <t>15/12/23</t>
  </si>
  <si>
    <t>80476</t>
  </si>
  <si>
    <t>886</t>
  </si>
  <si>
    <t>E10000016</t>
  </si>
  <si>
    <t>881, 845, 878, 303, 935, 926, 891, 938, 822, 933</t>
  </si>
  <si>
    <t>[(881, 'outstanding'), (845, 'good'), (878, 'inadequate'), (303, 'outstanding'), (935, 'requires improvement'), (926, 'good'), (891, 'good'), (938, 'requires improvement'), (822, 'requires improvement'), (933, 'good')]</t>
  </si>
  <si>
    <t>kent</t>
  </si>
  <si>
    <t>https://files.ofsted.gov.uk/v1/file/50187561</t>
  </si>
  <si>
    <t>09/05/2022</t>
  </si>
  <si>
    <t>20/05/2022</t>
  </si>
  <si>
    <t>05/07/22</t>
  </si>
  <si>
    <t>80477</t>
  </si>
  <si>
    <t>810</t>
  </si>
  <si>
    <t>E06000010</t>
  </si>
  <si>
    <t>333, 336, 861, 335, 812, 354, 806, 371, 831, 372</t>
  </si>
  <si>
    <t>[(333, 'requires improvement'), (336, 'good'), (861, 'requires improvement'), (335, 'outstanding'), (812, 'good'), (354, 'requires improvement'), (806, 'requires improvement'), (371, 'good'), (831, 'outstanding'), (372, 'good')]</t>
  </si>
  <si>
    <t>kingston upon hull</t>
  </si>
  <si>
    <t>https://files.ofsted.gov.uk/v1/file/50204403</t>
  </si>
  <si>
    <t>louise hollick</t>
  </si>
  <si>
    <t>14/11/2022</t>
  </si>
  <si>
    <t>25/11/2022</t>
  </si>
  <si>
    <t>80478</t>
  </si>
  <si>
    <t>382</t>
  </si>
  <si>
    <t>E08000034</t>
  </si>
  <si>
    <t>373, 357, 851, 831, 879, 354, 351, 384, 908, 390</t>
  </si>
  <si>
    <t>[(373, 'good'), (357, 'inadequate'), (851, 'good'), (831, 'outstanding'), (879, 'requires improvement'), (354, 'requires improvement'), (351, 'requires improvement'), (384, 'good'), (908, 'good'), (390, 'good')]</t>
  </si>
  <si>
    <t>kirklees</t>
  </si>
  <si>
    <t>https://files.ofsted.gov.uk/v1/file/50255618</t>
  </si>
  <si>
    <t>rachel griffiths</t>
  </si>
  <si>
    <t>08/07/2024</t>
  </si>
  <si>
    <t>80479</t>
  </si>
  <si>
    <t>340</t>
  </si>
  <si>
    <t>E08000011</t>
  </si>
  <si>
    <t>342, 876, 394, 805, 807, 343, 344, 393, 840, 341</t>
  </si>
  <si>
    <t>[(342, 'good'), (876, 'inadequate'), (394, 'outstanding'), (805, 'outstanding'), (807, 'requires improvement'), (343, 'good'), (344, 'requires improvement'), (393, 'inadequate'), (840, 'outstanding'), (341, 'inadequate')]</t>
  </si>
  <si>
    <t>knowsley</t>
  </si>
  <si>
    <t>https://files.ofsted.gov.uk/v1/file/50267008</t>
  </si>
  <si>
    <t>rebekah tucker</t>
  </si>
  <si>
    <t>18/11/2024</t>
  </si>
  <si>
    <t>29/11/2024</t>
  </si>
  <si>
    <t>20/01/25</t>
  </si>
  <si>
    <t>80480</t>
  </si>
  <si>
    <t>888</t>
  </si>
  <si>
    <t>E10000017</t>
  </si>
  <si>
    <t>925, 351, 332, 884, 841, 808, 384, 891, 929, 359</t>
  </si>
  <si>
    <t>[(925, 'outstanding'), (351, 'requires improvement'), (332, 'requires improvement'), (884, 'inadequate'), (841, 'good'), (808, 'requires improvement'), (384, 'good'), (891, 'good'), (929, 'outstanding'), (359, 'requires improvement')]</t>
  </si>
  <si>
    <t>lancashire</t>
  </si>
  <si>
    <t>https://files.ofsted.gov.uk/v1/file/50205966</t>
  </si>
  <si>
    <t>28/11/2022</t>
  </si>
  <si>
    <t>09/12/2022</t>
  </si>
  <si>
    <t>26/01/23</t>
  </si>
  <si>
    <t>80481</t>
  </si>
  <si>
    <t>383</t>
  </si>
  <si>
    <t>E08000035</t>
  </si>
  <si>
    <t>851, 882, 373, 826, 382, 355, 801, 852, 306, 839</t>
  </si>
  <si>
    <t>[(851, 'good'), (882, 'good'), (373, 'good'), (826, 'good'), (382, 'good'), (355, 'good'), (801, 'requires improvement'), (852, 'good'), (306, 'good'), (839, 'good')]</t>
  </si>
  <si>
    <t>leeds</t>
  </si>
  <si>
    <t>https://files.ofsted.gov.uk/v1/file/50284438</t>
  </si>
  <si>
    <t>30/06/2025</t>
  </si>
  <si>
    <t>04/07/2025</t>
  </si>
  <si>
    <t>12/08/25</t>
  </si>
  <si>
    <t>80482</t>
  </si>
  <si>
    <t>856</t>
  </si>
  <si>
    <t>E06000016</t>
  </si>
  <si>
    <t>821, 871, 304, 316, 333, 380, 307, 313, 330, 889</t>
  </si>
  <si>
    <t>[(821, 'requires improvement'), (871, 'requires improvement'), (304, 'good'), (316, 'good'), (333, 'requires improvement'), (380, 'inadequate'), (307, 'good'), (313, 'good'), (330, 'good'), (889, 'good')]</t>
  </si>
  <si>
    <t>leicester</t>
  </si>
  <si>
    <t>https://files.ofsted.gov.uk/v1/file/50267800</t>
  </si>
  <si>
    <t>80483</t>
  </si>
  <si>
    <t>855</t>
  </si>
  <si>
    <t>E10000018</t>
  </si>
  <si>
    <t>916, 803, 937, 802, 850, 865, 933, 938, 811, 891</t>
  </si>
  <si>
    <t>[(916, 'good'), (803, 'good'), (937, 'good'), (802, 'requires improvement'), (850, 'outstanding'), (865, 'outstanding'), (933, 'good'), (938, 'requires improvement'), (811, 'good'), (891, 'good')]</t>
  </si>
  <si>
    <t>leicestershire</t>
  </si>
  <si>
    <t>https://files.ofsted.gov.uk/v1/file/50252253</t>
  </si>
  <si>
    <t>22/04/2024</t>
  </si>
  <si>
    <t>03/05/2024</t>
  </si>
  <si>
    <t>80484</t>
  </si>
  <si>
    <t>925</t>
  </si>
  <si>
    <t>E10000019</t>
  </si>
  <si>
    <t>888, 384, 884, 813, 926, 935, 332, 940, 830, 933</t>
  </si>
  <si>
    <t>[(888, 'good'), (384, 'good'), (884, 'inadequate'), (813, 'outstanding'), (926, 'good'), (935, 'requires improvement'), (332, 'requires improvement'), (940, 'requires improvement'), (830, 'good'), (933, 'good')]</t>
  </si>
  <si>
    <t>lincolnshire</t>
  </si>
  <si>
    <t>https://files.ofsted.gov.uk/v1/file/50219720</t>
  </si>
  <si>
    <t>24/04/2023</t>
  </si>
  <si>
    <t>28/04/2023</t>
  </si>
  <si>
    <t>14/06/23</t>
  </si>
  <si>
    <t>80485</t>
  </si>
  <si>
    <t>341</t>
  </si>
  <si>
    <t>E08000012</t>
  </si>
  <si>
    <t>890, 805, 806, 355, 393, 340, 394, 391, 807, 354</t>
  </si>
  <si>
    <t>[(890, 'requires improvement'), (805, 'outstanding'), (806, 'requires improvement'), (355, 'good'), (393, 'inadequate'), (340, 'inadequate'), (394, 'outstanding'), (391, 'good'), (807, 'requires improvement'), (354, 'requires improvement')]</t>
  </si>
  <si>
    <t>liverpool</t>
  </si>
  <si>
    <t>https://files.ofsted.gov.uk/v1/file/50218078</t>
  </si>
  <si>
    <t>13/03/2023</t>
  </si>
  <si>
    <t>24/03/2023</t>
  </si>
  <si>
    <t>25/05/23</t>
  </si>
  <si>
    <t>80486</t>
  </si>
  <si>
    <t>301</t>
  </si>
  <si>
    <t>E09000002</t>
  </si>
  <si>
    <t>308, 821, 313, 333, 336, 307, 304, 312, 874, 203</t>
  </si>
  <si>
    <t>[(308, 'good'), (821, 'requires improvement'), (313, 'good'), (333, 'requires improvement'), (336, 'good'), (307, 'good'), (304, 'good'), (312, 'outstanding'), (874, 'inadequate'), (203, 'outstanding')]</t>
  </si>
  <si>
    <t>barking and dagenham</t>
  </si>
  <si>
    <t>https://files.ofsted.gov.uk/v1/file/50227183</t>
  </si>
  <si>
    <t>10/07/2023</t>
  </si>
  <si>
    <t>21/07/2023</t>
  </si>
  <si>
    <t>04/09/23</t>
  </si>
  <si>
    <t>80487</t>
  </si>
  <si>
    <t>302</t>
  </si>
  <si>
    <t>E09000003</t>
  </si>
  <si>
    <t>320, 870, 310, 317, 315, 306, 209, 312, 309, 307</t>
  </si>
  <si>
    <t>[(320, 'good'), (870, 'requires improvement'), (310, 'inadequate'), (317, 'outstanding'), (315, 'outstanding'), (306, 'good'), (209, 'good'), (312, 'outstanding'), (309, 'good'), (307, 'good')]</t>
  </si>
  <si>
    <t>barnet</t>
  </si>
  <si>
    <t>https://files.ofsted.gov.uk/v1/file/50253182</t>
  </si>
  <si>
    <t>80488</t>
  </si>
  <si>
    <t>303</t>
  </si>
  <si>
    <t>E09000004</t>
  </si>
  <si>
    <t>311, 822, 886, 881, 883, 887, 826, 866, 839, 351</t>
  </si>
  <si>
    <t>[(311, 'inadequate'), (822, 'requires improvement'), (886, 'outstanding'), (881, 'outstanding'), (883, 'outstanding'), (887, 'good'), (826, 'good'), (866, 'inadequate'), (839, 'good'), (351, 'requires improvement')]</t>
  </si>
  <si>
    <t>bexley</t>
  </si>
  <si>
    <t>https://files.ofsted.gov.uk/v1/file/50212243</t>
  </si>
  <si>
    <t>06/02/2023</t>
  </si>
  <si>
    <t>80489</t>
  </si>
  <si>
    <t>304</t>
  </si>
  <si>
    <t>E09000005</t>
  </si>
  <si>
    <t>307, 316, 313, 309, 821, 871, 301, 308, 320, 317</t>
  </si>
  <si>
    <t>[(307, 'good'), (316, 'good'), (313, 'good'), (309, 'good'), (821, 'requires improvement'), (871, 'requires improvement'), (301, 'requires improvement'), (308, 'good'), (320, 'good'), (317, 'outstanding')]</t>
  </si>
  <si>
    <t>brent</t>
  </si>
  <si>
    <t>https://files.ofsted.gov.uk/v1/file/50213625</t>
  </si>
  <si>
    <t>24/02/2023</t>
  </si>
  <si>
    <t>11/04/23</t>
  </si>
  <si>
    <t>80490</t>
  </si>
  <si>
    <t>305</t>
  </si>
  <si>
    <t>E09000006</t>
  </si>
  <si>
    <t>919, 358, 825, 869, 867, 931, 850, 868, 334, 936</t>
  </si>
  <si>
    <t>[(919, 'outstanding'), (358, 'requires improvement'), (825, 'requires improvement'), (869, 'good'), (867, 'outstanding'), (931, 'good'), (850, 'outstanding'), (868, 'good'), (334, 'inadequate'), (936, 'good')]</t>
  </si>
  <si>
    <t>bromley</t>
  </si>
  <si>
    <t>https://files.ofsted.gov.uk/v1/file/50237004</t>
  </si>
  <si>
    <t>claire beckingham</t>
  </si>
  <si>
    <t>13/11/2023</t>
  </si>
  <si>
    <t>17/11/2023</t>
  </si>
  <si>
    <t>80491</t>
  </si>
  <si>
    <t>202</t>
  </si>
  <si>
    <t>E09000007</t>
  </si>
  <si>
    <t>206, 213, 205, 210, 208, 207, 209, 309, 204, 302</t>
  </si>
  <si>
    <t>[(206, 'outstanding'), (213, 'outstanding'), (205, 'outstanding'), (210, 'good'), (208, 'requires improvement'), (207, 'outstanding'), (209, 'good'), (309, 'good'), (204, 'good'), (302, 'good')]</t>
  </si>
  <si>
    <t>camden</t>
  </si>
  <si>
    <t>https://files.ofsted.gov.uk/v1/file/50274369</t>
  </si>
  <si>
    <t>80492</t>
  </si>
  <si>
    <t>306</t>
  </si>
  <si>
    <t>E09000008</t>
  </si>
  <si>
    <t>209, 320, 383, 870, 826, 882, 302, 852, 355, 203</t>
  </si>
  <si>
    <t>[(209, 'good'), (320, 'good'), (383, 'outstanding'), (870, 'requires improvement'), (826, 'good'), (882, 'good'), (302, 'good'), (852, 'good'), (355, 'good'), (203, 'outstanding')]</t>
  </si>
  <si>
    <t>croydon</t>
  </si>
  <si>
    <t>https://files.ofsted.gov.uk/v1/file/50263391</t>
  </si>
  <si>
    <t>14/10/2024</t>
  </si>
  <si>
    <t>25/10/2024</t>
  </si>
  <si>
    <t>03/12/24</t>
  </si>
  <si>
    <t>80493</t>
  </si>
  <si>
    <t>307</t>
  </si>
  <si>
    <t>E09000009</t>
  </si>
  <si>
    <t>313, 317, 312, 320, 304, 309, 310, 871, 821, 302</t>
  </si>
  <si>
    <t>[(313, 'good'), (317, 'outstanding'), (312, 'outstanding'), (320, 'good'), (304, 'good'), (309, 'good'), (310, 'inadequate'), (871, 'requires improvement'), (821, 'requires improvement'), (302, 'good')]</t>
  </si>
  <si>
    <t>ealing</t>
  </si>
  <si>
    <t>https://files.ofsted.gov.uk/v1/file/50252258</t>
  </si>
  <si>
    <t>80494</t>
  </si>
  <si>
    <t>308</t>
  </si>
  <si>
    <t>E09000010</t>
  </si>
  <si>
    <t>301, 309, 821, 330, 352, 307, 320, 203, 306, 355</t>
  </si>
  <si>
    <t>[(301, 'requires improvement'), (309, 'good'), (821, 'requires improvement'), (330, 'good'), (352, 'good'), (307, 'good'), (320, 'good'), (203, 'outstanding'), (306, 'good'), (355, 'good')]</t>
  </si>
  <si>
    <t>enfield</t>
  </si>
  <si>
    <t>https://files.ofsted.gov.uk/v1/file/50256007</t>
  </si>
  <si>
    <t>22/07/2024</t>
  </si>
  <si>
    <t>26/07/2024</t>
  </si>
  <si>
    <t>04/09/24</t>
  </si>
  <si>
    <t>80495</t>
  </si>
  <si>
    <t>203</t>
  </si>
  <si>
    <t>E09000011</t>
  </si>
  <si>
    <t>209, 208, 306, 210, 355, 320, 851, 852, 391, 870</t>
  </si>
  <si>
    <t>[(209, 'good'), (208, 'requires improvement'), (306, 'good'), (210, 'good'), (355, 'good'), (320, 'good'), (851, 'good'), (852, 'good'), (391, 'good'), (870, 'requires improvement')]</t>
  </si>
  <si>
    <t>greenwich</t>
  </si>
  <si>
    <t>https://files.ofsted.gov.uk/v1/file/50252576</t>
  </si>
  <si>
    <t>03/06/2024</t>
  </si>
  <si>
    <t>07/06/2024</t>
  </si>
  <si>
    <t>16/07/24</t>
  </si>
  <si>
    <t>80496</t>
  </si>
  <si>
    <t>204</t>
  </si>
  <si>
    <t>E09000012</t>
  </si>
  <si>
    <t>210, 206, 309, 208, 211, 209, 202, 352, 320, 213</t>
  </si>
  <si>
    <t>[(210, 'good'), (206, 'outstanding'), (309, 'good'), (208, 'requires improvement'), (211, 'outstanding'), (209, 'good'), (202, 'outstanding'), (352, 'good'), (320, 'good'), (213, 'outstanding')]</t>
  </si>
  <si>
    <t>hackney</t>
  </si>
  <si>
    <t>https://files.ofsted.gov.uk/v1/file/50255165</t>
  </si>
  <si>
    <t>12/07/2024</t>
  </si>
  <si>
    <t>20/08/24</t>
  </si>
  <si>
    <t>80497</t>
  </si>
  <si>
    <t>205</t>
  </si>
  <si>
    <t>E09000013</t>
  </si>
  <si>
    <t>208, 207, 209, 210, 212, 202, 302, 309, 306, 206</t>
  </si>
  <si>
    <t>[(208, 'requires improvement'), (207, 'outstanding'), (209, 'good'), (210, 'good'), (212, 'good'), (202, 'outstanding'), (302, 'good'), (309, 'good'), (306, 'good'), (206, 'outstanding')]</t>
  </si>
  <si>
    <t>hammersmith and fulham</t>
  </si>
  <si>
    <t>https://files.ofsted.gov.uk/v1/file/50247205</t>
  </si>
  <si>
    <t>11/03/2024</t>
  </si>
  <si>
    <t>80498</t>
  </si>
  <si>
    <t>309</t>
  </si>
  <si>
    <t>E09000014</t>
  </si>
  <si>
    <t>320, 307, 209, 208, 302, 308, 210, 304, 313, 317</t>
  </si>
  <si>
    <t>[(320, 'good'), (307, 'good'), (209, 'good'), (208, 'requires improvement'), (302, 'good'), (308, 'good'), (210, 'good'), (304, 'good'), (313, 'good'), (317, 'outstanding')]</t>
  </si>
  <si>
    <t>haringey</t>
  </si>
  <si>
    <t>https://files.ofsted.gov.uk/v1/file/50213624</t>
  </si>
  <si>
    <t>13/02/2023</t>
  </si>
  <si>
    <t>80499</t>
  </si>
  <si>
    <t>310</t>
  </si>
  <si>
    <t>E09000015</t>
  </si>
  <si>
    <t>317, 312, 302, 307, 320, 870, 313, 315, 871, 826</t>
  </si>
  <si>
    <t>[(317, 'outstanding'), (312, 'outstanding'), (302, 'good'), (307, 'good'), (320, 'good'), (870, 'requires improvement'), (313, 'good'), (315, 'outstanding'), (871, 'requires improvement'), (826, 'good')]</t>
  </si>
  <si>
    <t>harrow</t>
  </si>
  <si>
    <t>https://files.ofsted.gov.uk/v1/file/50270419</t>
  </si>
  <si>
    <t>24/01/2025</t>
  </si>
  <si>
    <t>04/03/25</t>
  </si>
  <si>
    <t>80500</t>
  </si>
  <si>
    <t>311</t>
  </si>
  <si>
    <t>E09000016</t>
  </si>
  <si>
    <t>303, 822, 883, 881, 886, 866, 941, 826, 887, 938</t>
  </si>
  <si>
    <t>[(303, 'outstanding'), (822, 'requires improvement'), (883, 'outstanding'), (881, 'outstanding'), (886, 'outstanding'), (866, 'inadequate'), (941, 'requires improvement'), (826, 'good'), (887, 'good'), (938, 'requires improvement')]</t>
  </si>
  <si>
    <t>havering</t>
  </si>
  <si>
    <t>https://files.ofsted.gov.uk/v1/file/50239788</t>
  </si>
  <si>
    <t>22/12/2023</t>
  </si>
  <si>
    <t>16/02/24</t>
  </si>
  <si>
    <t>80501</t>
  </si>
  <si>
    <t>312</t>
  </si>
  <si>
    <t>E09000017</t>
  </si>
  <si>
    <t>313, 317, 320, 874, 307, 852, 310, 870, 871, 331</t>
  </si>
  <si>
    <t>[(313, 'good'), (317, 'outstanding'), (320, 'good'), (874, 'inadequate'), (307, 'good'), (852, 'good'), (310, 'inadequate'), (870, 'requires improvement'), (871, 'requires improvement'), (331, 'good')]</t>
  </si>
  <si>
    <t>hillingdon</t>
  </si>
  <si>
    <t>https://files.ofsted.gov.uk/v1/file/50233295</t>
  </si>
  <si>
    <t>02/10/2023</t>
  </si>
  <si>
    <t>06/10/2023</t>
  </si>
  <si>
    <t>20/11/23</t>
  </si>
  <si>
    <t>80503</t>
  </si>
  <si>
    <t>313</t>
  </si>
  <si>
    <t>E09000018</t>
  </si>
  <si>
    <t>307, 312, 871, 317, 320, 821, 304, 310, 852, 301</t>
  </si>
  <si>
    <t>[(307, 'good'), (312, 'outstanding'), (871, 'requires improvement'), (317, 'outstanding'), (320, 'good'), (821, 'requires improvement'), (304, 'good'), (310, 'inadequate'), (852, 'good'), (301, 'requires improvement')]</t>
  </si>
  <si>
    <t>hounslow</t>
  </si>
  <si>
    <t>https://files.ofsted.gov.uk/v1/file/50234334</t>
  </si>
  <si>
    <t>16/10/2023</t>
  </si>
  <si>
    <t>20/10/2023</t>
  </si>
  <si>
    <t>01/12/23</t>
  </si>
  <si>
    <t>80505</t>
  </si>
  <si>
    <t>206</t>
  </si>
  <si>
    <t>E09000019</t>
  </si>
  <si>
    <t>202, 210, 208, 213, 204, 205, 209, 309, 203, 352</t>
  </si>
  <si>
    <t>[(202, 'outstanding'), (210, 'good'), (208, 'requires improvement'), (213, 'outstanding'), (204, 'good'), (205, 'outstanding'), (209, 'good'), (309, 'good'), (203, 'outstanding'), (352, 'good')]</t>
  </si>
  <si>
    <t>islington</t>
  </si>
  <si>
    <t>https://files.ofsted.gov.uk/v1/file/50267801</t>
  </si>
  <si>
    <t>80506</t>
  </si>
  <si>
    <t>208</t>
  </si>
  <si>
    <t>E09000022</t>
  </si>
  <si>
    <t>210, 209, 205, 203, 309, 206, 306, 320, 202, 212</t>
  </si>
  <si>
    <t>[(210, 'good'), (209, 'good'), (205, 'outstanding'), (203, 'outstanding'), (309, 'good'), (206, 'outstanding'), (306, 'good'), (320, 'good'), (202, 'outstanding'), (212, 'good')]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</si>
  <si>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</si>
  <si>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</si>
  <si>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</si>
  <si>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</si>
  <si>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</si>
  <si>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</si>
  <si>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80508</t>
  </si>
  <si>
    <t>209</t>
  </si>
  <si>
    <t>E09000023</t>
  </si>
  <si>
    <t>208, 210, 306, 205, 203, 320, 309, 302, 383, 355</t>
  </si>
  <si>
    <t>[(208, 'requires improvement'), (210, 'good'), (306, 'good'), (205, 'outstanding'), (203, 'outstanding'), (320, 'good'), (309, 'good'), (302, 'good'), (383, 'outstanding'), (355, 'good')]</t>
  </si>
  <si>
    <t>lewisham</t>
  </si>
  <si>
    <t>https://files.ofsted.gov.uk/v1/file/50238709</t>
  </si>
  <si>
    <t>nicki shaw</t>
  </si>
  <si>
    <t>04/12/2023</t>
  </si>
  <si>
    <t>31/01/24</t>
  </si>
  <si>
    <t>80510</t>
  </si>
  <si>
    <t>315</t>
  </si>
  <si>
    <t>E09000024</t>
  </si>
  <si>
    <t>319, 314, 870, 302, 826, 822, 306, 919, 310, 873</t>
  </si>
  <si>
    <t>[(319, 'good'), (314, 'outstanding'), (870, 'requires improvement'), (302, 'good'), (826, 'good'), (822, 'requires improvement'), (306, 'good'), (919, 'outstanding'), (310, 'inadequate'), (873, 'requires improvement')]</t>
  </si>
  <si>
    <t>merton</t>
  </si>
  <si>
    <t>https://files.ofsted.gov.uk/v1/file/50285309</t>
  </si>
  <si>
    <t>80511</t>
  </si>
  <si>
    <t>316</t>
  </si>
  <si>
    <t>E09000025</t>
  </si>
  <si>
    <t>304, 301, 308, 856, 309, 821, 307, 313, 352, 871</t>
  </si>
  <si>
    <t>[(304, 'good'), (301, 'requires improvement'), (308, 'good'), (856, 'requires improvement'), (309, 'good'), (821, 'requires improvement'), (307, 'good'), (313, 'good'), (352, 'good'), (871, 'requires improvement')]</t>
  </si>
  <si>
    <t>newham</t>
  </si>
  <si>
    <t>https://files.ofsted.gov.uk/v1/file/50192878</t>
  </si>
  <si>
    <t>80512</t>
  </si>
  <si>
    <t>317</t>
  </si>
  <si>
    <t>E09000026</t>
  </si>
  <si>
    <t>310, 312, 320, 307, 313, 302, 871, 870, 852, 821</t>
  </si>
  <si>
    <t>[(310, 'inadequate'), (312, 'outstanding'), (320, 'good'), (307, 'good'), (313, 'good'), (302, 'good'), (871, 'requires improvement'), (870, 'requires improvement'), (852, 'good'), (821, 'requires improvement')]</t>
  </si>
  <si>
    <t>redbridge</t>
  </si>
  <si>
    <t>https://files.ofsted.gov.uk/v1/file/50253184</t>
  </si>
  <si>
    <t>brenda mclaughlin</t>
  </si>
  <si>
    <t>80513</t>
  </si>
  <si>
    <t>318</t>
  </si>
  <si>
    <t>E09000027</t>
  </si>
  <si>
    <t>868, 314, 936, 872, 305, 358, 825, 919, 800, 869</t>
  </si>
  <si>
    <t>[(868, 'good'), (314, 'outstanding'), (936, 'good'), (872, 'requires improvement'), (305, 'outstanding'), (358, 'requires improvement'), (825, 'requires improvement'), (919, 'outstanding'), (800, 'good'), (869, 'good')]</t>
  </si>
  <si>
    <t>richmond upon thames</t>
  </si>
  <si>
    <t>https://files.ofsted.gov.uk/v1/file/50284336</t>
  </si>
  <si>
    <t>80514</t>
  </si>
  <si>
    <t>210</t>
  </si>
  <si>
    <t>E09000028</t>
  </si>
  <si>
    <t>208, 209, 205, 206, 203, 309, 202, 204, 306, 320</t>
  </si>
  <si>
    <t>[(208, 'requires improvement'), (209, 'good'), (205, 'outstanding'), (206, 'outstanding'), (203, 'outstanding'), (309, 'good'), (202, 'outstanding'), (204, 'good'), (306, 'good'), (320, 'good')]</t>
  </si>
  <si>
    <t>southwark</t>
  </si>
  <si>
    <t>https://files.ofsted.gov.uk/v1/file/50198438</t>
  </si>
  <si>
    <t>26/09/2022</t>
  </si>
  <si>
    <t>30/09/2022</t>
  </si>
  <si>
    <t>11/11/22</t>
  </si>
  <si>
    <t>80515</t>
  </si>
  <si>
    <t>319</t>
  </si>
  <si>
    <t>E09000029</t>
  </si>
  <si>
    <t>315, 919, 826, 873, 931, 314, 822, 938, 839, 825</t>
  </si>
  <si>
    <t>[(315, 'outstanding'), (919, 'outstanding'), (826, 'good'), (873, 'requires improvement'), (931, 'good'), (314, 'outstanding'), (822, 'requires improvement'), (938, 'requires improvement'), (839, 'good'), (825, 'requires improvement')]</t>
  </si>
  <si>
    <t>sutton</t>
  </si>
  <si>
    <t>https://files.ofsted.gov.uk/v1/file/50283346</t>
  </si>
  <si>
    <t>16/06/2025</t>
  </si>
  <si>
    <t>80516</t>
  </si>
  <si>
    <t>211</t>
  </si>
  <si>
    <t>E09000030</t>
  </si>
  <si>
    <t>204, 206, 316, 352, 202, 309, 213, 210, 330, 304</t>
  </si>
  <si>
    <t>[(204, 'good'), (206, 'outstanding'), (316, 'good'), (352, 'good'), (202, 'outstanding'), (309, 'good'), (213, 'outstanding'), (210, 'good'), (330, 'good'), (304, 'good')]</t>
  </si>
  <si>
    <t>tower hamlets</t>
  </si>
  <si>
    <t>https://files.ofsted.gov.uk/v1/file/50266090</t>
  </si>
  <si>
    <t>11/11/2024</t>
  </si>
  <si>
    <t>15/11/2024</t>
  </si>
  <si>
    <t>13/01/25</t>
  </si>
  <si>
    <t>80517</t>
  </si>
  <si>
    <t>320</t>
  </si>
  <si>
    <t>E09000031</t>
  </si>
  <si>
    <t>317, 302, 312, 306, 307, 309, 313, 310, 209, 852</t>
  </si>
  <si>
    <t>[(317, 'outstanding'), (302, 'good'), (312, 'outstanding'), (306, 'good'), (307, 'good'), (309, 'good'), (313, 'good'), (310, 'inadequate'), (209, 'good'), (852, 'good')]</t>
  </si>
  <si>
    <t>waltham forest</t>
  </si>
  <si>
    <t>https://files.ofsted.gov.uk/v1/file/50255164</t>
  </si>
  <si>
    <t>jo warburton</t>
  </si>
  <si>
    <t>80518</t>
  </si>
  <si>
    <t>212</t>
  </si>
  <si>
    <t>E09000032</t>
  </si>
  <si>
    <t>205, 314, 315, 208, 209, 302, 870, 801, 846, 305</t>
  </si>
  <si>
    <t>[(205, 'outstanding'), (314, 'outstanding'), (315, 'outstanding'), (208, 'requires improvement'), (209, 'good'), (302, 'good'), (870, 'requires improvement'), (801, 'requires improvement'), (846, 'outstanding'), (305, 'outstanding')]</t>
  </si>
  <si>
    <t>wandsworth</t>
  </si>
  <si>
    <t>https://files.ofsted.gov.uk/v1/file/50204406</t>
  </si>
  <si>
    <t>07/11/2022</t>
  </si>
  <si>
    <t>18/11/2022</t>
  </si>
  <si>
    <t>80519</t>
  </si>
  <si>
    <t>213</t>
  </si>
  <si>
    <t>E09000033</t>
  </si>
  <si>
    <t>202, 206, 210, 207, 205, 208, 203, 352, 204, 309</t>
  </si>
  <si>
    <t>[(202, 'outstanding'), (206, 'outstanding'), (210, 'good'), (207, 'outstanding'), (205, 'outstanding'), (208, 'requires improvement'), (203, 'outstanding'), (352, 'good'), (204, 'good'), (309, 'good')]</t>
  </si>
  <si>
    <t>westminster</t>
  </si>
  <si>
    <t>https://files.ofsted.gov.uk/v1/file/50266091</t>
  </si>
  <si>
    <t>80520</t>
  </si>
  <si>
    <t>821</t>
  </si>
  <si>
    <t>E06000032</t>
  </si>
  <si>
    <t>871, 874, 331, 313, 312, 856, 307, 333, 852, 301</t>
  </si>
  <si>
    <t>[(871, 'requires improvement'), (874, 'inadequate'), (331, 'good'), (313, 'good'), (312, 'outstanding'), (856, 'requires improvement'), (307, 'good'), (333, 'requires improvement'), (852, 'good'), (301, 'requires improvement')]</t>
  </si>
  <si>
    <t>luton</t>
  </si>
  <si>
    <t>https://files.ofsted.gov.uk/v1/file/50192197</t>
  </si>
  <si>
    <t>11/07/2022</t>
  </si>
  <si>
    <t>22/07/2022</t>
  </si>
  <si>
    <t>05/09/22</t>
  </si>
  <si>
    <t>80521</t>
  </si>
  <si>
    <t>352</t>
  </si>
  <si>
    <t>E08000003</t>
  </si>
  <si>
    <t>892, 330, 391, 308, 380, 355, 806, 852, 309, 353</t>
  </si>
  <si>
    <t>[(892, 'inadequate'), (330, 'good'), (391, 'good'), (308, 'good'), (380, 'inadequate'), (355, 'good'), (806, 'requires improvement'), (852, 'good'), (309, 'good'), (353, 'good')]</t>
  </si>
  <si>
    <t>manchester</t>
  </si>
  <si>
    <t>https://files.ofsted.gov.uk/v1/file/50183843</t>
  </si>
  <si>
    <t>mandy nightingale</t>
  </si>
  <si>
    <t>21/03/2022</t>
  </si>
  <si>
    <t>01/04/2022</t>
  </si>
  <si>
    <t>19/05/22</t>
  </si>
  <si>
    <t>80522</t>
  </si>
  <si>
    <t>887</t>
  </si>
  <si>
    <t>nan</t>
  </si>
  <si>
    <t>E06000035</t>
  </si>
  <si>
    <t>866, 332, 886, 303, 926, 935, 883, 891, 351, 384</t>
  </si>
  <si>
    <t>[(866, 'inadequate'), (332, 'requires improvement'), (886, 'outstanding'), (303, 'outstanding'), (926, 'good'), (935, 'requires improvement'), (883, 'outstanding'), (891, 'good'), (351, 'requires improvement'), (384, 'good')]</t>
  </si>
  <si>
    <t>medway</t>
  </si>
  <si>
    <t>https://files.ofsted.gov.uk/v1/file/50227723</t>
  </si>
  <si>
    <t>17/07/2023</t>
  </si>
  <si>
    <t>28/07/2023</t>
  </si>
  <si>
    <t>11/09/23</t>
  </si>
  <si>
    <t>80523</t>
  </si>
  <si>
    <t>806</t>
  </si>
  <si>
    <t>E06000002</t>
  </si>
  <si>
    <t>890, 805, 861, 354, 391, 336, 335, 393, 341, 355</t>
  </si>
  <si>
    <t>[(890, 'requires improvement'), (805, 'outstanding'), (861, 'requires improvement'), (354, 'requires improvement'), (391, 'good'), (336, 'good'), (335, 'outstanding'), (393, 'inadequate'), (341, 'inadequate'), (355, 'good')]</t>
  </si>
  <si>
    <t>middlesbrough</t>
  </si>
  <si>
    <t>https://files.ofsted.gov.uk/v1/file/50218077</t>
  </si>
  <si>
    <t>80524</t>
  </si>
  <si>
    <t>826</t>
  </si>
  <si>
    <t>E06000042</t>
  </si>
  <si>
    <t>822, 303, 882, 870, 839, 311, 919, 886, 319, 383</t>
  </si>
  <si>
    <t>[(822, 'requires improvement'), (303, 'outstanding'), (882, 'good'), (870, 'requires improvement'), (839, 'good'), (311, 'inadequate'), (919, 'outstanding'), (886, 'outstanding'), (319, 'good'), (383, 'outstanding')]</t>
  </si>
  <si>
    <t>milton keynes</t>
  </si>
  <si>
    <t>https://files.ofsted.gov.uk/v1/file/50264642</t>
  </si>
  <si>
    <t>28/10/2024</t>
  </si>
  <si>
    <t>08/11/2024</t>
  </si>
  <si>
    <t>17/12/24</t>
  </si>
  <si>
    <t>80525</t>
  </si>
  <si>
    <t>391</t>
  </si>
  <si>
    <t>E08000021</t>
  </si>
  <si>
    <t>355, 373, 806, 851, 892, 383, 330, 852, 352, 890</t>
  </si>
  <si>
    <t>[(355, 'good'), (373, 'good'), (806, 'requires improvement'), (851, 'good'), (892, 'inadequate'), (383, 'outstanding'), (330, 'good'), (852, 'good'), (352, 'good'), (890, 'requires improvement')]</t>
  </si>
  <si>
    <t>newcastle upon tyne</t>
  </si>
  <si>
    <t>https://files.ofsted.gov.uk/v1/file/50280258</t>
  </si>
  <si>
    <t>12/05/2025</t>
  </si>
  <si>
    <t>16/05/2025</t>
  </si>
  <si>
    <t>25/06/25</t>
  </si>
  <si>
    <t>80418</t>
  </si>
  <si>
    <t>926</t>
  </si>
  <si>
    <t>E10000020</t>
  </si>
  <si>
    <t>935, 908, 878, 830, 929, 886, 933, 925, 891, 887</t>
  </si>
  <si>
    <t>[(935, 'requires improvement'), (908, 'good'), (878, 'inadequate'), (830, 'good'), (929, 'outstanding'), (886, 'outstanding'), (933, 'good'), (925, 'outstanding'), (891, 'good'), (887, 'good')]</t>
  </si>
  <si>
    <t>norfolk</t>
  </si>
  <si>
    <t>https://files.ofsted.gov.uk/v1/file/50204404</t>
  </si>
  <si>
    <t>80526</t>
  </si>
  <si>
    <t>812</t>
  </si>
  <si>
    <t>E06000012</t>
  </si>
  <si>
    <t>371, 861, 372, 894, 335, 384, 841, 370, 807, 357</t>
  </si>
  <si>
    <t>[(371, 'good'), (861, 'requires improvement'), (372, 'good'), (894, 'outstanding'), (335, 'outstanding'), (384, 'good'), (841, 'good'), (370, 'good'), (807, 'requires improvement'), (357, 'inadequate')]</t>
  </si>
  <si>
    <t>north east lincolnshire</t>
  </si>
  <si>
    <t>https://files.ofsted.gov.uk/v1/file/50285393</t>
  </si>
  <si>
    <t>25/07/2025</t>
  </si>
  <si>
    <t>03/09/25</t>
  </si>
  <si>
    <t>80527</t>
  </si>
  <si>
    <t>813</t>
  </si>
  <si>
    <t>E06000013</t>
  </si>
  <si>
    <t>384, 925, 371, 370, 940, 332, 942, 372, 894, 888</t>
  </si>
  <si>
    <t>[(384, 'good'), (925, 'outstanding'), (371, 'good'), (370, 'good'), (940, 'requires improvement'), (332, 'requires improvement'), (942, 'good'), (372, 'good'), (894, 'outstanding'), (888, 'good')]</t>
  </si>
  <si>
    <t>north lincolnshire</t>
  </si>
  <si>
    <t>https://files.ofsted.gov.uk/v1/file/50200023</t>
  </si>
  <si>
    <t>jan edwards</t>
  </si>
  <si>
    <t>14/10/2022</t>
  </si>
  <si>
    <t>25/11/22</t>
  </si>
  <si>
    <t>2637539</t>
  </si>
  <si>
    <t>940</t>
  </si>
  <si>
    <t>E06000061</t>
  </si>
  <si>
    <t>866, 941, 935, 925, 933, 883, 891, 813, 887, 384</t>
  </si>
  <si>
    <t>[(866, 'inadequate'), (941, 'requires improvement'), (935, 'requires improvement'), (925, 'outstanding'), (933, 'good'), (883, 'outstanding'), (891, 'good'), (813, 'outstanding'), (887, 'good'), (384, 'good')]</t>
  </si>
  <si>
    <t>north northamptonshire</t>
  </si>
  <si>
    <t>https://files.ofsted.gov.uk/v1/file/50200024</t>
  </si>
  <si>
    <t>03/10/2022</t>
  </si>
  <si>
    <t>80528</t>
  </si>
  <si>
    <t>802</t>
  </si>
  <si>
    <t>E06000024</t>
  </si>
  <si>
    <t>850, 916, 865, 937, 855, 881, 938, 803, 891, 886</t>
  </si>
  <si>
    <t>[(850, 'outstanding'), (916, 'good'), (865, 'outstanding'), (937, 'good'), (855, 'outstanding'), (881, 'outstanding'), (938, 'requires improvement'), (803, 'good'), (891, 'good'), (886, 'outstanding')]</t>
  </si>
  <si>
    <t>north somerset</t>
  </si>
  <si>
    <t>https://files.ofsted.gov.uk/v1/file/50216275</t>
  </si>
  <si>
    <t>11/05/23</t>
  </si>
  <si>
    <t>80529</t>
  </si>
  <si>
    <t>392</t>
  </si>
  <si>
    <t>E08000022</t>
  </si>
  <si>
    <t>351, 891, 808, 802, 841, 888, 334, 908, 390, 886</t>
  </si>
  <si>
    <t>[(351, 'requires improvement'), (891, 'good'), (808, 'requires improvement'), (802, 'requires improvement'), (841, 'good'), (888, 'good'), (334, 'inadequate'), (908, 'good'), (390, 'good'), (886, 'outstanding')]</t>
  </si>
  <si>
    <t>north tyneside</t>
  </si>
  <si>
    <t>https://files.ofsted.gov.uk/v1/file/50266092</t>
  </si>
  <si>
    <t>80530</t>
  </si>
  <si>
    <t>815</t>
  </si>
  <si>
    <t>E10000023</t>
  </si>
  <si>
    <t>893, 895, 811, 860, 916, 877, 937, 884, 865, 933</t>
  </si>
  <si>
    <t>[(893, 'outstanding'), (895, 'inadequate'), (811, 'good'), (860, 'requires improvement'), (916, 'good'), (877, 'good'), (937, 'good'), (884, 'inadequate'), (865, 'outstanding'), (933, 'good')]</t>
  </si>
  <si>
    <t>north yorkshire</t>
  </si>
  <si>
    <t>https://files.ofsted.gov.uk/v1/file/50226213</t>
  </si>
  <si>
    <t>03/07/2023</t>
  </si>
  <si>
    <t>07/07/2023</t>
  </si>
  <si>
    <t>18/08/23</t>
  </si>
  <si>
    <t>80532</t>
  </si>
  <si>
    <t>929</t>
  </si>
  <si>
    <t>E06000057</t>
  </si>
  <si>
    <t>926, 830, 888, 908, 878, 840, 838, 886, 885, 935</t>
  </si>
  <si>
    <t>[(926, 'good'), (830, 'good'), (888, 'good'), (908, 'good'), (878, 'inadequate'), (840, 'outstanding'), (838, 'outstanding'), (886, 'outstanding'), (885, 'good'), (935, 'requires improvement')]</t>
  </si>
  <si>
    <t>northumberland</t>
  </si>
  <si>
    <t>https://files.ofsted.gov.uk/v1/file/50252256</t>
  </si>
  <si>
    <t>andy waugh</t>
  </si>
  <si>
    <t>20/05/2024</t>
  </si>
  <si>
    <t>80533</t>
  </si>
  <si>
    <t>892</t>
  </si>
  <si>
    <t>E06000018</t>
  </si>
  <si>
    <t>330, 352, 391, 806, 380, 333, 852, 353, 373, 355</t>
  </si>
  <si>
    <t>[(330, 'good'), (352, 'good'), (391, 'good'), (806, 'requires improvement'), (380, 'inadequate'), (333, 'requires improvement'), (852, 'good'), (353, 'good'), (373, 'good'), (355, 'good')]</t>
  </si>
  <si>
    <t>nottingham</t>
  </si>
  <si>
    <t>https://files.ofsted.gov.uk/v1/file/50192198</t>
  </si>
  <si>
    <t>80534</t>
  </si>
  <si>
    <t>891</t>
  </si>
  <si>
    <t>E10000024</t>
  </si>
  <si>
    <t>830, 935, 933, 886, 926, 937, 855, 802, 860, 888</t>
  </si>
  <si>
    <t>[(830, 'good'), (935, 'requires improvement'), (933, 'good'), (886, 'outstanding'), (926, 'good'), (937, 'good'), (855, 'outstanding'), (802, 'requires improvement'), (860, 'requires improvement'), (888, 'good')]</t>
  </si>
  <si>
    <t>nottinghamshire</t>
  </si>
  <si>
    <t>https://files.ofsted.gov.uk/v1/file/50252254</t>
  </si>
  <si>
    <t>80535</t>
  </si>
  <si>
    <t>353</t>
  </si>
  <si>
    <t>E08000004</t>
  </si>
  <si>
    <t>889, 350, 354, 380, 335, 831, 861, 331, 330, 333</t>
  </si>
  <si>
    <t>[(889, 'good'), (350, 'good'), (354, 'requires improvement'), (380, 'inadequate'), (335, 'outstanding'), (831, 'outstanding'), (861, 'requires improvement'), (331, 'good'), (330, 'good'), (333, 'requires improvement')]</t>
  </si>
  <si>
    <t>oldham</t>
  </si>
  <si>
    <t>https://files.ofsted.gov.uk/v1/file/50252252</t>
  </si>
  <si>
    <t>80536</t>
  </si>
  <si>
    <t>931</t>
  </si>
  <si>
    <t>E10000025</t>
  </si>
  <si>
    <t>873, 919, 825, 937, 916, 850, 867, 938, 869, 803</t>
  </si>
  <si>
    <t>[(873, 'requires improvement'), (919, 'outstanding'), (825, 'requires improvement'), (937, 'good'), (916, 'good'), (850, 'outstanding'), (867, 'outstanding'), (938, 'requires improvement'), (869, 'good'), (803, 'good')]</t>
  </si>
  <si>
    <t>oxfordshire</t>
  </si>
  <si>
    <t>https://files.ofsted.gov.uk/v1/file/50243682</t>
  </si>
  <si>
    <t>12/02/2024</t>
  </si>
  <si>
    <t>09/04/24</t>
  </si>
  <si>
    <t>80537</t>
  </si>
  <si>
    <t>874</t>
  </si>
  <si>
    <t>E06000031</t>
  </si>
  <si>
    <t>331, 831, 312, 350, 852, 335, 821, 354, 336, 883</t>
  </si>
  <si>
    <t>[(331, 'good'), (831, 'outstanding'), (312, 'outstanding'), (350, 'good'), (852, 'good'), (335, 'outstanding'), (821, 'requires improvement'), (354, 'requires improvement'), (336, 'good'), (883, 'outstanding')]</t>
  </si>
  <si>
    <t>peterborough</t>
  </si>
  <si>
    <t>https://files.ofsted.gov.uk/v1/file/50238583</t>
  </si>
  <si>
    <t>27/11/2023</t>
  </si>
  <si>
    <t>08/12/2023</t>
  </si>
  <si>
    <t>30/01/24</t>
  </si>
  <si>
    <t>80538</t>
  </si>
  <si>
    <t>879</t>
  </si>
  <si>
    <t>E06000026</t>
  </si>
  <si>
    <t>357, 880, 894, 332, 372, 384, 382, 390, 887, 908</t>
  </si>
  <si>
    <t>[(357, 'inadequate'), (880, 'good'), (894, 'outstanding'), (332, 'requires improvement'), (372, 'good'), (384, 'good'), (382, 'good'), (390, 'good'), (887, 'good'), (908, 'good')]</t>
  </si>
  <si>
    <t>plymouth</t>
  </si>
  <si>
    <t>https://files.ofsted.gov.uk/v1/file/50241802</t>
  </si>
  <si>
    <t>22/01/2024</t>
  </si>
  <si>
    <t>02/02/2024</t>
  </si>
  <si>
    <t>15/03/24</t>
  </si>
  <si>
    <t>80539</t>
  </si>
  <si>
    <t>851</t>
  </si>
  <si>
    <t>E06000044</t>
  </si>
  <si>
    <t>373, 383, 382, 355, 852, 882, 879, 831, 390, 357</t>
  </si>
  <si>
    <t>[(373, 'good'), (383, 'outstanding'), (382, 'good'), (355, 'good'), (852, 'good'), (882, 'good'), (879, 'requires improvement'), (831, 'outstanding'), (390, 'good'), (357, 'inadequate')]</t>
  </si>
  <si>
    <t>portsmouth</t>
  </si>
  <si>
    <t>https://files.ofsted.gov.uk/v1/file/50221956</t>
  </si>
  <si>
    <t>15/05/2023</t>
  </si>
  <si>
    <t>19/05/2023</t>
  </si>
  <si>
    <t>03/07/23</t>
  </si>
  <si>
    <t>80540</t>
  </si>
  <si>
    <t>870</t>
  </si>
  <si>
    <t>E06000038</t>
  </si>
  <si>
    <t>826, 302, 312, 315, 822, 306, 320, 383, 852, 310</t>
  </si>
  <si>
    <t>[(826, 'good'), (302, 'good'), (312, 'outstanding'), (315, 'outstanding'), (822, 'requires improvement'), (306, 'good'), (320, 'good'), (383, 'outstanding'), (852, 'good'), (310, 'inadequate')]</t>
  </si>
  <si>
    <t>reading</t>
  </si>
  <si>
    <t>https://files.ofsted.gov.uk/v1/file/50252257</t>
  </si>
  <si>
    <t>80541</t>
  </si>
  <si>
    <t>807</t>
  </si>
  <si>
    <t>E06000003</t>
  </si>
  <si>
    <t>394, 393, 805, 372, 390, 840, 370, 357, 371, 880</t>
  </si>
  <si>
    <t>[(394, 'outstanding'), (393, 'inadequate'), (805, 'outstanding'), (372, 'good'), (390, 'good'), (840, 'outstanding'), (370, 'good'), (357, 'inadequate'), (371, 'good'), (880, 'good')]</t>
  </si>
  <si>
    <t>redcar and cleveland</t>
  </si>
  <si>
    <t>https://files.ofsted.gov.uk/v1/file/50194303</t>
  </si>
  <si>
    <t>22/09/22</t>
  </si>
  <si>
    <t>80542</t>
  </si>
  <si>
    <t>354</t>
  </si>
  <si>
    <t>E08000005</t>
  </si>
  <si>
    <t>335, 357, 861, 350, 394, 371, 372, 831, 353, 355</t>
  </si>
  <si>
    <t>[(335, 'outstanding'), (357, 'inadequate'), (861, 'requires improvement'), (350, 'good'), (394, 'outstanding'), (371, 'good'), (372, 'good'), (831, 'outstanding'), (353, 'good'), (355, 'good')]</t>
  </si>
  <si>
    <t>rochdale</t>
  </si>
  <si>
    <t>https://files.ofsted.gov.uk/v1/file/50211330</t>
  </si>
  <si>
    <t>03/02/2023</t>
  </si>
  <si>
    <t>17/03/23</t>
  </si>
  <si>
    <t>80543</t>
  </si>
  <si>
    <t>372</t>
  </si>
  <si>
    <t>E08000018</t>
  </si>
  <si>
    <t>370, 357, 371, 384, 894, 332, 807, 394, 390, 840</t>
  </si>
  <si>
    <t>[(370, 'good'), (357, 'inadequate'), (371, 'good'), (384, 'good'), (894, 'outstanding'), (332, 'requires improvement'), (807, 'requires improvement'), (394, 'outstanding'), (390, 'good'), (840, 'outstanding')]</t>
  </si>
  <si>
    <t>rotherham</t>
  </si>
  <si>
    <t>https://files.ofsted.gov.uk/v1/file/50190644</t>
  </si>
  <si>
    <t>neil penswick</t>
  </si>
  <si>
    <t>27/06/2022</t>
  </si>
  <si>
    <t>80544</t>
  </si>
  <si>
    <t>207</t>
  </si>
  <si>
    <t>E09000020</t>
  </si>
  <si>
    <t>205, 202, 208, 213, 210, 209, 212, 206, 302, 203</t>
  </si>
  <si>
    <t>[(205, 'outstanding'), (202, 'outstanding'), (208, 'requires improvement'), (213, 'outstanding'), (210, 'good'), (209, 'good'), (212, 'good'), (206, 'outstanding'), (302, 'good'), (203, 'outstanding')]</t>
  </si>
  <si>
    <t>kensington and chelsea</t>
  </si>
  <si>
    <t>https://files.ofsted.gov.uk/v1/file/50266093</t>
  </si>
  <si>
    <t>80545</t>
  </si>
  <si>
    <t>314</t>
  </si>
  <si>
    <t>E09000021</t>
  </si>
  <si>
    <t>319, 315, 919, 305, 800, 868, 358, 318, 936, 825</t>
  </si>
  <si>
    <t>[(319, 'good'), (315, 'outstanding'), (919, 'outstanding'), (305, 'outstanding'), (800, 'good'), (868, 'good'), (358, 'requires improvement'), (318, 'outstanding'), (936, 'good'), (825, 'requires improvement')]</t>
  </si>
  <si>
    <t>kingston upon thames</t>
  </si>
  <si>
    <t>https://files.ofsted.gov.uk/v1/file/50267803</t>
  </si>
  <si>
    <t>80546</t>
  </si>
  <si>
    <t>868</t>
  </si>
  <si>
    <t>E06000040</t>
  </si>
  <si>
    <t>936, 825, 872, 358, 919, 869, 305, 823, 931, 867</t>
  </si>
  <si>
    <t>[(936, 'good'), (825, 'requires improvement'), (872, 'requires improvement'), (358, 'requires improvement'), (919, 'outstanding'), (869, 'good'), (305, 'outstanding'), (823, 'good'), (931, 'good'), (867, 'outstanding')]</t>
  </si>
  <si>
    <t>windsor &amp; maidenhead</t>
  </si>
  <si>
    <t>https://files.ofsted.gov.uk/v1/file/50261980</t>
  </si>
  <si>
    <t>19/11/24</t>
  </si>
  <si>
    <t>80547</t>
  </si>
  <si>
    <t>857</t>
  </si>
  <si>
    <t>E06000017</t>
  </si>
  <si>
    <t>865, 815, 893, 895, 850, 823, 916, 855, 869, 811</t>
  </si>
  <si>
    <t>[(865, 'outstanding'), (815, 'outstanding'), (893, 'outstanding'), (895, 'inadequate'), (850, 'outstanding'), (823, 'good'), (916, 'good'), (855, 'outstanding'), (869, 'good'), (811, 'good')]</t>
  </si>
  <si>
    <t>rutland</t>
  </si>
  <si>
    <t>https://files.ofsted.gov.uk/v1/file/50252255</t>
  </si>
  <si>
    <t>15/04/2024</t>
  </si>
  <si>
    <t>26/04/2024</t>
  </si>
  <si>
    <t>80548</t>
  </si>
  <si>
    <t>355</t>
  </si>
  <si>
    <t>E08000006</t>
  </si>
  <si>
    <t>373, 354, 851, 391, 390, 350, 393, 357, 852, 383</t>
  </si>
  <si>
    <t>[(373, 'good'), (354, 'requires improvement'), (851, 'good'), (391, 'good'), (390, 'good'), (350, 'good'), (393, 'inadequate'), (357, 'inadequate'), (852, 'good'), (383, 'outstanding')]</t>
  </si>
  <si>
    <t>salford</t>
  </si>
  <si>
    <t>https://files.ofsted.gov.uk/v1/file/50237003</t>
  </si>
  <si>
    <t>kathryn grindrod</t>
  </si>
  <si>
    <t>06/11/2023</t>
  </si>
  <si>
    <t>80549</t>
  </si>
  <si>
    <t>333</t>
  </si>
  <si>
    <t>E08000028</t>
  </si>
  <si>
    <t>336, 810, 861, 335, 354, 380, 806, 331, 353, 821</t>
  </si>
  <si>
    <t>[(336, 'good'), (810, 'requires improvement'), (861, 'requires improvement'), (335, 'outstanding'), (354, 'requires improvement'), (380, 'inadequate'), (806, 'requires improvement'), (331, 'good'), (353, 'good'), (821, 'requires improvement')]</t>
  </si>
  <si>
    <t>sandwell</t>
  </si>
  <si>
    <t>https://files.ofsted.gov.uk/v1/file/50187562</t>
  </si>
  <si>
    <t>80550</t>
  </si>
  <si>
    <t>343</t>
  </si>
  <si>
    <t>E08000014</t>
  </si>
  <si>
    <t>344, 342, 359, 888, 876, 840, 808, 340, 841, 351</t>
  </si>
  <si>
    <t>[(344, 'requires improvement'), (342, 'good'), (359, 'requires improvement'), (888, 'good'), (876, 'inadequate'), (840, 'outstanding'), (808, 'requires improvement'), (340, 'inadequate'), (841, 'good'), (351, 'requires improvement')]</t>
  </si>
  <si>
    <t>sefton</t>
  </si>
  <si>
    <t>https://files.ofsted.gov.uk/v1/file/50284335</t>
  </si>
  <si>
    <t>23/06/2025</t>
  </si>
  <si>
    <t>80551</t>
  </si>
  <si>
    <t>373</t>
  </si>
  <si>
    <t>E08000019</t>
  </si>
  <si>
    <t>382, 851, 355, 383, 831, 354, 391, 852, 357, 350</t>
  </si>
  <si>
    <t>[(382, 'good'), (851, 'good'), (355, 'good'), (383, 'outstanding'), (831, 'outstanding'), (354, 'requires improvement'), (391, 'good'), (852, 'good'), (357, 'inadequate'), (350, 'good')]</t>
  </si>
  <si>
    <t>sheffield</t>
  </si>
  <si>
    <t>https://files.ofsted.gov.uk/v1/file/50231897</t>
  </si>
  <si>
    <t>22/09/2023</t>
  </si>
  <si>
    <t>03/11/23</t>
  </si>
  <si>
    <t>80552</t>
  </si>
  <si>
    <t>893</t>
  </si>
  <si>
    <t>E06000051</t>
  </si>
  <si>
    <t>815, 933, 860, 811, 838, 884, 830, 885, 943, 916</t>
  </si>
  <si>
    <t>[(815, 'outstanding'), (933, 'good'), (860, 'requires improvement'), (811, 'good'), (838, 'outstanding'), (884, 'inadequate'), (830, 'good'), (885, 'good'), (943, 'good'), (916, 'good')]</t>
  </si>
  <si>
    <t>shropshire</t>
  </si>
  <si>
    <t>https://files.ofsted.gov.uk/v1/file/50284334</t>
  </si>
  <si>
    <t>jenny -ellen scotland</t>
  </si>
  <si>
    <t>80553</t>
  </si>
  <si>
    <t>871</t>
  </si>
  <si>
    <t>E06000039</t>
  </si>
  <si>
    <t>313, 312, 821, 307, 317, 310, 304, 874, 320, 856</t>
  </si>
  <si>
    <t>[(313, 'good'), (312, 'outstanding'), (821, 'requires improvement'), (307, 'good'), (317, 'outstanding'), (310, 'inadequate'), (304, 'good'), (874, 'inadequate'), (320, 'good'), (856, 'requires improvement')]</t>
  </si>
  <si>
    <t>slough</t>
  </si>
  <si>
    <t>https://files.ofsted.gov.uk/v1/file/50211331</t>
  </si>
  <si>
    <t>80554</t>
  </si>
  <si>
    <t>334</t>
  </si>
  <si>
    <t>E08000029</t>
  </si>
  <si>
    <t>356, 896, 937, 877, 886, 916, 802, 895, 881, 919</t>
  </si>
  <si>
    <t>[(356, 'requires improvement'), (896, 'requires improvement'), (937, 'good'), (877, 'good'), (886, 'outstanding'), (916, 'good'), (802, 'requires improvement'), (895, 'inadequate'), (881, 'outstanding'), (919, 'outstanding')]</t>
  </si>
  <si>
    <t>solihull</t>
  </si>
  <si>
    <t>https://files.ofsted.gov.uk/v1/file/50204405</t>
  </si>
  <si>
    <t>victoria horsefield</t>
  </si>
  <si>
    <t>80555</t>
  </si>
  <si>
    <t>933</t>
  </si>
  <si>
    <t>E10000027</t>
  </si>
  <si>
    <t>935, 830, 838, 893, 885, 891, 878, 860, 855, 881</t>
  </si>
  <si>
    <t>[(935, 'requires improvement'), (830, 'good'), (838, 'outstanding'), (893, 'outstanding'), (885, 'good'), (891, 'good'), (878, 'inadequate'), (860, 'requires improvement'), (855, 'outstanding'), (881, 'outstanding')]</t>
  </si>
  <si>
    <t>somerset</t>
  </si>
  <si>
    <t>https://files.ofsted.gov.uk/v1/file/50192873</t>
  </si>
  <si>
    <t>80556</t>
  </si>
  <si>
    <t>803</t>
  </si>
  <si>
    <t>E06000025</t>
  </si>
  <si>
    <t>855, 850, 938, 873, 823, 802, 916, 881, 931, 865</t>
  </si>
  <si>
    <t>[(855, 'outstanding'), (850, 'outstanding'), (938, 'requires improvement'), (873, 'requires improvement'), (823, 'good'), (802, 'requires improvement'), (916, 'good'), (881, 'outstanding'), (931, 'good'), (865, 'outstanding')]</t>
  </si>
  <si>
    <t>south gloucestershire</t>
  </si>
  <si>
    <t>https://files.ofsted.gov.uk/v1/file/50253185</t>
  </si>
  <si>
    <t>80557</t>
  </si>
  <si>
    <t>393</t>
  </si>
  <si>
    <t>E08000023</t>
  </si>
  <si>
    <t>394, 807, 390, 805, 840, 357, 372, 354, 890, 841</t>
  </si>
  <si>
    <t>[(394, 'outstanding'), (807, 'requires improvement'), (390, 'good'), (805, 'outstanding'), (840, 'outstanding'), (357, 'inadequate'), (372, 'good'), (354, 'requires improvement'), (890, 'requires improvement'), (841, 'good')]</t>
  </si>
  <si>
    <t>south tyneside</t>
  </si>
  <si>
    <t>https://files.ofsted.gov.uk/v1/file/50216273</t>
  </si>
  <si>
    <t>10/05/23</t>
  </si>
  <si>
    <t>80558</t>
  </si>
  <si>
    <t>852</t>
  </si>
  <si>
    <t>E06000045</t>
  </si>
  <si>
    <t>331, 831, 851, 373, 312, 355, 874, 383, 350, 320</t>
  </si>
  <si>
    <t>[(331, 'good'), (831, 'outstanding'), (851, 'good'), (373, 'good'), (312, 'outstanding'), (355, 'good'), (874, 'inadequate'), (383, 'outstanding'), (350, 'good'), (320, 'good')]</t>
  </si>
  <si>
    <t>southampton</t>
  </si>
  <si>
    <t>https://files.ofsted.gov.uk/v1/file/50224705</t>
  </si>
  <si>
    <t>05/06/2023</t>
  </si>
  <si>
    <t>16/06/2023</t>
  </si>
  <si>
    <t>28/07/23</t>
  </si>
  <si>
    <t>80559</t>
  </si>
  <si>
    <t>882</t>
  </si>
  <si>
    <t>E06000033</t>
  </si>
  <si>
    <t>839, 383, 826, 351, 845, 851, 886, 303, 392, 822</t>
  </si>
  <si>
    <t>[(839, 'good'), (383, 'outstanding'), (826, 'good'), (351, 'requires improvement'), (845, 'good'), (851, 'good'), (886, 'outstanding'), (303, 'outstanding'), (392, 'outstanding'), (822, 'requires improvement')]</t>
  </si>
  <si>
    <t>southend-on-sea</t>
  </si>
  <si>
    <t>https://files.ofsted.gov.uk/v1/file/50263392</t>
  </si>
  <si>
    <t>80560</t>
  </si>
  <si>
    <t>342</t>
  </si>
  <si>
    <t>E08000013</t>
  </si>
  <si>
    <t>876, 343, 340, 840, 807, 370, 394, 344, 808, 894</t>
  </si>
  <si>
    <t>[(876, 'inadequate'), (343, 'good'), (340, 'inadequate'), (840, 'outstanding'), (807, 'requires improvement'), (370, 'good'), (394, 'outstanding'), (344, 'requires improvement'), (808, 'requires improvement'), (894, 'outstanding')]</t>
  </si>
  <si>
    <t>st helens</t>
  </si>
  <si>
    <t>https://files.ofsted.gov.uk/v1/file/50227184</t>
  </si>
  <si>
    <t>80561</t>
  </si>
  <si>
    <t>860</t>
  </si>
  <si>
    <t>E10000028</t>
  </si>
  <si>
    <t>811, 884, 893, 815, 933, 830, 877, 891, 943, 888</t>
  </si>
  <si>
    <t>[(811, 'good'), (884, 'inadequate'), (893, 'outstanding'), (815, 'outstanding'), (933, 'good'), (830, 'good'), (877, 'good'), (891, 'good'), (943, 'good'), (888, 'good')]</t>
  </si>
  <si>
    <t>staffordshire</t>
  </si>
  <si>
    <t>https://files.ofsted.gov.uk/v1/file/50237007</t>
  </si>
  <si>
    <t>80562</t>
  </si>
  <si>
    <t>356</t>
  </si>
  <si>
    <t>E08000007</t>
  </si>
  <si>
    <t>334, 358, 896, 916, 919, 938, 937, 802, 803, 873</t>
  </si>
  <si>
    <t>[(334, 'inadequate'), (358, 'requires improvement'), (896, 'requires improvement'), (916, 'good'), (919, 'outstanding'), (938, 'requires improvement'), (937, 'good'), (802, 'requires improvement'), (803, 'good'), (873, 'requires improvement')]</t>
  </si>
  <si>
    <t>stockport</t>
  </si>
  <si>
    <t>https://files.ofsted.gov.uk/v1/file/50282103</t>
  </si>
  <si>
    <t>15/07/25</t>
  </si>
  <si>
    <t>80563</t>
  </si>
  <si>
    <t>808</t>
  </si>
  <si>
    <t>E06000004</t>
  </si>
  <si>
    <t>841, 332, 888, 390, 384, 351, 840, 372, 894, 344</t>
  </si>
  <si>
    <t>[(841, 'good'), (332, 'requires improvement'), (888, 'good'), (390, 'good'), (384, 'good'), (351, 'requires improvement'), (840, 'outstanding'), (372, 'good'), (894, 'outstanding'), (344, 'requires improvement')]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</si>
  <si>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</si>
  <si>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</si>
  <si>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</si>
  <si>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</si>
  <si>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</si>
  <si>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</si>
  <si>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80564</t>
  </si>
  <si>
    <t>861</t>
  </si>
  <si>
    <t>E06000021</t>
  </si>
  <si>
    <t>335, 354, 336, 371, 812, 810, 333, 357, 831, 372</t>
  </si>
  <si>
    <t>[(335, 'outstanding'), (354, 'requires improvement'), (336, 'good'), (371, 'good'), (812, 'good'), (810, 'requires improvement'), (333, 'requires improvement'), (357, 'inadequate'), (831, 'outstanding'), (372, 'good')]</t>
  </si>
  <si>
    <t>stoke-on-trent</t>
  </si>
  <si>
    <t>https://files.ofsted.gov.uk/v1/file/50282104</t>
  </si>
  <si>
    <t>80565</t>
  </si>
  <si>
    <t>935</t>
  </si>
  <si>
    <t>E10000029</t>
  </si>
  <si>
    <t>933, 926, 830, 891, 878, 881, 886, 838, 925, 940</t>
  </si>
  <si>
    <t>[(933, 'good'), (926, 'good'), (830, 'good'), (891, 'good'), (878, 'inadequate'), (881, 'outstanding'), (886, 'outstanding'), (838, 'outstanding'), (925, 'outstanding'), (940, 'requires improvement')]</t>
  </si>
  <si>
    <t>suffolk</t>
  </si>
  <si>
    <t>https://files.ofsted.gov.uk/v1/file/50255285</t>
  </si>
  <si>
    <t>21/08/24</t>
  </si>
  <si>
    <t>80566</t>
  </si>
  <si>
    <t>394</t>
  </si>
  <si>
    <t>E08000024</t>
  </si>
  <si>
    <t>807, 393, 805, 372, 357, 880, 390, 840, 370, 354</t>
  </si>
  <si>
    <t>[(807, 'requires improvement'), (393, 'inadequate'), (805, 'outstanding'), (372, 'good'), (357, 'inadequate'), (880, 'good'), (390, 'good'), (840, 'outstanding'), (370, 'good'), (354, 'requires improvement')]</t>
  </si>
  <si>
    <t>sunderland</t>
  </si>
  <si>
    <t>https://files.ofsted.gov.uk/v1/file/50271150</t>
  </si>
  <si>
    <t>11/03/25</t>
  </si>
  <si>
    <t>80567</t>
  </si>
  <si>
    <t>936</t>
  </si>
  <si>
    <t>E10000030</t>
  </si>
  <si>
    <t>868, 825, 358, 919, 869, 823, 872, 931, 867, 873</t>
  </si>
  <si>
    <t>[(868, 'good'), (825, 'requires improvement'), (358, 'requires improvement'), (919, 'outstanding'), (869, 'good'), (823, 'good'), (872, 'requires improvement'), (931, 'good'), (867, 'outstanding'), (873, 'requires improvement')]</t>
  </si>
  <si>
    <t>surrey</t>
  </si>
  <si>
    <t>https://files.ofsted.gov.uk/v1/file/50276410</t>
  </si>
  <si>
    <t>80568</t>
  </si>
  <si>
    <t>866</t>
  </si>
  <si>
    <t>E06000030</t>
  </si>
  <si>
    <t>887, 940, 883, 303, 822, 941, 935, 311, 891, 886</t>
  </si>
  <si>
    <t>[(887, 'good'), (940, 'requires improvement'), (883, 'outstanding'), (303, 'outstanding'), (822, 'requires improvement'), (941, 'requires improvement'), (935, 'requires improvement'), (311, 'inadequate'), (891, 'good'), (886, 'outstanding')]</t>
  </si>
  <si>
    <t>swindon</t>
  </si>
  <si>
    <t>https://files.ofsted.gov.uk/v1/file/50227724</t>
  </si>
  <si>
    <t>80569</t>
  </si>
  <si>
    <t>357</t>
  </si>
  <si>
    <t>E08000008</t>
  </si>
  <si>
    <t>372, 390, 354, 370, 384, 332, 894, 879, 394, 880</t>
  </si>
  <si>
    <t>[(372, 'good'), (390, 'good'), (354, 'requires improvement'), (370, 'good'), (384, 'good'), (332, 'requires improvement'), (894, 'outstanding'), (879, 'requires improvement'), (394, 'outstanding'), (880, 'good')]</t>
  </si>
  <si>
    <t>tameside</t>
  </si>
  <si>
    <t>https://files.ofsted.gov.uk/v1/file/50239562</t>
  </si>
  <si>
    <t>13/02/24</t>
  </si>
  <si>
    <t>80570</t>
  </si>
  <si>
    <t>894</t>
  </si>
  <si>
    <t>E06000020</t>
  </si>
  <si>
    <t>384, 372, 332, 370, 357, 371, 841, 390, 879, 808</t>
  </si>
  <si>
    <t>[(384, 'good'), (372, 'good'), (332, 'requires improvement'), (370, 'good'), (357, 'inadequate'), (371, 'good'), (841, 'good'), (390, 'good'), (879, 'requires improvement'), (808, 'requires improvement')]</t>
  </si>
  <si>
    <t>telford &amp; wrekin</t>
  </si>
  <si>
    <t>https://files.ofsted.gov.uk/v1/file/50252260</t>
  </si>
  <si>
    <t>29/04/2024</t>
  </si>
  <si>
    <t>80571</t>
  </si>
  <si>
    <t>883</t>
  </si>
  <si>
    <t>E06000034</t>
  </si>
  <si>
    <t>866, 303, 311, 887, 940, 822, 941, 332, 925, 935</t>
  </si>
  <si>
    <t>[(866, 'inadequate'), (303, 'outstanding'), (311, 'inadequate'), (887, 'good'), (940, 'requires improvement'), (822, 'requires improvement'), (941, 'requires improvement'), (332, 'requires improvement'), (925, 'outstanding'), (935, 'requires improvement')]</t>
  </si>
  <si>
    <t>thurrock</t>
  </si>
  <si>
    <t>https://files.ofsted.gov.uk/v1/file/50260250</t>
  </si>
  <si>
    <t>16/09/2024</t>
  </si>
  <si>
    <t>20/09/2024</t>
  </si>
  <si>
    <t>29/10/24</t>
  </si>
  <si>
    <t>80572</t>
  </si>
  <si>
    <t>880</t>
  </si>
  <si>
    <t>E06000027</t>
  </si>
  <si>
    <t>357, 394, 879, 372, 807, 921, 370, 390, 354, 894</t>
  </si>
  <si>
    <t>[(357, 'inadequate'), (394, 'outstanding'), (879, 'requires improvement'), (372, 'good'), (807, 'requires improvement'), (921, 'good'), (370, 'good'), (390, 'good'), (354, 'requires improvement'), (894, 'outstanding')]</t>
  </si>
  <si>
    <t>torbay</t>
  </si>
  <si>
    <t>https://files.ofsted.gov.uk/v1/file/50183765</t>
  </si>
  <si>
    <t>andy whippey</t>
  </si>
  <si>
    <t>18/05/22</t>
  </si>
  <si>
    <t>80573</t>
  </si>
  <si>
    <t>358</t>
  </si>
  <si>
    <t>E08000009</t>
  </si>
  <si>
    <t>919, 356, 825, 931, 936, 305, 895, 873, 916, 334</t>
  </si>
  <si>
    <t>[(919, 'outstanding'), (356, 'requires improvement'), (825, 'requires improvement'), (931, 'good'), (936, 'good'), (305, 'outstanding'), (895, 'inadequate'), (873, 'requires improvement'), (916, 'good'), (334, 'inadequate')]</t>
  </si>
  <si>
    <t>trafford</t>
  </si>
  <si>
    <t>https://files.ofsted.gov.uk/v1/file/50206433</t>
  </si>
  <si>
    <t>80574</t>
  </si>
  <si>
    <t>335</t>
  </si>
  <si>
    <t>E08000030</t>
  </si>
  <si>
    <t>354, 861, 357, 336, 371, 831, 350, 372, 812, 333</t>
  </si>
  <si>
    <t>[(354, 'requires improvement'), (861, 'requires improvement'), (357, 'inadequate'), (336, 'good'), (371, 'good'), (831, 'outstanding'), (350, 'good'), (372, 'good'), (812, 'good'), (333, 'requires improvement')]</t>
  </si>
  <si>
    <t>walsall</t>
  </si>
  <si>
    <t>https://files.ofsted.gov.uk/v1/file/50281396</t>
  </si>
  <si>
    <t>80575</t>
  </si>
  <si>
    <t>877</t>
  </si>
  <si>
    <t>E06000007</t>
  </si>
  <si>
    <t>895, 937, 860, 811, 815, 916, 334, 893, 885, 865</t>
  </si>
  <si>
    <t>[(895, 'inadequate'), (937, 'good'), (860, 'requires improvement'), (811, 'good'), (815, 'outstanding'), (916, 'good'), (334, 'inadequate'), (893, 'outstanding'), (885, 'good'), (865, 'outstanding')]</t>
  </si>
  <si>
    <t>warrington</t>
  </si>
  <si>
    <t>https://files.ofsted.gov.uk/v1/file/50253719</t>
  </si>
  <si>
    <t>30/07/24</t>
  </si>
  <si>
    <t>80576</t>
  </si>
  <si>
    <t>937</t>
  </si>
  <si>
    <t>E10000031</t>
  </si>
  <si>
    <t>916, 895, 931, 802, 855, 938, 850, 877, 865, 881</t>
  </si>
  <si>
    <t>[(916, 'good'), (895, 'inadequate'), (931, 'good'), (802, 'requires improvement'), (855, 'outstanding'), (938, 'requires improvement'), (850, 'outstanding'), (877, 'good'), (865, 'outstanding'), (881, 'outstanding')]</t>
  </si>
  <si>
    <t>warwickshire</t>
  </si>
  <si>
    <t>https://files.ofsted.gov.uk/v1/file/50176757</t>
  </si>
  <si>
    <t>22/11/2021</t>
  </si>
  <si>
    <t>03/12/2021</t>
  </si>
  <si>
    <t>01/02/22</t>
  </si>
  <si>
    <t>80577</t>
  </si>
  <si>
    <t>869</t>
  </si>
  <si>
    <t>E06000037</t>
  </si>
  <si>
    <t>825, 850, 931, 867, 919, 873, 823, 865, 916, 305</t>
  </si>
  <si>
    <t>[(825, 'requires improvement'), (850, 'outstanding'), (931, 'good'), (867, 'outstanding'), (919, 'outstanding'), (873, 'requires improvement'), (823, 'good'), (865, 'outstanding'), (916, 'good'), (305, 'outstanding')]</t>
  </si>
  <si>
    <t>west berkshire</t>
  </si>
  <si>
    <t>https://files.ofsted.gov.uk/v1/file/50182484</t>
  </si>
  <si>
    <t>14/03/2022</t>
  </si>
  <si>
    <t>18/03/2022</t>
  </si>
  <si>
    <t>04/05/22</t>
  </si>
  <si>
    <t>2637548</t>
  </si>
  <si>
    <t>941</t>
  </si>
  <si>
    <t>E06000062</t>
  </si>
  <si>
    <t>822, 940, 937, 866, 933, 935, 311, 855, 931, 303</t>
  </si>
  <si>
    <t>[(822, 'requires improvement'), (940, 'requires improvement'), (937, 'good'), (866, 'inadequate'), (933, 'good'), (935, 'requires improvement'), (311, 'inadequate'), (855, 'outstanding'), (931, 'good'), (303, 'outstanding')]</t>
  </si>
  <si>
    <t>west northamptonshire</t>
  </si>
  <si>
    <t>https://files.ofsted.gov.uk/v1/file/50200026</t>
  </si>
  <si>
    <t>80578</t>
  </si>
  <si>
    <t>938</t>
  </si>
  <si>
    <t>E10000032</t>
  </si>
  <si>
    <t>916, 881, 850, 919, 937, 865, 802, 931, 803, 878</t>
  </si>
  <si>
    <t>[(916, 'good'), (881, 'outstanding'), (850, 'outstanding'), (919, 'outstanding'), (937, 'good'), (865, 'outstanding'), (802, 'requires improvement'), (931, 'good'), (803, 'good'), (878, 'inadequate')]</t>
  </si>
  <si>
    <t>west sussex</t>
  </si>
  <si>
    <t>https://files.ofsted.gov.uk/v1/file/50216276</t>
  </si>
  <si>
    <t>maire atherton</t>
  </si>
  <si>
    <t>2733698</t>
  </si>
  <si>
    <t>943</t>
  </si>
  <si>
    <t>884, 942, 860, 893, 811, 815, 925, 933, 935, 830</t>
  </si>
  <si>
    <t>[(884, 'inadequate'), (942, 'good'), (860, 'requires improvement'), (893, 'outstanding'), (811, 'good'), (815, 'outstanding'), (925, 'outstanding'), (933, 'good'), (935, 'requires improvement'), (830, 'good')]</t>
  </si>
  <si>
    <t>westmorland and furness</t>
  </si>
  <si>
    <t>https://files.ofsted.gov.uk/v1/file/50252261</t>
  </si>
  <si>
    <t>80579</t>
  </si>
  <si>
    <t>359</t>
  </si>
  <si>
    <t>E08000010</t>
  </si>
  <si>
    <t>888, 925, 343, 877, 860, 332, 929, 884, 808, 893</t>
  </si>
  <si>
    <t>[(888, 'good'), (925, 'outstanding'), (343, 'good'), (877, 'good'), (860, 'requires improvement'), (332, 'requires improvement'), (929, 'outstanding'), (884, 'inadequate'), (808, 'requires improvement'), (893, 'outstanding')]</t>
  </si>
  <si>
    <t>wigan</t>
  </si>
  <si>
    <t>https://files.ofsted.gov.uk/v1/file/50187563</t>
  </si>
  <si>
    <t>lorna schlechte</t>
  </si>
  <si>
    <t>80580</t>
  </si>
  <si>
    <t>865</t>
  </si>
  <si>
    <t>E06000054</t>
  </si>
  <si>
    <t>850, 916, 802, 938, 855, 937, 895, 881, 815, 803</t>
  </si>
  <si>
    <t>[(850, 'outstanding'), (916, 'good'), (802, 'requires improvement'), (938, 'requires improvement'), (855, 'outstanding'), (937, 'good'), (895, 'inadequate'), (881, 'outstanding'), (815, 'outstanding'), (803, 'good')]</t>
  </si>
  <si>
    <t>wiltshire</t>
  </si>
  <si>
    <t>https://files.ofsted.gov.uk/v1/file/50235241</t>
  </si>
  <si>
    <t>25/09/2023</t>
  </si>
  <si>
    <t>29/09/2023</t>
  </si>
  <si>
    <t>12/12/23</t>
  </si>
  <si>
    <t>80581</t>
  </si>
  <si>
    <t>344</t>
  </si>
  <si>
    <t>E08000015</t>
  </si>
  <si>
    <t>840, 343, 876, 808, 394, 390, 807, 888, 351, 393</t>
  </si>
  <si>
    <t>[(840, 'outstanding'), (343, 'good'), (876, 'inadequate'), (808, 'requires improvement'), (394, 'outstanding'), (390, 'good'), (807, 'requires improvement'), (888, 'good'), (351, 'requires improvement'), (393, 'inadequate')]</t>
  </si>
  <si>
    <t>wirral</t>
  </si>
  <si>
    <t>https://files.ofsted.gov.uk/v1/file/50238913</t>
  </si>
  <si>
    <t>18/09/2023</t>
  </si>
  <si>
    <t>02/02/24</t>
  </si>
  <si>
    <t>80582</t>
  </si>
  <si>
    <t>872</t>
  </si>
  <si>
    <t>E06000041</t>
  </si>
  <si>
    <t>868, 936, 825, 869, 305, 358, 318, 919, 867, 823</t>
  </si>
  <si>
    <t>[(868, 'good'), (936, 'good'), (825, 'requires improvement'), (869, 'good'), (305, 'outstanding'), (358, 'requires improvement'), (318, 'outstanding'), (919, 'outstanding'), (867, 'outstanding'), (823, 'good')]</t>
  </si>
  <si>
    <t>wokingham</t>
  </si>
  <si>
    <t>https://files.ofsted.gov.uk/v1/file/50215917</t>
  </si>
  <si>
    <t>80583</t>
  </si>
  <si>
    <t>336</t>
  </si>
  <si>
    <t>E08000031</t>
  </si>
  <si>
    <t>333, 861, 335, 810, 354, 331, 371, 831, 806, 812</t>
  </si>
  <si>
    <t>[(333, 'requires improvement'), (861, 'requires improvement'), (335, 'outstanding'), (810, 'requires improvement'), (354, 'requires improvement'), (331, 'good'), (371, 'good'), (831, 'outstanding'), (806, 'requires improvement'), (812, 'good')]</t>
  </si>
  <si>
    <t>wolverhampton</t>
  </si>
  <si>
    <t>https://files.ofsted.gov.uk/v1/file/50183766</t>
  </si>
  <si>
    <t>28/03/2022</t>
  </si>
  <si>
    <t>80584</t>
  </si>
  <si>
    <t>885</t>
  </si>
  <si>
    <t>E10000034</t>
  </si>
  <si>
    <t>933, 916, 838, 937, 893, 938, 878, 830, 881, 815</t>
  </si>
  <si>
    <t>[(933, 'good'), (916, 'good'), (838, 'outstanding'), (937, 'good'), (893, 'outstanding'), (938, 'requires improvement'), (878, 'inadequate'), (830, 'good'), (881, 'outstanding'), (815, 'outstanding')]</t>
  </si>
  <si>
    <t>worcestershire</t>
  </si>
  <si>
    <t>https://files.ofsted.gov.uk/v1/file/50223271</t>
  </si>
  <si>
    <t>26/05/2023</t>
  </si>
  <si>
    <t>14/07/23</t>
  </si>
  <si>
    <t>urn</t>
  </si>
  <si>
    <t>la_code</t>
  </si>
  <si>
    <t>region_code</t>
  </si>
  <si>
    <t>ltla23cd</t>
  </si>
  <si>
    <t>stat_neighbours</t>
  </si>
  <si>
    <t>stat_neighbour_judgement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</si>
  <si>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</si>
  <si>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</si>
  <si>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</si>
  <si>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</si>
  <si>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</si>
  <si>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</si>
  <si>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</si>
  <si>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</si>
  <si>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</si>
  <si>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</si>
  <si>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</si>
  <si>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</si>
  <si>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</si>
  <si>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inspectors_inspections_count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</si>
</sst>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283932" TargetMode="External"/><Relationship Id="rId3" Type="http://schemas.openxmlformats.org/officeDocument/2006/relationships/hyperlink" Target="https://files.ofsted.gov.uk/v1/file/50285308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275023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267804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276975" TargetMode="External"/><Relationship Id="rId13" Type="http://schemas.openxmlformats.org/officeDocument/2006/relationships/hyperlink" Target="https://files.ofsted.gov.uk/v1/file/5028334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275136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255617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260648" TargetMode="External"/><Relationship Id="rId21" Type="http://schemas.openxmlformats.org/officeDocument/2006/relationships/hyperlink" Target="https://files.ofsted.gov.uk/v1/file/50282475" TargetMode="External"/><Relationship Id="rId22" Type="http://schemas.openxmlformats.org/officeDocument/2006/relationships/hyperlink" Target="https://files.ofsted.gov.uk/v1/file/50274368" TargetMode="External"/><Relationship Id="rId23" Type="http://schemas.openxmlformats.org/officeDocument/2006/relationships/hyperlink" Target="https://files.ofsted.gov.uk/v1/file/50255376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62710" TargetMode="External"/><Relationship Id="rId27" Type="http://schemas.openxmlformats.org/officeDocument/2006/relationships/hyperlink" Target="https://files.ofsted.gov.uk/v1/file/50200877" TargetMode="External"/><Relationship Id="rId28" Type="http://schemas.openxmlformats.org/officeDocument/2006/relationships/hyperlink" Target="https://files.ofsted.gov.uk/v1/file/50281395" TargetMode="External"/><Relationship Id="rId29" Type="http://schemas.openxmlformats.org/officeDocument/2006/relationships/hyperlink" Target="https://files.ofsted.gov.uk/v1/file/50237006" TargetMode="External"/><Relationship Id="rId30" Type="http://schemas.openxmlformats.org/officeDocument/2006/relationships/hyperlink" Target="https://files.ofsted.gov.uk/v1/file/50276862" TargetMode="External"/><Relationship Id="rId31" Type="http://schemas.openxmlformats.org/officeDocument/2006/relationships/hyperlink" Target="https://files.ofsted.gov.uk/v1/file/50271937" TargetMode="External"/><Relationship Id="rId32" Type="http://schemas.openxmlformats.org/officeDocument/2006/relationships/hyperlink" Target="https://files.ofsted.gov.uk/v1/file/50276411" TargetMode="External"/><Relationship Id="rId33" Type="http://schemas.openxmlformats.org/officeDocument/2006/relationships/hyperlink" Target="https://files.ofsted.gov.uk/v1/file/50204402" TargetMode="External"/><Relationship Id="rId34" Type="http://schemas.openxmlformats.org/officeDocument/2006/relationships/hyperlink" Target="https://files.ofsted.gov.uk/v1/file/50276863" TargetMode="External"/><Relationship Id="rId35" Type="http://schemas.openxmlformats.org/officeDocument/2006/relationships/hyperlink" Target="https://files.ofsted.gov.uk/v1/file/50212242" TargetMode="External"/><Relationship Id="rId36" Type="http://schemas.openxmlformats.org/officeDocument/2006/relationships/hyperlink" Target="https://files.ofsted.gov.uk/v1/file/50239111" TargetMode="External"/><Relationship Id="rId37" Type="http://schemas.openxmlformats.org/officeDocument/2006/relationships/hyperlink" Target="https://files.ofsted.gov.uk/v1/file/50225703" TargetMode="External"/><Relationship Id="rId38" Type="http://schemas.openxmlformats.org/officeDocument/2006/relationships/hyperlink" Target="https://files.ofsted.gov.uk/v1/file/50267802" TargetMode="External"/><Relationship Id="rId39" Type="http://schemas.openxmlformats.org/officeDocument/2006/relationships/hyperlink" Target="https://files.ofsted.gov.uk/v1/file/50283717" TargetMode="External"/><Relationship Id="rId40" Type="http://schemas.openxmlformats.org/officeDocument/2006/relationships/hyperlink" Target="https://files.ofsted.gov.uk/v1/file/50252259" TargetMode="External"/><Relationship Id="rId41" Type="http://schemas.openxmlformats.org/officeDocument/2006/relationships/hyperlink" Target="https://files.ofsted.gov.uk/v1/file/50253183" TargetMode="External"/><Relationship Id="rId42" Type="http://schemas.openxmlformats.org/officeDocument/2006/relationships/hyperlink" Target="https://files.ofsted.gov.uk/v1/file/50247208" TargetMode="External"/><Relationship Id="rId43" Type="http://schemas.openxmlformats.org/officeDocument/2006/relationships/hyperlink" Target="https://files.ofsted.gov.uk/v1/file/50192875" TargetMode="External"/><Relationship Id="rId44" Type="http://schemas.openxmlformats.org/officeDocument/2006/relationships/hyperlink" Target="https://files.ofsted.gov.uk/v1/file/50210577" TargetMode="External"/><Relationship Id="rId45" Type="http://schemas.openxmlformats.org/officeDocument/2006/relationships/hyperlink" Target="https://files.ofsted.gov.uk/v1/file/50235617" TargetMode="External"/><Relationship Id="rId46" Type="http://schemas.openxmlformats.org/officeDocument/2006/relationships/hyperlink" Target="https://files.ofsted.gov.uk/v1/file/50187561" TargetMode="External"/><Relationship Id="rId47" Type="http://schemas.openxmlformats.org/officeDocument/2006/relationships/hyperlink" Target="https://files.ofsted.gov.uk/v1/file/50204403" TargetMode="External"/><Relationship Id="rId48" Type="http://schemas.openxmlformats.org/officeDocument/2006/relationships/hyperlink" Target="https://files.ofsted.gov.uk/v1/file/50255618" TargetMode="External"/><Relationship Id="rId49" Type="http://schemas.openxmlformats.org/officeDocument/2006/relationships/hyperlink" Target="https://files.ofsted.gov.uk/v1/file/50267008" TargetMode="External"/><Relationship Id="rId50" Type="http://schemas.openxmlformats.org/officeDocument/2006/relationships/hyperlink" Target="https://files.ofsted.gov.uk/v1/file/50205966" TargetMode="External"/><Relationship Id="rId51" Type="http://schemas.openxmlformats.org/officeDocument/2006/relationships/hyperlink" Target="https://files.ofsted.gov.uk/v1/file/50284438" TargetMode="External"/><Relationship Id="rId52" Type="http://schemas.openxmlformats.org/officeDocument/2006/relationships/hyperlink" Target="https://files.ofsted.gov.uk/v1/file/50267800" TargetMode="External"/><Relationship Id="rId53" Type="http://schemas.openxmlformats.org/officeDocument/2006/relationships/hyperlink" Target="https://files.ofsted.gov.uk/v1/file/50252253" TargetMode="External"/><Relationship Id="rId54" Type="http://schemas.openxmlformats.org/officeDocument/2006/relationships/hyperlink" Target="https://files.ofsted.gov.uk/v1/file/50219720" TargetMode="External"/><Relationship Id="rId55" Type="http://schemas.openxmlformats.org/officeDocument/2006/relationships/hyperlink" Target="https://files.ofsted.gov.uk/v1/file/50218078" TargetMode="External"/><Relationship Id="rId56" Type="http://schemas.openxmlformats.org/officeDocument/2006/relationships/hyperlink" Target="https://files.ofsted.gov.uk/v1/file/50227183" TargetMode="External"/><Relationship Id="rId57" Type="http://schemas.openxmlformats.org/officeDocument/2006/relationships/hyperlink" Target="https://files.ofsted.gov.uk/v1/file/50253182" TargetMode="External"/><Relationship Id="rId58" Type="http://schemas.openxmlformats.org/officeDocument/2006/relationships/hyperlink" Target="https://files.ofsted.gov.uk/v1/file/50212243" TargetMode="External"/><Relationship Id="rId59" Type="http://schemas.openxmlformats.org/officeDocument/2006/relationships/hyperlink" Target="https://files.ofsted.gov.uk/v1/file/50213625" TargetMode="External"/><Relationship Id="rId60" Type="http://schemas.openxmlformats.org/officeDocument/2006/relationships/hyperlink" Target="https://files.ofsted.gov.uk/v1/file/50237004" TargetMode="External"/><Relationship Id="rId61" Type="http://schemas.openxmlformats.org/officeDocument/2006/relationships/hyperlink" Target="https://files.ofsted.gov.uk/v1/file/50274369" TargetMode="External"/><Relationship Id="rId62" Type="http://schemas.openxmlformats.org/officeDocument/2006/relationships/hyperlink" Target="https://files.ofsted.gov.uk/v1/file/50263391" TargetMode="External"/><Relationship Id="rId63" Type="http://schemas.openxmlformats.org/officeDocument/2006/relationships/hyperlink" Target="https://files.ofsted.gov.uk/v1/file/50252258" TargetMode="External"/><Relationship Id="rId64" Type="http://schemas.openxmlformats.org/officeDocument/2006/relationships/hyperlink" Target="https://files.ofsted.gov.uk/v1/file/50256007" TargetMode="External"/><Relationship Id="rId65" Type="http://schemas.openxmlformats.org/officeDocument/2006/relationships/hyperlink" Target="https://files.ofsted.gov.uk/v1/file/50252576" TargetMode="External"/><Relationship Id="rId66" Type="http://schemas.openxmlformats.org/officeDocument/2006/relationships/hyperlink" Target="https://files.ofsted.gov.uk/v1/file/50255165" TargetMode="External"/><Relationship Id="rId67" Type="http://schemas.openxmlformats.org/officeDocument/2006/relationships/hyperlink" Target="https://files.ofsted.gov.uk/v1/file/50247205" TargetMode="External"/><Relationship Id="rId68" Type="http://schemas.openxmlformats.org/officeDocument/2006/relationships/hyperlink" Target="https://files.ofsted.gov.uk/v1/file/50213624" TargetMode="External"/><Relationship Id="rId69" Type="http://schemas.openxmlformats.org/officeDocument/2006/relationships/hyperlink" Target="https://files.ofsted.gov.uk/v1/file/50270419" TargetMode="External"/><Relationship Id="rId70" Type="http://schemas.openxmlformats.org/officeDocument/2006/relationships/hyperlink" Target="https://files.ofsted.gov.uk/v1/file/50239788" TargetMode="External"/><Relationship Id="rId71" Type="http://schemas.openxmlformats.org/officeDocument/2006/relationships/hyperlink" Target="https://files.ofsted.gov.uk/v1/file/50233295" TargetMode="External"/><Relationship Id="rId72" Type="http://schemas.openxmlformats.org/officeDocument/2006/relationships/hyperlink" Target="https://files.ofsted.gov.uk/v1/file/50234334" TargetMode="External"/><Relationship Id="rId73" Type="http://schemas.openxmlformats.org/officeDocument/2006/relationships/hyperlink" Target="https://files.ofsted.gov.uk/v1/file/50267801" TargetMode="External"/><Relationship Id="rId74" Type="http://schemas.openxmlformats.org/officeDocument/2006/relationships/hyperlink" Target="https://files.ofsted.gov.uk/v1/file/50202402" TargetMode="External"/><Relationship Id="rId75" Type="http://schemas.openxmlformats.org/officeDocument/2006/relationships/hyperlink" Target="https://files.ofsted.gov.uk/v1/file/50238709" TargetMode="External"/><Relationship Id="rId76" Type="http://schemas.openxmlformats.org/officeDocument/2006/relationships/hyperlink" Target="https://files.ofsted.gov.uk/v1/file/50285309" TargetMode="External"/><Relationship Id="rId77" Type="http://schemas.openxmlformats.org/officeDocument/2006/relationships/hyperlink" Target="https://files.ofsted.gov.uk/v1/file/50192878" TargetMode="External"/><Relationship Id="rId78" Type="http://schemas.openxmlformats.org/officeDocument/2006/relationships/hyperlink" Target="https://files.ofsted.gov.uk/v1/file/50253184" TargetMode="External"/><Relationship Id="rId79" Type="http://schemas.openxmlformats.org/officeDocument/2006/relationships/hyperlink" Target="https://files.ofsted.gov.uk/v1/file/50284336" TargetMode="External"/><Relationship Id="rId80" Type="http://schemas.openxmlformats.org/officeDocument/2006/relationships/hyperlink" Target="https://files.ofsted.gov.uk/v1/file/50198438" TargetMode="External"/><Relationship Id="rId81" Type="http://schemas.openxmlformats.org/officeDocument/2006/relationships/hyperlink" Target="https://files.ofsted.gov.uk/v1/file/50283346" TargetMode="External"/><Relationship Id="rId82" Type="http://schemas.openxmlformats.org/officeDocument/2006/relationships/hyperlink" Target="https://files.ofsted.gov.uk/v1/file/50266090" TargetMode="External"/><Relationship Id="rId83" Type="http://schemas.openxmlformats.org/officeDocument/2006/relationships/hyperlink" Target="https://files.ofsted.gov.uk/v1/file/50255164" TargetMode="External"/><Relationship Id="rId84" Type="http://schemas.openxmlformats.org/officeDocument/2006/relationships/hyperlink" Target="https://files.ofsted.gov.uk/v1/file/50204406" TargetMode="External"/><Relationship Id="rId85" Type="http://schemas.openxmlformats.org/officeDocument/2006/relationships/hyperlink" Target="https://files.ofsted.gov.uk/v1/file/50266091" TargetMode="External"/><Relationship Id="rId86" Type="http://schemas.openxmlformats.org/officeDocument/2006/relationships/hyperlink" Target="https://files.ofsted.gov.uk/v1/file/50192197" TargetMode="External"/><Relationship Id="rId87" Type="http://schemas.openxmlformats.org/officeDocument/2006/relationships/hyperlink" Target="https://files.ofsted.gov.uk/v1/file/50183843" TargetMode="External"/><Relationship Id="rId88" Type="http://schemas.openxmlformats.org/officeDocument/2006/relationships/hyperlink" Target="https://files.ofsted.gov.uk/v1/file/50227723" TargetMode="External"/><Relationship Id="rId89" Type="http://schemas.openxmlformats.org/officeDocument/2006/relationships/hyperlink" Target="https://files.ofsted.gov.uk/v1/file/50218077" TargetMode="External"/><Relationship Id="rId90" Type="http://schemas.openxmlformats.org/officeDocument/2006/relationships/hyperlink" Target="https://files.ofsted.gov.uk/v1/file/50264642" TargetMode="External"/><Relationship Id="rId91" Type="http://schemas.openxmlformats.org/officeDocument/2006/relationships/hyperlink" Target="https://files.ofsted.gov.uk/v1/file/50280258" TargetMode="External"/><Relationship Id="rId92" Type="http://schemas.openxmlformats.org/officeDocument/2006/relationships/hyperlink" Target="https://files.ofsted.gov.uk/v1/file/50204404" TargetMode="External"/><Relationship Id="rId93" Type="http://schemas.openxmlformats.org/officeDocument/2006/relationships/hyperlink" Target="https://files.ofsted.gov.uk/v1/file/50285393" TargetMode="External"/><Relationship Id="rId94" Type="http://schemas.openxmlformats.org/officeDocument/2006/relationships/hyperlink" Target="https://files.ofsted.gov.uk/v1/file/50200023" TargetMode="External"/><Relationship Id="rId95" Type="http://schemas.openxmlformats.org/officeDocument/2006/relationships/hyperlink" Target="https://files.ofsted.gov.uk/v1/file/50200024" TargetMode="External"/><Relationship Id="rId96" Type="http://schemas.openxmlformats.org/officeDocument/2006/relationships/hyperlink" Target="https://files.ofsted.gov.uk/v1/file/50216275" TargetMode="External"/><Relationship Id="rId97" Type="http://schemas.openxmlformats.org/officeDocument/2006/relationships/hyperlink" Target="https://files.ofsted.gov.uk/v1/file/50266092" TargetMode="External"/><Relationship Id="rId98" Type="http://schemas.openxmlformats.org/officeDocument/2006/relationships/hyperlink" Target="https://files.ofsted.gov.uk/v1/file/50226213" TargetMode="External"/><Relationship Id="rId99" Type="http://schemas.openxmlformats.org/officeDocument/2006/relationships/hyperlink" Target="https://files.ofsted.gov.uk/v1/file/50252256" TargetMode="External"/><Relationship Id="rId100" Type="http://schemas.openxmlformats.org/officeDocument/2006/relationships/hyperlink" Target="https://files.ofsted.gov.uk/v1/file/50192198" TargetMode="External"/><Relationship Id="rId101" Type="http://schemas.openxmlformats.org/officeDocument/2006/relationships/hyperlink" Target="https://files.ofsted.gov.uk/v1/file/50252254" TargetMode="External"/><Relationship Id="rId102" Type="http://schemas.openxmlformats.org/officeDocument/2006/relationships/hyperlink" Target="https://files.ofsted.gov.uk/v1/file/50252252" TargetMode="External"/><Relationship Id="rId103" Type="http://schemas.openxmlformats.org/officeDocument/2006/relationships/hyperlink" Target="https://files.ofsted.gov.uk/v1/file/50243682" TargetMode="External"/><Relationship Id="rId104" Type="http://schemas.openxmlformats.org/officeDocument/2006/relationships/hyperlink" Target="https://files.ofsted.gov.uk/v1/file/50238583" TargetMode="External"/><Relationship Id="rId105" Type="http://schemas.openxmlformats.org/officeDocument/2006/relationships/hyperlink" Target="https://files.ofsted.gov.uk/v1/file/50241802" TargetMode="External"/><Relationship Id="rId106" Type="http://schemas.openxmlformats.org/officeDocument/2006/relationships/hyperlink" Target="https://files.ofsted.gov.uk/v1/file/50221956" TargetMode="External"/><Relationship Id="rId107" Type="http://schemas.openxmlformats.org/officeDocument/2006/relationships/hyperlink" Target="https://files.ofsted.gov.uk/v1/file/50252257" TargetMode="External"/><Relationship Id="rId108" Type="http://schemas.openxmlformats.org/officeDocument/2006/relationships/hyperlink" Target="https://files.ofsted.gov.uk/v1/file/50194303" TargetMode="External"/><Relationship Id="rId109" Type="http://schemas.openxmlformats.org/officeDocument/2006/relationships/hyperlink" Target="https://files.ofsted.gov.uk/v1/file/50211330" TargetMode="External"/><Relationship Id="rId110" Type="http://schemas.openxmlformats.org/officeDocument/2006/relationships/hyperlink" Target="https://files.ofsted.gov.uk/v1/file/50190644" TargetMode="External"/><Relationship Id="rId111" Type="http://schemas.openxmlformats.org/officeDocument/2006/relationships/hyperlink" Target="https://files.ofsted.gov.uk/v1/file/50266093" TargetMode="External"/><Relationship Id="rId112" Type="http://schemas.openxmlformats.org/officeDocument/2006/relationships/hyperlink" Target="https://files.ofsted.gov.uk/v1/file/50267803" TargetMode="External"/><Relationship Id="rId113" Type="http://schemas.openxmlformats.org/officeDocument/2006/relationships/hyperlink" Target="https://files.ofsted.gov.uk/v1/file/50261980" TargetMode="External"/><Relationship Id="rId114" Type="http://schemas.openxmlformats.org/officeDocument/2006/relationships/hyperlink" Target="https://files.ofsted.gov.uk/v1/file/50252255" TargetMode="External"/><Relationship Id="rId115" Type="http://schemas.openxmlformats.org/officeDocument/2006/relationships/hyperlink" Target="https://files.ofsted.gov.uk/v1/file/50237003" TargetMode="External"/><Relationship Id="rId116" Type="http://schemas.openxmlformats.org/officeDocument/2006/relationships/hyperlink" Target="https://files.ofsted.gov.uk/v1/file/50187562" TargetMode="External"/><Relationship Id="rId117" Type="http://schemas.openxmlformats.org/officeDocument/2006/relationships/hyperlink" Target="https://files.ofsted.gov.uk/v1/file/50284335" TargetMode="External"/><Relationship Id="rId118" Type="http://schemas.openxmlformats.org/officeDocument/2006/relationships/hyperlink" Target="https://files.ofsted.gov.uk/v1/file/50231897" TargetMode="External"/><Relationship Id="rId119" Type="http://schemas.openxmlformats.org/officeDocument/2006/relationships/hyperlink" Target="https://files.ofsted.gov.uk/v1/file/50284334" TargetMode="External"/><Relationship Id="rId120" Type="http://schemas.openxmlformats.org/officeDocument/2006/relationships/hyperlink" Target="https://files.ofsted.gov.uk/v1/file/50211331" TargetMode="External"/><Relationship Id="rId121" Type="http://schemas.openxmlformats.org/officeDocument/2006/relationships/hyperlink" Target="https://files.ofsted.gov.uk/v1/file/50204405" TargetMode="External"/><Relationship Id="rId122" Type="http://schemas.openxmlformats.org/officeDocument/2006/relationships/hyperlink" Target="https://files.ofsted.gov.uk/v1/file/50192873" TargetMode="External"/><Relationship Id="rId123" Type="http://schemas.openxmlformats.org/officeDocument/2006/relationships/hyperlink" Target="https://files.ofsted.gov.uk/v1/file/50253185" TargetMode="External"/><Relationship Id="rId124" Type="http://schemas.openxmlformats.org/officeDocument/2006/relationships/hyperlink" Target="https://files.ofsted.gov.uk/v1/file/50216273" TargetMode="External"/><Relationship Id="rId125" Type="http://schemas.openxmlformats.org/officeDocument/2006/relationships/hyperlink" Target="https://files.ofsted.gov.uk/v1/file/50224705" TargetMode="External"/><Relationship Id="rId126" Type="http://schemas.openxmlformats.org/officeDocument/2006/relationships/hyperlink" Target="https://files.ofsted.gov.uk/v1/file/50263392" TargetMode="External"/><Relationship Id="rId127" Type="http://schemas.openxmlformats.org/officeDocument/2006/relationships/hyperlink" Target="https://files.ofsted.gov.uk/v1/file/50227184" TargetMode="External"/><Relationship Id="rId128" Type="http://schemas.openxmlformats.org/officeDocument/2006/relationships/hyperlink" Target="https://files.ofsted.gov.uk/v1/file/50237007" TargetMode="External"/><Relationship Id="rId129" Type="http://schemas.openxmlformats.org/officeDocument/2006/relationships/hyperlink" Target="https://files.ofsted.gov.uk/v1/file/50282103" TargetMode="External"/><Relationship Id="rId130" Type="http://schemas.openxmlformats.org/officeDocument/2006/relationships/hyperlink" Target="https://files.ofsted.gov.uk/v1/file/50215915" TargetMode="External"/><Relationship Id="rId131" Type="http://schemas.openxmlformats.org/officeDocument/2006/relationships/hyperlink" Target="https://files.ofsted.gov.uk/v1/file/50282104" TargetMode="External"/><Relationship Id="rId132" Type="http://schemas.openxmlformats.org/officeDocument/2006/relationships/hyperlink" Target="https://files.ofsted.gov.uk/v1/file/50255285" TargetMode="External"/><Relationship Id="rId133" Type="http://schemas.openxmlformats.org/officeDocument/2006/relationships/hyperlink" Target="https://files.ofsted.gov.uk/v1/file/50271150" TargetMode="External"/><Relationship Id="rId134" Type="http://schemas.openxmlformats.org/officeDocument/2006/relationships/hyperlink" Target="https://files.ofsted.gov.uk/v1/file/50276410" TargetMode="External"/><Relationship Id="rId135" Type="http://schemas.openxmlformats.org/officeDocument/2006/relationships/hyperlink" Target="https://files.ofsted.gov.uk/v1/file/50227724" TargetMode="External"/><Relationship Id="rId136" Type="http://schemas.openxmlformats.org/officeDocument/2006/relationships/hyperlink" Target="https://files.ofsted.gov.uk/v1/file/50239562" TargetMode="External"/><Relationship Id="rId137" Type="http://schemas.openxmlformats.org/officeDocument/2006/relationships/hyperlink" Target="https://files.ofsted.gov.uk/v1/file/50252260" TargetMode="External"/><Relationship Id="rId138" Type="http://schemas.openxmlformats.org/officeDocument/2006/relationships/hyperlink" Target="https://files.ofsted.gov.uk/v1/file/50260250" TargetMode="External"/><Relationship Id="rId139" Type="http://schemas.openxmlformats.org/officeDocument/2006/relationships/hyperlink" Target="https://files.ofsted.gov.uk/v1/file/50183765" TargetMode="External"/><Relationship Id="rId140" Type="http://schemas.openxmlformats.org/officeDocument/2006/relationships/hyperlink" Target="https://files.ofsted.gov.uk/v1/file/50206433" TargetMode="External"/><Relationship Id="rId141" Type="http://schemas.openxmlformats.org/officeDocument/2006/relationships/hyperlink" Target="https://files.ofsted.gov.uk/v1/file/50281396" TargetMode="External"/><Relationship Id="rId142" Type="http://schemas.openxmlformats.org/officeDocument/2006/relationships/hyperlink" Target="https://files.ofsted.gov.uk/v1/file/50253719" TargetMode="External"/><Relationship Id="rId143" Type="http://schemas.openxmlformats.org/officeDocument/2006/relationships/hyperlink" Target="https://files.ofsted.gov.uk/v1/file/50176757" TargetMode="External"/><Relationship Id="rId144" Type="http://schemas.openxmlformats.org/officeDocument/2006/relationships/hyperlink" Target="https://files.ofsted.gov.uk/v1/file/50182484" TargetMode="External"/><Relationship Id="rId145" Type="http://schemas.openxmlformats.org/officeDocument/2006/relationships/hyperlink" Target="https://files.ofsted.gov.uk/v1/file/50200026" TargetMode="External"/><Relationship Id="rId146" Type="http://schemas.openxmlformats.org/officeDocument/2006/relationships/hyperlink" Target="https://files.ofsted.gov.uk/v1/file/50216276" TargetMode="External"/><Relationship Id="rId147" Type="http://schemas.openxmlformats.org/officeDocument/2006/relationships/hyperlink" Target="https://files.ofsted.gov.uk/v1/file/50252261" TargetMode="External"/><Relationship Id="rId148" Type="http://schemas.openxmlformats.org/officeDocument/2006/relationships/hyperlink" Target="https://files.ofsted.gov.uk/v1/file/50187563" TargetMode="External"/><Relationship Id="rId149" Type="http://schemas.openxmlformats.org/officeDocument/2006/relationships/hyperlink" Target="https://files.ofsted.gov.uk/v1/file/50235241" TargetMode="External"/><Relationship Id="rId150" Type="http://schemas.openxmlformats.org/officeDocument/2006/relationships/hyperlink" Target="https://files.ofsted.gov.uk/v1/file/50238913" TargetMode="External"/><Relationship Id="rId151" Type="http://schemas.openxmlformats.org/officeDocument/2006/relationships/hyperlink" Target="https://files.ofsted.gov.uk/v1/file/50215917" TargetMode="External"/><Relationship Id="rId152" Type="http://schemas.openxmlformats.org/officeDocument/2006/relationships/hyperlink" Target="https://files.ofsted.gov.uk/v1/file/50183766" TargetMode="External"/><Relationship Id="rId153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4"/>
  <sheetViews>
    <sheetView tabSelected="1" workbookViewId="0"/>
  </sheetViews>
  <sheetFormatPr defaultRowHeight="15"/>
  <sheetData>
    <row r="1" spans="1:20">
      <c r="A1" s="1" t="s">
        <v>1403</v>
      </c>
      <c r="B1" s="1" t="s">
        <v>1404</v>
      </c>
      <c r="C1" s="1" t="s">
        <v>1405</v>
      </c>
      <c r="D1" s="1" t="s">
        <v>1406</v>
      </c>
      <c r="E1" s="1" t="s">
        <v>1407</v>
      </c>
      <c r="F1" s="1" t="s">
        <v>1408</v>
      </c>
      <c r="G1" s="1" t="s">
        <v>1409</v>
      </c>
      <c r="H1" s="1" t="s">
        <v>1410</v>
      </c>
      <c r="I1" s="1" t="s">
        <v>1411</v>
      </c>
      <c r="J1" s="1" t="s">
        <v>1412</v>
      </c>
      <c r="K1" s="1" t="s">
        <v>1413</v>
      </c>
      <c r="L1" s="1" t="s">
        <v>1414</v>
      </c>
      <c r="M1" s="1" t="s">
        <v>1415</v>
      </c>
      <c r="N1" s="1" t="s">
        <v>1416</v>
      </c>
      <c r="O1" s="1" t="s">
        <v>1417</v>
      </c>
      <c r="P1" s="1" t="s">
        <v>1418</v>
      </c>
      <c r="Q1" s="1" t="s">
        <v>1419</v>
      </c>
      <c r="R1" s="1" t="s">
        <v>1420</v>
      </c>
      <c r="S1" s="1" t="s">
        <v>1421</v>
      </c>
      <c r="T1" s="1" t="s">
        <v>1422</v>
      </c>
    </row>
    <row r="2" spans="1:2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3">
        <f>HYPERLINK(".\.\export_data\inspection_reports\80426_barnsley", ".\export_data\inspection_reports\80426_barnsley")</f>
        <v>0</v>
      </c>
      <c r="P2" t="s">
        <v>8</v>
      </c>
      <c r="Q2" t="s">
        <v>14</v>
      </c>
      <c r="R2" t="s">
        <v>8</v>
      </c>
      <c r="S2" t="s">
        <v>8</v>
      </c>
      <c r="T2" t="s">
        <v>15</v>
      </c>
    </row>
    <row r="3" spans="1:20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s="2" t="s">
        <v>23</v>
      </c>
      <c r="I3" t="s">
        <v>8</v>
      </c>
      <c r="J3" t="s">
        <v>9</v>
      </c>
      <c r="K3" t="s">
        <v>24</v>
      </c>
      <c r="L3" t="s">
        <v>25</v>
      </c>
      <c r="M3" t="s">
        <v>26</v>
      </c>
      <c r="N3" t="s">
        <v>27</v>
      </c>
      <c r="O3" s="3">
        <f>HYPERLINK(".\.\export_data\inspection_reports\80427_bath and north east somerset", ".\export_data\inspection_reports\80427_bath and north east somerset")</f>
        <v>0</v>
      </c>
      <c r="P3" t="s">
        <v>8</v>
      </c>
      <c r="Q3" t="s">
        <v>8</v>
      </c>
      <c r="R3" t="s">
        <v>8</v>
      </c>
      <c r="S3" t="s">
        <v>8</v>
      </c>
      <c r="T3" t="s">
        <v>28</v>
      </c>
    </row>
    <row r="4" spans="1:20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s="2" t="s">
        <v>36</v>
      </c>
      <c r="I4" t="s">
        <v>14</v>
      </c>
      <c r="J4" t="s">
        <v>9</v>
      </c>
      <c r="K4" t="s">
        <v>24</v>
      </c>
      <c r="L4" t="s">
        <v>37</v>
      </c>
      <c r="M4" t="s">
        <v>38</v>
      </c>
      <c r="N4" t="s">
        <v>39</v>
      </c>
      <c r="O4" s="3">
        <f>HYPERLINK(".\.\export_data\inspection_reports\80428_bedford", ".\export_data\inspection_reports\80428_bedford")</f>
        <v>0</v>
      </c>
      <c r="P4" t="s">
        <v>14</v>
      </c>
      <c r="Q4" t="s">
        <v>14</v>
      </c>
      <c r="R4" t="s">
        <v>14</v>
      </c>
      <c r="S4" t="s">
        <v>14</v>
      </c>
      <c r="T4" t="s">
        <v>28</v>
      </c>
    </row>
    <row r="5" spans="1:20">
      <c r="A5" t="s">
        <v>40</v>
      </c>
      <c r="B5" t="s">
        <v>41</v>
      </c>
      <c r="C5" t="s">
        <v>42</v>
      </c>
      <c r="D5" t="s">
        <v>43</v>
      </c>
      <c r="E5" t="s">
        <v>44</v>
      </c>
      <c r="F5" t="s">
        <v>45</v>
      </c>
      <c r="G5" t="s">
        <v>46</v>
      </c>
      <c r="H5" s="2" t="s">
        <v>47</v>
      </c>
      <c r="I5" t="s">
        <v>8</v>
      </c>
      <c r="J5" t="s">
        <v>48</v>
      </c>
      <c r="K5" t="s">
        <v>49</v>
      </c>
      <c r="L5" t="s">
        <v>50</v>
      </c>
      <c r="M5" t="s">
        <v>51</v>
      </c>
      <c r="N5" t="s">
        <v>52</v>
      </c>
      <c r="O5" s="3">
        <f>HYPERLINK(".\.\export_data\inspection_reports\80429_birmingham", ".\export_data\inspection_reports\80429_birmingham")</f>
        <v>0</v>
      </c>
      <c r="P5" t="s">
        <v>8</v>
      </c>
      <c r="Q5" t="s">
        <v>8</v>
      </c>
      <c r="R5" t="s">
        <v>8</v>
      </c>
      <c r="S5" t="s">
        <v>8</v>
      </c>
      <c r="T5" t="s">
        <v>53</v>
      </c>
    </row>
    <row r="6" spans="1:20">
      <c r="A6" t="s">
        <v>54</v>
      </c>
      <c r="B6" t="s">
        <v>55</v>
      </c>
      <c r="C6" t="s">
        <v>56</v>
      </c>
      <c r="D6" t="s">
        <v>57</v>
      </c>
      <c r="E6" t="s">
        <v>58</v>
      </c>
      <c r="F6" t="s">
        <v>59</v>
      </c>
      <c r="G6" t="s">
        <v>60</v>
      </c>
      <c r="H6" s="2" t="s">
        <v>61</v>
      </c>
      <c r="I6" t="s">
        <v>8</v>
      </c>
      <c r="J6" t="s">
        <v>48</v>
      </c>
      <c r="K6" t="s">
        <v>62</v>
      </c>
      <c r="L6" t="s">
        <v>63</v>
      </c>
      <c r="M6" t="s">
        <v>64</v>
      </c>
      <c r="N6" t="s">
        <v>65</v>
      </c>
      <c r="O6" s="3">
        <f>HYPERLINK(".\.\export_data\inspection_reports\80430_blackburn with darwen", ".\export_data\inspection_reports\80430_blackburn with darwen")</f>
        <v>0</v>
      </c>
      <c r="P6" t="s">
        <v>8</v>
      </c>
      <c r="Q6" t="s">
        <v>8</v>
      </c>
      <c r="R6" t="s">
        <v>8</v>
      </c>
      <c r="S6" t="s">
        <v>14</v>
      </c>
      <c r="T6" t="s">
        <v>66</v>
      </c>
    </row>
    <row r="7" spans="1:20">
      <c r="A7" t="s">
        <v>67</v>
      </c>
      <c r="B7" t="s">
        <v>68</v>
      </c>
      <c r="C7" t="s">
        <v>56</v>
      </c>
      <c r="D7" t="s">
        <v>69</v>
      </c>
      <c r="E7" t="s">
        <v>70</v>
      </c>
      <c r="F7" t="s">
        <v>71</v>
      </c>
      <c r="G7" t="s">
        <v>72</v>
      </c>
      <c r="H7" s="2" t="s">
        <v>73</v>
      </c>
      <c r="I7" t="s">
        <v>14</v>
      </c>
      <c r="J7" t="s">
        <v>48</v>
      </c>
      <c r="K7" t="s">
        <v>74</v>
      </c>
      <c r="L7" t="s">
        <v>75</v>
      </c>
      <c r="M7" t="s">
        <v>76</v>
      </c>
      <c r="N7" t="s">
        <v>77</v>
      </c>
      <c r="O7" s="3">
        <f>HYPERLINK(".\.\export_data\inspection_reports\80431_blackpool", ".\export_data\inspection_reports\80431_blackpool")</f>
        <v>0</v>
      </c>
      <c r="P7" t="s">
        <v>14</v>
      </c>
      <c r="Q7" t="s">
        <v>14</v>
      </c>
      <c r="R7" t="s">
        <v>8</v>
      </c>
      <c r="S7" t="s">
        <v>78</v>
      </c>
      <c r="T7" t="s">
        <v>53</v>
      </c>
    </row>
    <row r="8" spans="1:20">
      <c r="A8" t="s">
        <v>79</v>
      </c>
      <c r="B8" t="s">
        <v>80</v>
      </c>
      <c r="C8" t="s">
        <v>56</v>
      </c>
      <c r="D8" t="s">
        <v>81</v>
      </c>
      <c r="E8" t="s">
        <v>82</v>
      </c>
      <c r="F8" t="s">
        <v>83</v>
      </c>
      <c r="G8" t="s">
        <v>84</v>
      </c>
      <c r="H8" s="2" t="s">
        <v>85</v>
      </c>
      <c r="I8" t="s">
        <v>8</v>
      </c>
      <c r="J8" t="s">
        <v>9</v>
      </c>
      <c r="K8" t="s">
        <v>86</v>
      </c>
      <c r="L8" t="s">
        <v>11</v>
      </c>
      <c r="M8" t="s">
        <v>12</v>
      </c>
      <c r="N8" t="s">
        <v>13</v>
      </c>
      <c r="O8" s="3">
        <f>HYPERLINK(".\.\export_data\inspection_reports\80432_bolton", ".\export_data\inspection_reports\80432_bolton")</f>
        <v>0</v>
      </c>
      <c r="P8" t="s">
        <v>8</v>
      </c>
      <c r="Q8" t="s">
        <v>14</v>
      </c>
      <c r="R8" t="s">
        <v>8</v>
      </c>
      <c r="S8" t="s">
        <v>8</v>
      </c>
      <c r="T8" t="s">
        <v>87</v>
      </c>
    </row>
    <row r="9" spans="1:20">
      <c r="A9" t="s">
        <v>88</v>
      </c>
      <c r="B9" t="s">
        <v>89</v>
      </c>
      <c r="C9" t="s">
        <v>18</v>
      </c>
      <c r="D9" t="s">
        <v>90</v>
      </c>
      <c r="E9" t="s">
        <v>91</v>
      </c>
      <c r="F9" t="s">
        <v>92</v>
      </c>
      <c r="G9" t="s">
        <v>93</v>
      </c>
      <c r="H9" s="2" t="s">
        <v>94</v>
      </c>
      <c r="I9" t="s">
        <v>8</v>
      </c>
      <c r="J9" t="s">
        <v>48</v>
      </c>
      <c r="K9" t="s">
        <v>49</v>
      </c>
      <c r="L9" t="s">
        <v>95</v>
      </c>
      <c r="M9" t="s">
        <v>96</v>
      </c>
      <c r="N9" t="s">
        <v>97</v>
      </c>
      <c r="O9" s="3">
        <f>HYPERLINK(".\.\export_data\inspection_reports\2532287_bournemouth, christchurch &amp; poole", ".\export_data\inspection_reports\2532287_bournemouth, christchurch &amp; poole")</f>
        <v>0</v>
      </c>
      <c r="P9" t="s">
        <v>8</v>
      </c>
      <c r="Q9" t="s">
        <v>8</v>
      </c>
      <c r="R9" t="s">
        <v>8</v>
      </c>
      <c r="S9" t="s">
        <v>14</v>
      </c>
      <c r="T9" t="s">
        <v>53</v>
      </c>
    </row>
    <row r="10" spans="1:20">
      <c r="A10" t="s">
        <v>98</v>
      </c>
      <c r="B10" t="s">
        <v>99</v>
      </c>
      <c r="C10" t="s">
        <v>100</v>
      </c>
      <c r="D10" t="s">
        <v>101</v>
      </c>
      <c r="E10" t="s">
        <v>102</v>
      </c>
      <c r="F10" t="s">
        <v>103</v>
      </c>
      <c r="G10" t="s">
        <v>104</v>
      </c>
      <c r="H10" s="2" t="s">
        <v>105</v>
      </c>
      <c r="I10" t="s">
        <v>106</v>
      </c>
      <c r="J10" t="s">
        <v>9</v>
      </c>
      <c r="K10" t="s">
        <v>24</v>
      </c>
      <c r="L10" t="s">
        <v>107</v>
      </c>
      <c r="M10" t="s">
        <v>108</v>
      </c>
      <c r="N10" t="s">
        <v>109</v>
      </c>
      <c r="O10" s="3">
        <f>HYPERLINK(".\.\export_data\inspection_reports\80436_bracknell forest", ".\export_data\inspection_reports\80436_bracknell forest")</f>
        <v>0</v>
      </c>
      <c r="P10" t="s">
        <v>106</v>
      </c>
      <c r="Q10" t="s">
        <v>106</v>
      </c>
      <c r="R10" t="s">
        <v>8</v>
      </c>
      <c r="S10" t="s">
        <v>78</v>
      </c>
      <c r="T10" t="s">
        <v>28</v>
      </c>
    </row>
    <row r="11" spans="1:20">
      <c r="A11" t="s">
        <v>110</v>
      </c>
      <c r="B11" t="s">
        <v>111</v>
      </c>
      <c r="C11" t="s">
        <v>100</v>
      </c>
      <c r="D11" t="s">
        <v>112</v>
      </c>
      <c r="E11" t="s">
        <v>113</v>
      </c>
      <c r="F11" t="s">
        <v>114</v>
      </c>
      <c r="G11" t="s">
        <v>115</v>
      </c>
      <c r="H11" s="2" t="s">
        <v>116</v>
      </c>
      <c r="I11" t="s">
        <v>106</v>
      </c>
      <c r="J11" t="s">
        <v>117</v>
      </c>
      <c r="K11" t="s">
        <v>118</v>
      </c>
      <c r="N11" t="s">
        <v>119</v>
      </c>
      <c r="O11" s="3">
        <f>HYPERLINK(".\.\export_data\inspection_reports\80438_brighton and hove", ".\export_data\inspection_reports\80438_brighton and hove")</f>
        <v>0</v>
      </c>
      <c r="P11" t="s">
        <v>106</v>
      </c>
      <c r="Q11" t="s">
        <v>8</v>
      </c>
      <c r="R11" t="s">
        <v>106</v>
      </c>
      <c r="S11" t="s">
        <v>106</v>
      </c>
      <c r="T11" t="s">
        <v>66</v>
      </c>
    </row>
    <row r="12" spans="1:20">
      <c r="A12" t="s">
        <v>120</v>
      </c>
      <c r="B12" t="s">
        <v>121</v>
      </c>
      <c r="C12" t="s">
        <v>18</v>
      </c>
      <c r="D12" t="s">
        <v>122</v>
      </c>
      <c r="E12" t="s">
        <v>123</v>
      </c>
      <c r="F12" t="s">
        <v>124</v>
      </c>
      <c r="G12" t="s">
        <v>125</v>
      </c>
      <c r="H12" s="2" t="s">
        <v>126</v>
      </c>
      <c r="I12" t="s">
        <v>14</v>
      </c>
      <c r="J12" t="s">
        <v>48</v>
      </c>
      <c r="K12" t="s">
        <v>127</v>
      </c>
      <c r="L12" t="s">
        <v>128</v>
      </c>
      <c r="M12" t="s">
        <v>129</v>
      </c>
      <c r="N12" t="s">
        <v>130</v>
      </c>
      <c r="O12" s="3">
        <f>HYPERLINK(".\.\export_data\inspection_reports\80441_bristol", ".\export_data\inspection_reports\80441_bristol")</f>
        <v>0</v>
      </c>
      <c r="P12" t="s">
        <v>14</v>
      </c>
      <c r="Q12" t="s">
        <v>14</v>
      </c>
      <c r="R12" t="s">
        <v>8</v>
      </c>
      <c r="S12" t="s">
        <v>8</v>
      </c>
      <c r="T12" t="s">
        <v>131</v>
      </c>
    </row>
    <row r="13" spans="1:20">
      <c r="A13" t="s">
        <v>132</v>
      </c>
      <c r="B13" t="s">
        <v>133</v>
      </c>
      <c r="C13" t="s">
        <v>100</v>
      </c>
      <c r="D13" t="s">
        <v>134</v>
      </c>
      <c r="E13" t="s">
        <v>135</v>
      </c>
      <c r="F13" t="s">
        <v>136</v>
      </c>
      <c r="G13" t="s">
        <v>137</v>
      </c>
      <c r="H13" s="2" t="s">
        <v>138</v>
      </c>
      <c r="I13" t="s">
        <v>14</v>
      </c>
      <c r="J13" t="s">
        <v>48</v>
      </c>
      <c r="K13" t="s">
        <v>139</v>
      </c>
      <c r="L13" t="s">
        <v>140</v>
      </c>
      <c r="M13" t="s">
        <v>141</v>
      </c>
      <c r="N13" t="s">
        <v>142</v>
      </c>
      <c r="O13" s="3">
        <f>HYPERLINK(".\.\export_data\inspection_reports\80442_buckinghamshire", ".\export_data\inspection_reports\80442_buckinghamshire")</f>
        <v>0</v>
      </c>
      <c r="P13" t="s">
        <v>14</v>
      </c>
      <c r="Q13" t="s">
        <v>14</v>
      </c>
      <c r="R13" t="s">
        <v>8</v>
      </c>
      <c r="S13" t="s">
        <v>14</v>
      </c>
      <c r="T13" t="s">
        <v>28</v>
      </c>
    </row>
    <row r="14" spans="1:20">
      <c r="A14" t="s">
        <v>143</v>
      </c>
      <c r="B14" t="s">
        <v>144</v>
      </c>
      <c r="C14" t="s">
        <v>56</v>
      </c>
      <c r="D14" t="s">
        <v>145</v>
      </c>
      <c r="E14" t="s">
        <v>146</v>
      </c>
      <c r="F14" t="s">
        <v>147</v>
      </c>
      <c r="G14" t="s">
        <v>148</v>
      </c>
      <c r="H14" s="2" t="s">
        <v>149</v>
      </c>
      <c r="I14" t="s">
        <v>14</v>
      </c>
      <c r="J14" t="s">
        <v>48</v>
      </c>
      <c r="K14" t="s">
        <v>150</v>
      </c>
      <c r="L14" t="s">
        <v>25</v>
      </c>
      <c r="M14" t="s">
        <v>151</v>
      </c>
      <c r="N14" t="s">
        <v>152</v>
      </c>
      <c r="O14" s="3">
        <f>HYPERLINK(".\.\export_data\inspection_reports\80443_bury", ".\export_data\inspection_reports\80443_bury")</f>
        <v>0</v>
      </c>
      <c r="P14" t="s">
        <v>8</v>
      </c>
      <c r="Q14" t="s">
        <v>14</v>
      </c>
      <c r="R14" t="s">
        <v>14</v>
      </c>
      <c r="S14" t="s">
        <v>14</v>
      </c>
      <c r="T14" t="s">
        <v>153</v>
      </c>
    </row>
    <row r="15" spans="1:20">
      <c r="A15" t="s">
        <v>154</v>
      </c>
      <c r="B15" t="s">
        <v>155</v>
      </c>
      <c r="C15" t="s">
        <v>2</v>
      </c>
      <c r="D15" t="s">
        <v>156</v>
      </c>
      <c r="E15" t="s">
        <v>157</v>
      </c>
      <c r="F15" t="s">
        <v>158</v>
      </c>
      <c r="G15" t="s">
        <v>159</v>
      </c>
      <c r="H15" s="2" t="s">
        <v>160</v>
      </c>
      <c r="I15" t="s">
        <v>8</v>
      </c>
      <c r="J15" t="s">
        <v>9</v>
      </c>
      <c r="K15" t="s">
        <v>161</v>
      </c>
      <c r="L15" t="s">
        <v>162</v>
      </c>
      <c r="M15" t="s">
        <v>163</v>
      </c>
      <c r="N15" t="s">
        <v>164</v>
      </c>
      <c r="O15" s="3">
        <f>HYPERLINK(".\.\export_data\inspection_reports\80444_calderdale", ".\export_data\inspection_reports\80444_calderdale")</f>
        <v>0</v>
      </c>
      <c r="P15" t="s">
        <v>8</v>
      </c>
      <c r="Q15" t="s">
        <v>8</v>
      </c>
      <c r="R15" t="s">
        <v>8</v>
      </c>
      <c r="S15" t="s">
        <v>8</v>
      </c>
      <c r="T15" t="s">
        <v>131</v>
      </c>
    </row>
    <row r="16" spans="1:20">
      <c r="A16" t="s">
        <v>165</v>
      </c>
      <c r="B16" t="s">
        <v>166</v>
      </c>
      <c r="C16" t="s">
        <v>31</v>
      </c>
      <c r="D16" t="s">
        <v>167</v>
      </c>
      <c r="E16" t="s">
        <v>168</v>
      </c>
      <c r="F16" t="s">
        <v>169</v>
      </c>
      <c r="G16" t="s">
        <v>170</v>
      </c>
      <c r="H16" s="2" t="s">
        <v>171</v>
      </c>
      <c r="I16" t="s">
        <v>14</v>
      </c>
      <c r="J16" t="s">
        <v>48</v>
      </c>
      <c r="K16" t="s">
        <v>86</v>
      </c>
      <c r="L16" t="s">
        <v>172</v>
      </c>
      <c r="M16" t="s">
        <v>173</v>
      </c>
      <c r="N16" t="s">
        <v>119</v>
      </c>
      <c r="O16" s="3">
        <f>HYPERLINK(".\.\export_data\inspection_reports\80445_cambridgeshire", ".\export_data\inspection_reports\80445_cambridgeshire")</f>
        <v>0</v>
      </c>
      <c r="P16" t="s">
        <v>14</v>
      </c>
      <c r="Q16" t="s">
        <v>14</v>
      </c>
      <c r="R16" t="s">
        <v>14</v>
      </c>
      <c r="S16" t="s">
        <v>14</v>
      </c>
      <c r="T16" t="s">
        <v>87</v>
      </c>
    </row>
    <row r="17" spans="1:20">
      <c r="A17" t="s">
        <v>174</v>
      </c>
      <c r="B17" t="s">
        <v>175</v>
      </c>
      <c r="C17" t="s">
        <v>31</v>
      </c>
      <c r="D17" t="s">
        <v>176</v>
      </c>
      <c r="E17" t="s">
        <v>177</v>
      </c>
      <c r="F17" t="s">
        <v>178</v>
      </c>
      <c r="G17" t="s">
        <v>179</v>
      </c>
      <c r="H17" s="2" t="s">
        <v>180</v>
      </c>
      <c r="I17" t="s">
        <v>8</v>
      </c>
      <c r="J17" t="s">
        <v>9</v>
      </c>
      <c r="K17" t="s">
        <v>181</v>
      </c>
      <c r="L17" t="s">
        <v>182</v>
      </c>
      <c r="M17" t="s">
        <v>64</v>
      </c>
      <c r="N17" t="s">
        <v>183</v>
      </c>
      <c r="O17" s="3">
        <f>HYPERLINK(".\.\export_data\inspection_reports\80446_central bedfordshire", ".\export_data\inspection_reports\80446_central bedfordshire")</f>
        <v>0</v>
      </c>
      <c r="P17" t="s">
        <v>8</v>
      </c>
      <c r="Q17" t="s">
        <v>8</v>
      </c>
      <c r="R17" t="s">
        <v>8</v>
      </c>
      <c r="S17" t="s">
        <v>8</v>
      </c>
      <c r="T17" t="s">
        <v>53</v>
      </c>
    </row>
    <row r="18" spans="1:20">
      <c r="A18" t="s">
        <v>184</v>
      </c>
      <c r="B18" t="s">
        <v>185</v>
      </c>
      <c r="C18" t="s">
        <v>56</v>
      </c>
      <c r="D18" t="s">
        <v>186</v>
      </c>
      <c r="E18" t="s">
        <v>187</v>
      </c>
      <c r="F18" t="s">
        <v>188</v>
      </c>
      <c r="G18" t="s">
        <v>189</v>
      </c>
      <c r="H18" s="2" t="s">
        <v>190</v>
      </c>
      <c r="I18" t="s">
        <v>191</v>
      </c>
      <c r="J18" t="s">
        <v>48</v>
      </c>
      <c r="K18" t="s">
        <v>192</v>
      </c>
      <c r="L18" t="s">
        <v>193</v>
      </c>
      <c r="M18" t="s">
        <v>194</v>
      </c>
      <c r="N18" t="s">
        <v>119</v>
      </c>
      <c r="O18" s="3">
        <f>HYPERLINK(".\.\export_data\inspection_reports\80447_cheshire east", ".\export_data\inspection_reports\80447_cheshire east")</f>
        <v>0</v>
      </c>
      <c r="P18" t="s">
        <v>14</v>
      </c>
      <c r="Q18" t="s">
        <v>14</v>
      </c>
      <c r="R18" t="s">
        <v>14</v>
      </c>
      <c r="S18" t="s">
        <v>191</v>
      </c>
      <c r="T18" t="s">
        <v>66</v>
      </c>
    </row>
    <row r="19" spans="1:20">
      <c r="A19" t="s">
        <v>195</v>
      </c>
      <c r="B19" t="s">
        <v>196</v>
      </c>
      <c r="C19" t="s">
        <v>56</v>
      </c>
      <c r="D19" t="s">
        <v>197</v>
      </c>
      <c r="E19" t="s">
        <v>198</v>
      </c>
      <c r="F19" t="s">
        <v>199</v>
      </c>
      <c r="G19" t="s">
        <v>200</v>
      </c>
      <c r="H19" s="2" t="s">
        <v>201</v>
      </c>
      <c r="I19" t="s">
        <v>14</v>
      </c>
      <c r="J19" t="s">
        <v>9</v>
      </c>
      <c r="K19" t="s">
        <v>202</v>
      </c>
      <c r="L19" t="s">
        <v>203</v>
      </c>
      <c r="M19" t="s">
        <v>204</v>
      </c>
      <c r="N19" t="s">
        <v>205</v>
      </c>
      <c r="O19" s="3">
        <f>HYPERLINK(".\.\export_data\inspection_reports\80448_cheshire west and chester", ".\export_data\inspection_reports\80448_cheshire west and chester")</f>
        <v>0</v>
      </c>
      <c r="P19" t="s">
        <v>14</v>
      </c>
      <c r="Q19" t="s">
        <v>14</v>
      </c>
      <c r="R19" t="s">
        <v>8</v>
      </c>
      <c r="S19" t="s">
        <v>14</v>
      </c>
      <c r="T19" t="s">
        <v>87</v>
      </c>
    </row>
    <row r="20" spans="1:20">
      <c r="A20" t="s">
        <v>206</v>
      </c>
      <c r="B20" t="s">
        <v>207</v>
      </c>
      <c r="C20" t="s">
        <v>2</v>
      </c>
      <c r="D20" t="s">
        <v>208</v>
      </c>
      <c r="E20" t="s">
        <v>209</v>
      </c>
      <c r="F20" t="s">
        <v>210</v>
      </c>
      <c r="G20" t="s">
        <v>211</v>
      </c>
      <c r="H20" s="2" t="s">
        <v>212</v>
      </c>
      <c r="I20" t="s">
        <v>191</v>
      </c>
      <c r="J20" t="s">
        <v>48</v>
      </c>
      <c r="K20" t="s">
        <v>213</v>
      </c>
      <c r="L20" t="s">
        <v>214</v>
      </c>
      <c r="M20" t="s">
        <v>215</v>
      </c>
      <c r="N20" t="s">
        <v>216</v>
      </c>
      <c r="O20" s="3">
        <f>HYPERLINK(".\.\export_data\inspection_reports\80449_bradford", ".\export_data\inspection_reports\80449_bradford")</f>
        <v>0</v>
      </c>
      <c r="P20" t="s">
        <v>191</v>
      </c>
      <c r="Q20" t="s">
        <v>191</v>
      </c>
      <c r="R20" t="s">
        <v>191</v>
      </c>
      <c r="S20" t="s">
        <v>78</v>
      </c>
      <c r="T20" t="s">
        <v>153</v>
      </c>
    </row>
    <row r="21" spans="1:20">
      <c r="A21" t="s">
        <v>217</v>
      </c>
      <c r="B21" t="s">
        <v>218</v>
      </c>
      <c r="C21" t="s">
        <v>219</v>
      </c>
      <c r="D21" t="s">
        <v>220</v>
      </c>
      <c r="E21" t="s">
        <v>221</v>
      </c>
      <c r="F21" t="s">
        <v>222</v>
      </c>
      <c r="G21" t="s">
        <v>223</v>
      </c>
      <c r="H21" s="2" t="s">
        <v>224</v>
      </c>
      <c r="I21" t="s">
        <v>106</v>
      </c>
      <c r="J21" t="s">
        <v>9</v>
      </c>
      <c r="K21" t="s">
        <v>225</v>
      </c>
      <c r="L21" t="s">
        <v>226</v>
      </c>
      <c r="M21" t="s">
        <v>227</v>
      </c>
      <c r="N21" t="s">
        <v>228</v>
      </c>
      <c r="O21" s="3">
        <f>HYPERLINK(".\.\export_data\inspection_reports\80450_london corporation", ".\export_data\inspection_reports\80450_london corporation")</f>
        <v>0</v>
      </c>
      <c r="P21" t="s">
        <v>106</v>
      </c>
      <c r="Q21" t="s">
        <v>8</v>
      </c>
      <c r="R21" t="s">
        <v>106</v>
      </c>
      <c r="S21" t="s">
        <v>106</v>
      </c>
      <c r="T21" t="s">
        <v>229</v>
      </c>
    </row>
    <row r="22" spans="1:20">
      <c r="A22" t="s">
        <v>230</v>
      </c>
      <c r="B22" t="s">
        <v>231</v>
      </c>
      <c r="C22" t="s">
        <v>2</v>
      </c>
      <c r="D22" t="s">
        <v>232</v>
      </c>
      <c r="E22" t="s">
        <v>233</v>
      </c>
      <c r="F22" t="s">
        <v>234</v>
      </c>
      <c r="G22" t="s">
        <v>235</v>
      </c>
      <c r="H22" s="2" t="s">
        <v>236</v>
      </c>
      <c r="I22" t="s">
        <v>8</v>
      </c>
      <c r="J22" t="s">
        <v>9</v>
      </c>
      <c r="K22" t="s">
        <v>225</v>
      </c>
      <c r="L22" t="s">
        <v>237</v>
      </c>
      <c r="M22" t="s">
        <v>238</v>
      </c>
      <c r="N22" t="s">
        <v>239</v>
      </c>
      <c r="O22" s="3">
        <f>HYPERLINK(".\.\export_data\inspection_reports\80451_wakefield", ".\export_data\inspection_reports\80451_wakefield")</f>
        <v>0</v>
      </c>
      <c r="P22" t="s">
        <v>8</v>
      </c>
      <c r="Q22" t="s">
        <v>8</v>
      </c>
      <c r="R22" t="s">
        <v>106</v>
      </c>
      <c r="S22" t="s">
        <v>14</v>
      </c>
      <c r="T22" t="s">
        <v>229</v>
      </c>
    </row>
    <row r="23" spans="1:20">
      <c r="A23" t="s">
        <v>240</v>
      </c>
      <c r="B23" t="s">
        <v>241</v>
      </c>
      <c r="C23" t="s">
        <v>2</v>
      </c>
      <c r="D23" t="s">
        <v>242</v>
      </c>
      <c r="E23" t="s">
        <v>243</v>
      </c>
      <c r="F23" t="s">
        <v>244</v>
      </c>
      <c r="G23" t="s">
        <v>245</v>
      </c>
      <c r="H23" s="2" t="s">
        <v>246</v>
      </c>
      <c r="I23" t="s">
        <v>106</v>
      </c>
      <c r="J23" t="s">
        <v>48</v>
      </c>
      <c r="K23" t="s">
        <v>247</v>
      </c>
      <c r="L23" t="s">
        <v>248</v>
      </c>
      <c r="M23" t="s">
        <v>249</v>
      </c>
      <c r="N23" t="s">
        <v>250</v>
      </c>
      <c r="O23" s="3">
        <f>HYPERLINK(".\.\export_data\inspection_reports\80453_york", ".\export_data\inspection_reports\80453_york")</f>
        <v>0</v>
      </c>
      <c r="P23" t="s">
        <v>106</v>
      </c>
      <c r="Q23" t="s">
        <v>106</v>
      </c>
      <c r="R23" t="s">
        <v>106</v>
      </c>
      <c r="S23" t="s">
        <v>106</v>
      </c>
      <c r="T23" t="s">
        <v>15</v>
      </c>
    </row>
    <row r="24" spans="1:20">
      <c r="A24" t="s">
        <v>251</v>
      </c>
      <c r="B24" t="s">
        <v>252</v>
      </c>
      <c r="C24" t="s">
        <v>18</v>
      </c>
      <c r="D24" t="s">
        <v>253</v>
      </c>
      <c r="E24" t="s">
        <v>254</v>
      </c>
      <c r="F24" t="s">
        <v>255</v>
      </c>
      <c r="G24" t="s">
        <v>256</v>
      </c>
      <c r="H24" s="2" t="s">
        <v>257</v>
      </c>
      <c r="I24" t="s">
        <v>8</v>
      </c>
      <c r="J24" t="s">
        <v>9</v>
      </c>
      <c r="K24" t="s">
        <v>258</v>
      </c>
      <c r="L24" t="s">
        <v>259</v>
      </c>
      <c r="M24" t="s">
        <v>260</v>
      </c>
      <c r="N24" t="s">
        <v>261</v>
      </c>
      <c r="O24" s="3">
        <f>HYPERLINK(".\.\export_data\inspection_reports\80454_cornwall", ".\export_data\inspection_reports\80454_cornwall")</f>
        <v>0</v>
      </c>
      <c r="P24" t="s">
        <v>8</v>
      </c>
      <c r="Q24" t="s">
        <v>8</v>
      </c>
      <c r="R24" t="s">
        <v>8</v>
      </c>
      <c r="S24" t="s">
        <v>106</v>
      </c>
      <c r="T24" t="s">
        <v>53</v>
      </c>
    </row>
    <row r="25" spans="1:20">
      <c r="A25" t="s">
        <v>262</v>
      </c>
      <c r="B25" t="s">
        <v>263</v>
      </c>
      <c r="C25" t="s">
        <v>18</v>
      </c>
      <c r="D25" t="s">
        <v>264</v>
      </c>
      <c r="E25" t="s">
        <v>265</v>
      </c>
      <c r="F25" t="s">
        <v>266</v>
      </c>
      <c r="G25" t="s">
        <v>267</v>
      </c>
      <c r="H25" s="2" t="s">
        <v>268</v>
      </c>
      <c r="I25" t="s">
        <v>191</v>
      </c>
      <c r="J25" t="s">
        <v>9</v>
      </c>
      <c r="K25" t="s">
        <v>127</v>
      </c>
      <c r="L25" t="s">
        <v>269</v>
      </c>
      <c r="M25" t="s">
        <v>270</v>
      </c>
      <c r="N25" t="s">
        <v>271</v>
      </c>
      <c r="O25" s="3">
        <f>HYPERLINK(".\.\export_data\inspection_reports\80455_isles of scilly", ".\export_data\inspection_reports\80455_isles of scilly")</f>
        <v>0</v>
      </c>
      <c r="P25" t="s">
        <v>191</v>
      </c>
      <c r="Q25" t="s">
        <v>191</v>
      </c>
      <c r="R25" t="s">
        <v>14</v>
      </c>
      <c r="S25" t="s">
        <v>14</v>
      </c>
      <c r="T25" t="s">
        <v>131</v>
      </c>
    </row>
    <row r="26" spans="1:20">
      <c r="A26" t="s">
        <v>272</v>
      </c>
      <c r="B26" t="s">
        <v>273</v>
      </c>
      <c r="C26" t="s">
        <v>42</v>
      </c>
      <c r="D26" t="s">
        <v>274</v>
      </c>
      <c r="E26" t="s">
        <v>275</v>
      </c>
      <c r="F26" t="s">
        <v>276</v>
      </c>
      <c r="G26" t="s">
        <v>277</v>
      </c>
      <c r="H26" s="2" t="s">
        <v>278</v>
      </c>
      <c r="I26" t="s">
        <v>8</v>
      </c>
      <c r="J26" t="s">
        <v>48</v>
      </c>
      <c r="K26" t="s">
        <v>139</v>
      </c>
      <c r="L26" t="s">
        <v>279</v>
      </c>
      <c r="M26" t="s">
        <v>280</v>
      </c>
      <c r="N26" t="s">
        <v>281</v>
      </c>
      <c r="O26" s="3">
        <f>HYPERLINK(".\.\export_data\inspection_reports\80456_coventry", ".\export_data\inspection_reports\80456_coventry")</f>
        <v>0</v>
      </c>
      <c r="P26" t="s">
        <v>8</v>
      </c>
      <c r="Q26" t="s">
        <v>8</v>
      </c>
      <c r="R26" t="s">
        <v>8</v>
      </c>
      <c r="S26" t="s">
        <v>78</v>
      </c>
      <c r="T26" t="s">
        <v>28</v>
      </c>
    </row>
    <row r="27" spans="1:20">
      <c r="A27" t="s">
        <v>282</v>
      </c>
      <c r="B27" t="s">
        <v>283</v>
      </c>
      <c r="C27" t="s">
        <v>56</v>
      </c>
      <c r="D27" t="s">
        <v>284</v>
      </c>
      <c r="E27" t="s">
        <v>285</v>
      </c>
      <c r="F27" t="s">
        <v>286</v>
      </c>
      <c r="G27" t="s">
        <v>287</v>
      </c>
      <c r="H27" s="2" t="s">
        <v>288</v>
      </c>
      <c r="I27" t="s">
        <v>8</v>
      </c>
      <c r="J27" t="s">
        <v>48</v>
      </c>
      <c r="K27" t="s">
        <v>86</v>
      </c>
      <c r="L27" t="s">
        <v>289</v>
      </c>
      <c r="M27" t="s">
        <v>290</v>
      </c>
      <c r="N27" t="s">
        <v>291</v>
      </c>
      <c r="O27" s="3">
        <f>HYPERLINK(".\.\export_data\inspection_reports\2733690_cumberland", ".\export_data\inspection_reports\2733690_cumberland")</f>
        <v>0</v>
      </c>
      <c r="P27" t="s">
        <v>8</v>
      </c>
      <c r="Q27" t="s">
        <v>14</v>
      </c>
      <c r="R27" t="s">
        <v>8</v>
      </c>
      <c r="S27" t="s">
        <v>8</v>
      </c>
      <c r="T27" t="s">
        <v>87</v>
      </c>
    </row>
    <row r="28" spans="1:20">
      <c r="A28" t="s">
        <v>292</v>
      </c>
      <c r="B28" t="s">
        <v>293</v>
      </c>
      <c r="C28" t="s">
        <v>294</v>
      </c>
      <c r="D28" t="s">
        <v>295</v>
      </c>
      <c r="E28" t="s">
        <v>296</v>
      </c>
      <c r="F28" t="s">
        <v>297</v>
      </c>
      <c r="G28" t="s">
        <v>298</v>
      </c>
      <c r="H28" s="2" t="s">
        <v>299</v>
      </c>
      <c r="I28" t="s">
        <v>8</v>
      </c>
      <c r="J28" t="s">
        <v>48</v>
      </c>
      <c r="K28" t="s">
        <v>300</v>
      </c>
      <c r="L28" t="s">
        <v>301</v>
      </c>
      <c r="M28" t="s">
        <v>302</v>
      </c>
      <c r="N28" t="s">
        <v>303</v>
      </c>
      <c r="O28" s="3">
        <f>HYPERLINK(".\.\export_data\inspection_reports\80458_darlington", ".\export_data\inspection_reports\80458_darlington")</f>
        <v>0</v>
      </c>
      <c r="P28" t="s">
        <v>8</v>
      </c>
      <c r="Q28" t="s">
        <v>8</v>
      </c>
      <c r="R28" t="s">
        <v>106</v>
      </c>
      <c r="S28" t="s">
        <v>78</v>
      </c>
      <c r="T28" t="s">
        <v>153</v>
      </c>
    </row>
    <row r="29" spans="1:20">
      <c r="A29" t="s">
        <v>304</v>
      </c>
      <c r="B29" t="s">
        <v>305</v>
      </c>
      <c r="C29" t="s">
        <v>306</v>
      </c>
      <c r="D29" t="s">
        <v>307</v>
      </c>
      <c r="E29" t="s">
        <v>308</v>
      </c>
      <c r="F29" t="s">
        <v>309</v>
      </c>
      <c r="G29" t="s">
        <v>310</v>
      </c>
      <c r="H29" s="2" t="s">
        <v>311</v>
      </c>
      <c r="I29" t="s">
        <v>106</v>
      </c>
      <c r="J29" t="s">
        <v>9</v>
      </c>
      <c r="K29" t="s">
        <v>312</v>
      </c>
      <c r="L29" t="s">
        <v>313</v>
      </c>
      <c r="M29" t="s">
        <v>314</v>
      </c>
      <c r="N29" t="s">
        <v>315</v>
      </c>
      <c r="O29" s="3">
        <f>HYPERLINK(".\.\export_data\inspection_reports\80459_derby", ".\export_data\inspection_reports\80459_derby")</f>
        <v>0</v>
      </c>
      <c r="P29" t="s">
        <v>106</v>
      </c>
      <c r="Q29" t="s">
        <v>106</v>
      </c>
      <c r="R29" t="s">
        <v>106</v>
      </c>
      <c r="S29" t="s">
        <v>106</v>
      </c>
      <c r="T29" t="s">
        <v>87</v>
      </c>
    </row>
    <row r="30" spans="1:20">
      <c r="A30" t="s">
        <v>316</v>
      </c>
      <c r="B30" t="s">
        <v>317</v>
      </c>
      <c r="C30" t="s">
        <v>306</v>
      </c>
      <c r="D30" t="s">
        <v>318</v>
      </c>
      <c r="E30" t="s">
        <v>319</v>
      </c>
      <c r="F30" t="s">
        <v>320</v>
      </c>
      <c r="G30" t="s">
        <v>321</v>
      </c>
      <c r="H30" s="2" t="s">
        <v>322</v>
      </c>
      <c r="I30" t="s">
        <v>8</v>
      </c>
      <c r="J30" t="s">
        <v>48</v>
      </c>
      <c r="K30" t="s">
        <v>49</v>
      </c>
      <c r="L30" t="s">
        <v>323</v>
      </c>
      <c r="M30" t="s">
        <v>324</v>
      </c>
      <c r="N30" t="s">
        <v>325</v>
      </c>
      <c r="O30" s="3">
        <f>HYPERLINK(".\.\export_data\inspection_reports\80460_derbyshire", ".\export_data\inspection_reports\80460_derbyshire")</f>
        <v>0</v>
      </c>
      <c r="P30" t="s">
        <v>8</v>
      </c>
      <c r="Q30" t="s">
        <v>8</v>
      </c>
      <c r="R30" t="s">
        <v>8</v>
      </c>
      <c r="S30" t="s">
        <v>8</v>
      </c>
      <c r="T30" t="s">
        <v>53</v>
      </c>
    </row>
    <row r="31" spans="1:20">
      <c r="A31" t="s">
        <v>326</v>
      </c>
      <c r="B31" t="s">
        <v>327</v>
      </c>
      <c r="C31" t="s">
        <v>18</v>
      </c>
      <c r="D31" t="s">
        <v>328</v>
      </c>
      <c r="E31" t="s">
        <v>329</v>
      </c>
      <c r="F31" t="s">
        <v>330</v>
      </c>
      <c r="G31" t="s">
        <v>331</v>
      </c>
      <c r="H31" s="2" t="s">
        <v>332</v>
      </c>
      <c r="I31" t="s">
        <v>191</v>
      </c>
      <c r="J31" t="s">
        <v>48</v>
      </c>
      <c r="K31" t="s">
        <v>117</v>
      </c>
      <c r="L31" t="s">
        <v>333</v>
      </c>
      <c r="M31" t="s">
        <v>334</v>
      </c>
      <c r="N31" t="s">
        <v>335</v>
      </c>
      <c r="O31" s="3">
        <f>HYPERLINK(".\.\export_data\inspection_reports\80461_devon", ".\export_data\inspection_reports\80461_devon")</f>
        <v>0</v>
      </c>
      <c r="P31" t="s">
        <v>14</v>
      </c>
      <c r="Q31" t="s">
        <v>191</v>
      </c>
      <c r="R31" t="s">
        <v>191</v>
      </c>
      <c r="S31" t="s">
        <v>191</v>
      </c>
      <c r="T31" t="s">
        <v>336</v>
      </c>
    </row>
    <row r="32" spans="1:20">
      <c r="A32" t="s">
        <v>337</v>
      </c>
      <c r="B32" t="s">
        <v>338</v>
      </c>
      <c r="C32" t="s">
        <v>2</v>
      </c>
      <c r="D32" t="s">
        <v>339</v>
      </c>
      <c r="E32" t="s">
        <v>340</v>
      </c>
      <c r="F32" t="s">
        <v>341</v>
      </c>
      <c r="G32" t="s">
        <v>342</v>
      </c>
      <c r="H32" s="2" t="s">
        <v>343</v>
      </c>
      <c r="I32" t="s">
        <v>8</v>
      </c>
      <c r="J32" t="s">
        <v>48</v>
      </c>
      <c r="K32" t="s">
        <v>344</v>
      </c>
      <c r="L32" t="s">
        <v>345</v>
      </c>
      <c r="M32" t="s">
        <v>346</v>
      </c>
      <c r="N32" t="s">
        <v>347</v>
      </c>
      <c r="O32" s="3">
        <f>HYPERLINK(".\.\export_data\inspection_reports\80462_doncaster", ".\export_data\inspection_reports\80462_doncaster")</f>
        <v>0</v>
      </c>
      <c r="P32" t="s">
        <v>8</v>
      </c>
      <c r="Q32" t="s">
        <v>8</v>
      </c>
      <c r="R32" t="s">
        <v>8</v>
      </c>
      <c r="S32" t="s">
        <v>14</v>
      </c>
      <c r="T32" t="s">
        <v>66</v>
      </c>
    </row>
    <row r="33" spans="1:20">
      <c r="A33" t="s">
        <v>348</v>
      </c>
      <c r="B33" t="s">
        <v>349</v>
      </c>
      <c r="C33" t="s">
        <v>18</v>
      </c>
      <c r="D33" t="s">
        <v>350</v>
      </c>
      <c r="E33" t="s">
        <v>351</v>
      </c>
      <c r="F33" t="s">
        <v>352</v>
      </c>
      <c r="G33" t="s">
        <v>353</v>
      </c>
      <c r="H33" s="2" t="s">
        <v>354</v>
      </c>
      <c r="I33" t="s">
        <v>106</v>
      </c>
      <c r="J33" t="s">
        <v>9</v>
      </c>
      <c r="K33" t="s">
        <v>258</v>
      </c>
      <c r="L33" t="s">
        <v>355</v>
      </c>
      <c r="M33" t="s">
        <v>356</v>
      </c>
      <c r="N33" t="s">
        <v>357</v>
      </c>
      <c r="O33" s="3">
        <f>HYPERLINK(".\.\export_data\inspection_reports\2532283_dorset", ".\export_data\inspection_reports\2532283_dorset")</f>
        <v>0</v>
      </c>
      <c r="P33" t="s">
        <v>106</v>
      </c>
      <c r="Q33" t="s">
        <v>106</v>
      </c>
      <c r="R33" t="s">
        <v>106</v>
      </c>
      <c r="S33" t="s">
        <v>8</v>
      </c>
      <c r="T33" t="s">
        <v>53</v>
      </c>
    </row>
    <row r="34" spans="1:20">
      <c r="A34" t="s">
        <v>358</v>
      </c>
      <c r="B34" t="s">
        <v>359</v>
      </c>
      <c r="C34" t="s">
        <v>42</v>
      </c>
      <c r="D34" t="s">
        <v>360</v>
      </c>
      <c r="E34" t="s">
        <v>361</v>
      </c>
      <c r="F34" t="s">
        <v>362</v>
      </c>
      <c r="G34" t="s">
        <v>363</v>
      </c>
      <c r="H34" s="2" t="s">
        <v>364</v>
      </c>
      <c r="I34" t="s">
        <v>14</v>
      </c>
      <c r="J34" t="s">
        <v>48</v>
      </c>
      <c r="K34" t="s">
        <v>49</v>
      </c>
      <c r="L34" t="s">
        <v>365</v>
      </c>
      <c r="M34" t="s">
        <v>366</v>
      </c>
      <c r="N34" t="s">
        <v>367</v>
      </c>
      <c r="O34" s="3">
        <f>HYPERLINK(".\.\export_data\inspection_reports\80464_dudley", ".\export_data\inspection_reports\80464_dudley")</f>
        <v>0</v>
      </c>
      <c r="P34" t="s">
        <v>14</v>
      </c>
      <c r="Q34" t="s">
        <v>14</v>
      </c>
      <c r="R34" t="s">
        <v>14</v>
      </c>
      <c r="S34" t="s">
        <v>78</v>
      </c>
      <c r="T34" t="s">
        <v>53</v>
      </c>
    </row>
    <row r="35" spans="1:20">
      <c r="A35" t="s">
        <v>368</v>
      </c>
      <c r="B35" t="s">
        <v>369</v>
      </c>
      <c r="C35" t="s">
        <v>294</v>
      </c>
      <c r="D35" t="s">
        <v>370</v>
      </c>
      <c r="E35" t="s">
        <v>371</v>
      </c>
      <c r="F35" t="s">
        <v>372</v>
      </c>
      <c r="G35" t="s">
        <v>373</v>
      </c>
      <c r="H35" s="2" t="s">
        <v>374</v>
      </c>
      <c r="I35" t="s">
        <v>106</v>
      </c>
      <c r="J35" t="s">
        <v>9</v>
      </c>
      <c r="K35" t="s">
        <v>375</v>
      </c>
      <c r="L35" t="s">
        <v>237</v>
      </c>
      <c r="M35" t="s">
        <v>238</v>
      </c>
      <c r="N35" t="s">
        <v>335</v>
      </c>
      <c r="O35" s="3">
        <f>HYPERLINK(".\.\export_data\inspection_reports\80465_durham", ".\export_data\inspection_reports\80465_durham")</f>
        <v>0</v>
      </c>
      <c r="P35" t="s">
        <v>106</v>
      </c>
      <c r="Q35" t="s">
        <v>8</v>
      </c>
      <c r="R35" t="s">
        <v>106</v>
      </c>
      <c r="S35" t="s">
        <v>106</v>
      </c>
      <c r="T35" t="s">
        <v>131</v>
      </c>
    </row>
    <row r="36" spans="1:20">
      <c r="A36" t="s">
        <v>376</v>
      </c>
      <c r="B36" t="s">
        <v>377</v>
      </c>
      <c r="C36" t="s">
        <v>2</v>
      </c>
      <c r="D36" t="s">
        <v>378</v>
      </c>
      <c r="E36" t="s">
        <v>379</v>
      </c>
      <c r="F36" t="s">
        <v>380</v>
      </c>
      <c r="G36" t="s">
        <v>381</v>
      </c>
      <c r="H36" s="2" t="s">
        <v>382</v>
      </c>
      <c r="I36" t="s">
        <v>8</v>
      </c>
      <c r="J36" t="s">
        <v>48</v>
      </c>
      <c r="K36" t="s">
        <v>383</v>
      </c>
      <c r="L36" t="s">
        <v>384</v>
      </c>
      <c r="M36" t="s">
        <v>385</v>
      </c>
      <c r="N36" t="s">
        <v>386</v>
      </c>
      <c r="O36" s="3">
        <f>HYPERLINK(".\.\export_data\inspection_reports\80466_east riding of yorkshire", ".\export_data\inspection_reports\80466_east riding of yorkshire")</f>
        <v>0</v>
      </c>
      <c r="P36" t="s">
        <v>8</v>
      </c>
      <c r="Q36" t="s">
        <v>8</v>
      </c>
      <c r="R36" t="s">
        <v>8</v>
      </c>
      <c r="S36" t="s">
        <v>14</v>
      </c>
      <c r="T36" t="s">
        <v>131</v>
      </c>
    </row>
    <row r="37" spans="1:20">
      <c r="A37" t="s">
        <v>387</v>
      </c>
      <c r="B37" t="s">
        <v>388</v>
      </c>
      <c r="C37" t="s">
        <v>100</v>
      </c>
      <c r="D37" t="s">
        <v>389</v>
      </c>
      <c r="E37" t="s">
        <v>390</v>
      </c>
      <c r="F37" t="s">
        <v>391</v>
      </c>
      <c r="G37" t="s">
        <v>392</v>
      </c>
      <c r="H37" s="2" t="s">
        <v>393</v>
      </c>
      <c r="I37" t="s">
        <v>8</v>
      </c>
      <c r="J37" t="s">
        <v>9</v>
      </c>
      <c r="K37" t="s">
        <v>394</v>
      </c>
      <c r="L37" t="s">
        <v>395</v>
      </c>
      <c r="M37" t="s">
        <v>396</v>
      </c>
      <c r="N37" t="s">
        <v>397</v>
      </c>
      <c r="O37" s="3">
        <f>HYPERLINK(".\.\export_data\inspection_reports\80467_east sussex", ".\export_data\inspection_reports\80467_east sussex")</f>
        <v>0</v>
      </c>
      <c r="P37" t="s">
        <v>8</v>
      </c>
      <c r="Q37" t="s">
        <v>8</v>
      </c>
      <c r="R37" t="s">
        <v>106</v>
      </c>
      <c r="S37" t="s">
        <v>8</v>
      </c>
      <c r="T37" t="s">
        <v>28</v>
      </c>
    </row>
    <row r="38" spans="1:20">
      <c r="A38" t="s">
        <v>398</v>
      </c>
      <c r="B38" t="s">
        <v>399</v>
      </c>
      <c r="C38" t="s">
        <v>31</v>
      </c>
      <c r="D38" t="s">
        <v>400</v>
      </c>
      <c r="E38" t="s">
        <v>401</v>
      </c>
      <c r="F38" t="s">
        <v>402</v>
      </c>
      <c r="G38" t="s">
        <v>403</v>
      </c>
      <c r="H38" s="2" t="s">
        <v>404</v>
      </c>
      <c r="I38" t="s">
        <v>106</v>
      </c>
      <c r="J38" t="s">
        <v>9</v>
      </c>
      <c r="K38" t="s">
        <v>405</v>
      </c>
      <c r="L38" t="s">
        <v>406</v>
      </c>
      <c r="M38" t="s">
        <v>407</v>
      </c>
      <c r="N38" t="s">
        <v>408</v>
      </c>
      <c r="O38" s="3">
        <f>HYPERLINK(".\.\export_data\inspection_reports\80468_essex", ".\export_data\inspection_reports\80468_essex")</f>
        <v>0</v>
      </c>
      <c r="P38" t="s">
        <v>106</v>
      </c>
      <c r="Q38" t="s">
        <v>106</v>
      </c>
      <c r="R38" t="s">
        <v>106</v>
      </c>
      <c r="S38" t="s">
        <v>106</v>
      </c>
      <c r="T38" t="s">
        <v>53</v>
      </c>
    </row>
    <row r="39" spans="1:20">
      <c r="A39" t="s">
        <v>409</v>
      </c>
      <c r="B39" t="s">
        <v>410</v>
      </c>
      <c r="C39" t="s">
        <v>294</v>
      </c>
      <c r="D39" t="s">
        <v>411</v>
      </c>
      <c r="E39" t="s">
        <v>412</v>
      </c>
      <c r="F39" t="s">
        <v>413</v>
      </c>
      <c r="G39" t="s">
        <v>414</v>
      </c>
      <c r="H39" s="2" t="s">
        <v>415</v>
      </c>
      <c r="I39" t="s">
        <v>8</v>
      </c>
      <c r="J39" t="s">
        <v>9</v>
      </c>
      <c r="K39" t="s">
        <v>247</v>
      </c>
      <c r="L39" t="s">
        <v>95</v>
      </c>
      <c r="M39" t="s">
        <v>416</v>
      </c>
      <c r="N39" t="s">
        <v>97</v>
      </c>
      <c r="O39" s="3">
        <f>HYPERLINK(".\.\export_data\inspection_reports\80469_gateshead", ".\export_data\inspection_reports\80469_gateshead")</f>
        <v>0</v>
      </c>
      <c r="P39" t="s">
        <v>8</v>
      </c>
      <c r="Q39" t="s">
        <v>8</v>
      </c>
      <c r="R39" t="s">
        <v>8</v>
      </c>
      <c r="S39" t="s">
        <v>8</v>
      </c>
      <c r="T39" t="s">
        <v>15</v>
      </c>
    </row>
    <row r="40" spans="1:20">
      <c r="A40" t="s">
        <v>417</v>
      </c>
      <c r="B40" t="s">
        <v>418</v>
      </c>
      <c r="C40" t="s">
        <v>18</v>
      </c>
      <c r="D40" t="s">
        <v>419</v>
      </c>
      <c r="E40" t="s">
        <v>420</v>
      </c>
      <c r="F40" t="s">
        <v>421</v>
      </c>
      <c r="G40" t="s">
        <v>422</v>
      </c>
      <c r="H40" s="2" t="s">
        <v>423</v>
      </c>
      <c r="I40" t="s">
        <v>8</v>
      </c>
      <c r="J40" t="s">
        <v>48</v>
      </c>
      <c r="K40" t="s">
        <v>424</v>
      </c>
      <c r="L40" t="s">
        <v>25</v>
      </c>
      <c r="M40" t="s">
        <v>151</v>
      </c>
      <c r="N40" t="s">
        <v>425</v>
      </c>
      <c r="O40" s="3">
        <f>HYPERLINK(".\.\export_data\inspection_reports\80470_gloucestershire", ".\export_data\inspection_reports\80470_gloucestershire")</f>
        <v>0</v>
      </c>
      <c r="P40" t="s">
        <v>106</v>
      </c>
      <c r="Q40" t="s">
        <v>8</v>
      </c>
      <c r="R40" t="s">
        <v>106</v>
      </c>
      <c r="S40" t="s">
        <v>8</v>
      </c>
      <c r="T40" t="s">
        <v>153</v>
      </c>
    </row>
    <row r="41" spans="1:20">
      <c r="A41" t="s">
        <v>426</v>
      </c>
      <c r="B41" t="s">
        <v>427</v>
      </c>
      <c r="C41" t="s">
        <v>56</v>
      </c>
      <c r="D41" t="s">
        <v>428</v>
      </c>
      <c r="E41" t="s">
        <v>429</v>
      </c>
      <c r="F41" t="s">
        <v>430</v>
      </c>
      <c r="G41" t="s">
        <v>431</v>
      </c>
      <c r="H41" s="2" t="s">
        <v>432</v>
      </c>
      <c r="I41" t="s">
        <v>191</v>
      </c>
      <c r="J41" t="s">
        <v>48</v>
      </c>
      <c r="K41" t="s">
        <v>74</v>
      </c>
      <c r="L41" t="s">
        <v>433</v>
      </c>
      <c r="M41" t="s">
        <v>434</v>
      </c>
      <c r="N41" t="s">
        <v>435</v>
      </c>
      <c r="O41" s="3">
        <f>HYPERLINK(".\.\export_data\inspection_reports\80471_halton", ".\export_data\inspection_reports\80471_halton")</f>
        <v>0</v>
      </c>
      <c r="P41" t="s">
        <v>191</v>
      </c>
      <c r="Q41" t="s">
        <v>191</v>
      </c>
      <c r="R41" t="s">
        <v>191</v>
      </c>
      <c r="S41" t="s">
        <v>191</v>
      </c>
      <c r="T41" t="s">
        <v>53</v>
      </c>
    </row>
    <row r="42" spans="1:20">
      <c r="A42" t="s">
        <v>436</v>
      </c>
      <c r="B42" t="s">
        <v>437</v>
      </c>
      <c r="C42" t="s">
        <v>100</v>
      </c>
      <c r="D42" t="s">
        <v>438</v>
      </c>
      <c r="E42" t="s">
        <v>439</v>
      </c>
      <c r="F42" t="s">
        <v>440</v>
      </c>
      <c r="G42" t="s">
        <v>441</v>
      </c>
      <c r="H42" s="2" t="s">
        <v>442</v>
      </c>
      <c r="I42" t="s">
        <v>106</v>
      </c>
      <c r="J42" t="s">
        <v>9</v>
      </c>
      <c r="K42" t="s">
        <v>405</v>
      </c>
      <c r="L42" t="s">
        <v>443</v>
      </c>
      <c r="M42" t="s">
        <v>444</v>
      </c>
      <c r="N42" t="s">
        <v>445</v>
      </c>
      <c r="O42" s="3">
        <f>HYPERLINK(".\.\export_data\inspection_reports\80472_hampshire", ".\export_data\inspection_reports\80472_hampshire")</f>
        <v>0</v>
      </c>
      <c r="P42" t="s">
        <v>106</v>
      </c>
      <c r="Q42" t="s">
        <v>106</v>
      </c>
      <c r="R42" t="s">
        <v>106</v>
      </c>
      <c r="S42" t="s">
        <v>8</v>
      </c>
      <c r="T42" t="s">
        <v>53</v>
      </c>
    </row>
    <row r="43" spans="1:20">
      <c r="A43" t="s">
        <v>446</v>
      </c>
      <c r="B43" t="s">
        <v>447</v>
      </c>
      <c r="C43" t="s">
        <v>294</v>
      </c>
      <c r="D43" t="s">
        <v>448</v>
      </c>
      <c r="E43" t="s">
        <v>449</v>
      </c>
      <c r="F43" t="s">
        <v>450</v>
      </c>
      <c r="G43" t="s">
        <v>451</v>
      </c>
      <c r="H43" s="2" t="s">
        <v>452</v>
      </c>
      <c r="I43" t="s">
        <v>106</v>
      </c>
      <c r="J43" t="s">
        <v>9</v>
      </c>
      <c r="K43" t="s">
        <v>383</v>
      </c>
      <c r="L43" t="s">
        <v>453</v>
      </c>
      <c r="M43" t="s">
        <v>454</v>
      </c>
      <c r="N43" t="s">
        <v>119</v>
      </c>
      <c r="O43" s="3">
        <f>HYPERLINK(".\.\export_data\inspection_reports\80473_hartlepool", ".\export_data\inspection_reports\80473_hartlepool")</f>
        <v>0</v>
      </c>
      <c r="P43" t="s">
        <v>106</v>
      </c>
      <c r="Q43" t="s">
        <v>106</v>
      </c>
      <c r="R43" t="s">
        <v>106</v>
      </c>
      <c r="S43" t="s">
        <v>8</v>
      </c>
      <c r="T43" t="s">
        <v>131</v>
      </c>
    </row>
    <row r="44" spans="1:20">
      <c r="A44" t="s">
        <v>455</v>
      </c>
      <c r="B44" t="s">
        <v>456</v>
      </c>
      <c r="C44" t="s">
        <v>42</v>
      </c>
      <c r="D44" t="s">
        <v>457</v>
      </c>
      <c r="E44" t="s">
        <v>458</v>
      </c>
      <c r="F44" t="s">
        <v>459</v>
      </c>
      <c r="G44" t="s">
        <v>460</v>
      </c>
      <c r="H44" s="2" t="s">
        <v>461</v>
      </c>
      <c r="I44" t="s">
        <v>191</v>
      </c>
      <c r="J44" t="s">
        <v>48</v>
      </c>
      <c r="K44" t="s">
        <v>74</v>
      </c>
      <c r="L44" t="s">
        <v>462</v>
      </c>
      <c r="M44" t="s">
        <v>463</v>
      </c>
      <c r="N44" t="s">
        <v>464</v>
      </c>
      <c r="O44" s="3">
        <f>HYPERLINK(".\.\export_data\inspection_reports\80474_herefordshire", ".\export_data\inspection_reports\80474_herefordshire")</f>
        <v>0</v>
      </c>
      <c r="P44" t="s">
        <v>191</v>
      </c>
      <c r="Q44" t="s">
        <v>191</v>
      </c>
      <c r="R44" t="s">
        <v>191</v>
      </c>
      <c r="S44" t="s">
        <v>78</v>
      </c>
      <c r="T44" t="s">
        <v>53</v>
      </c>
    </row>
    <row r="45" spans="1:20">
      <c r="A45" t="s">
        <v>465</v>
      </c>
      <c r="B45" t="s">
        <v>466</v>
      </c>
      <c r="C45" t="s">
        <v>31</v>
      </c>
      <c r="D45" t="s">
        <v>467</v>
      </c>
      <c r="E45" t="s">
        <v>468</v>
      </c>
      <c r="F45" t="s">
        <v>469</v>
      </c>
      <c r="G45" t="s">
        <v>470</v>
      </c>
      <c r="H45" s="2" t="s">
        <v>471</v>
      </c>
      <c r="I45" t="s">
        <v>106</v>
      </c>
      <c r="J45" t="s">
        <v>9</v>
      </c>
      <c r="K45" t="s">
        <v>258</v>
      </c>
      <c r="L45" t="s">
        <v>472</v>
      </c>
      <c r="M45" t="s">
        <v>129</v>
      </c>
      <c r="N45" t="s">
        <v>130</v>
      </c>
      <c r="O45" s="3">
        <f>HYPERLINK(".\.\export_data\inspection_reports\80475_hertfordshire", ".\export_data\inspection_reports\80475_hertfordshire")</f>
        <v>0</v>
      </c>
      <c r="P45" t="s">
        <v>106</v>
      </c>
      <c r="Q45" t="s">
        <v>8</v>
      </c>
      <c r="R45" t="s">
        <v>106</v>
      </c>
      <c r="S45" t="s">
        <v>8</v>
      </c>
      <c r="T45" t="s">
        <v>53</v>
      </c>
    </row>
    <row r="46" spans="1:20">
      <c r="A46" t="s">
        <v>473</v>
      </c>
      <c r="B46" t="s">
        <v>474</v>
      </c>
      <c r="C46" t="s">
        <v>100</v>
      </c>
      <c r="D46" t="s">
        <v>475</v>
      </c>
      <c r="E46" t="s">
        <v>476</v>
      </c>
      <c r="F46" t="s">
        <v>477</v>
      </c>
      <c r="G46" t="s">
        <v>478</v>
      </c>
      <c r="H46" s="2" t="s">
        <v>479</v>
      </c>
      <c r="I46" t="s">
        <v>8</v>
      </c>
      <c r="J46" t="s">
        <v>9</v>
      </c>
      <c r="K46" t="s">
        <v>24</v>
      </c>
      <c r="L46" t="s">
        <v>323</v>
      </c>
      <c r="M46" t="s">
        <v>480</v>
      </c>
      <c r="N46" t="s">
        <v>481</v>
      </c>
      <c r="O46" s="3">
        <f>HYPERLINK(".\.\export_data\inspection_reports\80419_isle of wight", ".\export_data\inspection_reports\80419_isle of wight")</f>
        <v>0</v>
      </c>
      <c r="P46" t="s">
        <v>8</v>
      </c>
      <c r="Q46" t="s">
        <v>14</v>
      </c>
      <c r="R46" t="s">
        <v>8</v>
      </c>
      <c r="S46" t="s">
        <v>8</v>
      </c>
      <c r="T46" t="s">
        <v>28</v>
      </c>
    </row>
    <row r="47" spans="1:20">
      <c r="A47" t="s">
        <v>482</v>
      </c>
      <c r="B47" t="s">
        <v>483</v>
      </c>
      <c r="C47" t="s">
        <v>100</v>
      </c>
      <c r="D47" t="s">
        <v>484</v>
      </c>
      <c r="E47" t="s">
        <v>485</v>
      </c>
      <c r="F47" t="s">
        <v>486</v>
      </c>
      <c r="G47" t="s">
        <v>487</v>
      </c>
      <c r="H47" s="2" t="s">
        <v>488</v>
      </c>
      <c r="I47" t="s">
        <v>106</v>
      </c>
      <c r="J47" t="s">
        <v>48</v>
      </c>
      <c r="K47" t="s">
        <v>312</v>
      </c>
      <c r="L47" t="s">
        <v>489</v>
      </c>
      <c r="M47" t="s">
        <v>490</v>
      </c>
      <c r="N47" t="s">
        <v>491</v>
      </c>
      <c r="O47" s="3">
        <f>HYPERLINK(".\.\export_data\inspection_reports\80476_kent", ".\export_data\inspection_reports\80476_kent")</f>
        <v>0</v>
      </c>
      <c r="P47" t="s">
        <v>106</v>
      </c>
      <c r="Q47" t="s">
        <v>8</v>
      </c>
      <c r="R47" t="s">
        <v>106</v>
      </c>
      <c r="S47" t="s">
        <v>78</v>
      </c>
      <c r="T47" t="s">
        <v>87</v>
      </c>
    </row>
    <row r="48" spans="1:20">
      <c r="A48" t="s">
        <v>492</v>
      </c>
      <c r="B48" t="s">
        <v>493</v>
      </c>
      <c r="C48" t="s">
        <v>2</v>
      </c>
      <c r="D48" t="s">
        <v>494</v>
      </c>
      <c r="E48" t="s">
        <v>495</v>
      </c>
      <c r="F48" t="s">
        <v>496</v>
      </c>
      <c r="G48" t="s">
        <v>497</v>
      </c>
      <c r="H48" s="2" t="s">
        <v>498</v>
      </c>
      <c r="I48" t="s">
        <v>14</v>
      </c>
      <c r="J48" t="s">
        <v>48</v>
      </c>
      <c r="K48" t="s">
        <v>499</v>
      </c>
      <c r="L48" t="s">
        <v>500</v>
      </c>
      <c r="M48" t="s">
        <v>501</v>
      </c>
      <c r="N48" t="s">
        <v>367</v>
      </c>
      <c r="O48" s="3">
        <f>HYPERLINK(".\.\export_data\inspection_reports\80477_kingston upon hull", ".\export_data\inspection_reports\80477_kingston upon hull")</f>
        <v>0</v>
      </c>
      <c r="P48" t="s">
        <v>14</v>
      </c>
      <c r="Q48" t="s">
        <v>14</v>
      </c>
      <c r="R48" t="s">
        <v>8</v>
      </c>
      <c r="S48" t="s">
        <v>78</v>
      </c>
      <c r="T48" t="s">
        <v>153</v>
      </c>
    </row>
    <row r="49" spans="1:20">
      <c r="A49" t="s">
        <v>502</v>
      </c>
      <c r="B49" t="s">
        <v>503</v>
      </c>
      <c r="C49" t="s">
        <v>2</v>
      </c>
      <c r="D49" t="s">
        <v>504</v>
      </c>
      <c r="E49" t="s">
        <v>505</v>
      </c>
      <c r="F49" t="s">
        <v>506</v>
      </c>
      <c r="G49" t="s">
        <v>507</v>
      </c>
      <c r="H49" s="2" t="s">
        <v>508</v>
      </c>
      <c r="I49" t="s">
        <v>8</v>
      </c>
      <c r="J49" t="s">
        <v>48</v>
      </c>
      <c r="K49" t="s">
        <v>509</v>
      </c>
      <c r="L49" t="s">
        <v>510</v>
      </c>
      <c r="M49" t="s">
        <v>204</v>
      </c>
      <c r="N49" t="s">
        <v>205</v>
      </c>
      <c r="O49" s="3">
        <f>HYPERLINK(".\.\export_data\inspection_reports\80478_kirklees", ".\export_data\inspection_reports\80478_kirklees")</f>
        <v>0</v>
      </c>
      <c r="P49" t="s">
        <v>8</v>
      </c>
      <c r="Q49" t="s">
        <v>8</v>
      </c>
      <c r="R49" t="s">
        <v>8</v>
      </c>
      <c r="S49" t="s">
        <v>14</v>
      </c>
      <c r="T49" t="s">
        <v>53</v>
      </c>
    </row>
    <row r="50" spans="1:20">
      <c r="A50" t="s">
        <v>511</v>
      </c>
      <c r="B50" t="s">
        <v>512</v>
      </c>
      <c r="C50" t="s">
        <v>56</v>
      </c>
      <c r="D50" t="s">
        <v>513</v>
      </c>
      <c r="E50" t="s">
        <v>514</v>
      </c>
      <c r="F50" t="s">
        <v>515</v>
      </c>
      <c r="G50" t="s">
        <v>516</v>
      </c>
      <c r="H50" s="2" t="s">
        <v>517</v>
      </c>
      <c r="I50" t="s">
        <v>191</v>
      </c>
      <c r="J50" t="s">
        <v>48</v>
      </c>
      <c r="K50" t="s">
        <v>518</v>
      </c>
      <c r="L50" t="s">
        <v>519</v>
      </c>
      <c r="M50" t="s">
        <v>520</v>
      </c>
      <c r="N50" t="s">
        <v>521</v>
      </c>
      <c r="O50" s="3">
        <f>HYPERLINK(".\.\export_data\inspection_reports\80479_knowsley", ".\export_data\inspection_reports\80479_knowsley")</f>
        <v>0</v>
      </c>
      <c r="P50" t="s">
        <v>191</v>
      </c>
      <c r="Q50" t="s">
        <v>191</v>
      </c>
      <c r="R50" t="s">
        <v>14</v>
      </c>
      <c r="S50" t="s">
        <v>191</v>
      </c>
      <c r="T50" t="s">
        <v>15</v>
      </c>
    </row>
    <row r="51" spans="1:20">
      <c r="A51" t="s">
        <v>522</v>
      </c>
      <c r="B51" t="s">
        <v>523</v>
      </c>
      <c r="C51" t="s">
        <v>56</v>
      </c>
      <c r="D51" t="s">
        <v>524</v>
      </c>
      <c r="E51" t="s">
        <v>525</v>
      </c>
      <c r="F51" t="s">
        <v>526</v>
      </c>
      <c r="G51" t="s">
        <v>527</v>
      </c>
      <c r="H51" s="2" t="s">
        <v>528</v>
      </c>
      <c r="I51" t="s">
        <v>8</v>
      </c>
      <c r="J51" t="s">
        <v>48</v>
      </c>
      <c r="K51" t="s">
        <v>258</v>
      </c>
      <c r="L51" t="s">
        <v>529</v>
      </c>
      <c r="M51" t="s">
        <v>530</v>
      </c>
      <c r="N51" t="s">
        <v>531</v>
      </c>
      <c r="O51" s="3">
        <f>HYPERLINK(".\.\export_data\inspection_reports\80480_lancashire", ".\export_data\inspection_reports\80480_lancashire")</f>
        <v>0</v>
      </c>
      <c r="P51" t="s">
        <v>8</v>
      </c>
      <c r="Q51" t="s">
        <v>8</v>
      </c>
      <c r="R51" t="s">
        <v>8</v>
      </c>
      <c r="S51" t="s">
        <v>78</v>
      </c>
      <c r="T51" t="s">
        <v>53</v>
      </c>
    </row>
    <row r="52" spans="1:20">
      <c r="A52" t="s">
        <v>532</v>
      </c>
      <c r="B52" t="s">
        <v>533</v>
      </c>
      <c r="C52" t="s">
        <v>2</v>
      </c>
      <c r="D52" t="s">
        <v>534</v>
      </c>
      <c r="E52" t="s">
        <v>535</v>
      </c>
      <c r="F52" t="s">
        <v>536</v>
      </c>
      <c r="G52" t="s">
        <v>537</v>
      </c>
      <c r="H52" s="2" t="s">
        <v>538</v>
      </c>
      <c r="I52" t="s">
        <v>106</v>
      </c>
      <c r="J52" t="s">
        <v>9</v>
      </c>
      <c r="K52" t="s">
        <v>344</v>
      </c>
      <c r="L52" t="s">
        <v>539</v>
      </c>
      <c r="M52" t="s">
        <v>540</v>
      </c>
      <c r="N52" t="s">
        <v>541</v>
      </c>
      <c r="O52" s="3">
        <f>HYPERLINK(".\.\export_data\inspection_reports\80481_leeds", ".\export_data\inspection_reports\80481_leeds")</f>
        <v>0</v>
      </c>
      <c r="P52" t="s">
        <v>106</v>
      </c>
      <c r="Q52" t="s">
        <v>8</v>
      </c>
      <c r="R52" t="s">
        <v>106</v>
      </c>
      <c r="S52" t="s">
        <v>106</v>
      </c>
      <c r="T52" t="s">
        <v>66</v>
      </c>
    </row>
    <row r="53" spans="1:20">
      <c r="A53" t="s">
        <v>542</v>
      </c>
      <c r="B53" t="s">
        <v>543</v>
      </c>
      <c r="C53" t="s">
        <v>306</v>
      </c>
      <c r="D53" t="s">
        <v>544</v>
      </c>
      <c r="E53" t="s">
        <v>545</v>
      </c>
      <c r="F53" t="s">
        <v>546</v>
      </c>
      <c r="G53" t="s">
        <v>547</v>
      </c>
      <c r="H53" s="2" t="s">
        <v>548</v>
      </c>
      <c r="I53" t="s">
        <v>14</v>
      </c>
      <c r="J53" t="s">
        <v>9</v>
      </c>
      <c r="K53" t="s">
        <v>394</v>
      </c>
      <c r="L53" t="s">
        <v>226</v>
      </c>
      <c r="M53" t="s">
        <v>227</v>
      </c>
      <c r="N53" t="s">
        <v>97</v>
      </c>
      <c r="O53" s="3">
        <f>HYPERLINK(".\.\export_data\inspection_reports\80482_leicester", ".\export_data\inspection_reports\80482_leicester")</f>
        <v>0</v>
      </c>
      <c r="P53" t="s">
        <v>14</v>
      </c>
      <c r="Q53" t="s">
        <v>14</v>
      </c>
      <c r="R53" t="s">
        <v>14</v>
      </c>
      <c r="S53" t="s">
        <v>14</v>
      </c>
      <c r="T53" t="s">
        <v>28</v>
      </c>
    </row>
    <row r="54" spans="1:20">
      <c r="A54" t="s">
        <v>549</v>
      </c>
      <c r="B54" t="s">
        <v>550</v>
      </c>
      <c r="C54" t="s">
        <v>306</v>
      </c>
      <c r="D54" t="s">
        <v>551</v>
      </c>
      <c r="E54" t="s">
        <v>552</v>
      </c>
      <c r="F54" t="s">
        <v>553</v>
      </c>
      <c r="G54" t="s">
        <v>554</v>
      </c>
      <c r="H54" s="2" t="s">
        <v>555</v>
      </c>
      <c r="I54" t="s">
        <v>106</v>
      </c>
      <c r="J54" t="s">
        <v>48</v>
      </c>
      <c r="K54" t="s">
        <v>375</v>
      </c>
      <c r="L54" t="s">
        <v>556</v>
      </c>
      <c r="M54" t="s">
        <v>557</v>
      </c>
      <c r="N54" t="s">
        <v>435</v>
      </c>
      <c r="O54" s="3">
        <f>HYPERLINK(".\.\export_data\inspection_reports\80483_leicestershire", ".\export_data\inspection_reports\80483_leicestershire")</f>
        <v>0</v>
      </c>
      <c r="P54" t="s">
        <v>106</v>
      </c>
      <c r="Q54" t="s">
        <v>8</v>
      </c>
      <c r="R54" t="s">
        <v>106</v>
      </c>
      <c r="S54" t="s">
        <v>106</v>
      </c>
      <c r="T54" t="s">
        <v>131</v>
      </c>
    </row>
    <row r="55" spans="1:20">
      <c r="A55" t="s">
        <v>558</v>
      </c>
      <c r="B55" t="s">
        <v>559</v>
      </c>
      <c r="C55" t="s">
        <v>306</v>
      </c>
      <c r="D55" t="s">
        <v>560</v>
      </c>
      <c r="E55" t="s">
        <v>561</v>
      </c>
      <c r="F55" t="s">
        <v>562</v>
      </c>
      <c r="G55" t="s">
        <v>563</v>
      </c>
      <c r="H55" s="2" t="s">
        <v>564</v>
      </c>
      <c r="I55" t="s">
        <v>106</v>
      </c>
      <c r="J55" t="s">
        <v>9</v>
      </c>
      <c r="K55" t="s">
        <v>312</v>
      </c>
      <c r="L55" t="s">
        <v>565</v>
      </c>
      <c r="M55" t="s">
        <v>566</v>
      </c>
      <c r="N55" t="s">
        <v>567</v>
      </c>
      <c r="O55" s="3">
        <f>HYPERLINK(".\.\export_data\inspection_reports\80484_lincolnshire", ".\export_data\inspection_reports\80484_lincolnshire")</f>
        <v>0</v>
      </c>
      <c r="P55" t="s">
        <v>106</v>
      </c>
      <c r="Q55" t="s">
        <v>106</v>
      </c>
      <c r="R55" t="s">
        <v>106</v>
      </c>
      <c r="S55" t="s">
        <v>8</v>
      </c>
      <c r="T55" t="s">
        <v>87</v>
      </c>
    </row>
    <row r="56" spans="1:20">
      <c r="A56" t="s">
        <v>568</v>
      </c>
      <c r="B56" t="s">
        <v>569</v>
      </c>
      <c r="C56" t="s">
        <v>56</v>
      </c>
      <c r="D56" t="s">
        <v>570</v>
      </c>
      <c r="E56" t="s">
        <v>571</v>
      </c>
      <c r="F56" t="s">
        <v>572</v>
      </c>
      <c r="G56" t="s">
        <v>573</v>
      </c>
      <c r="H56" s="2" t="s">
        <v>574</v>
      </c>
      <c r="I56" t="s">
        <v>191</v>
      </c>
      <c r="J56" t="s">
        <v>48</v>
      </c>
      <c r="K56" t="s">
        <v>74</v>
      </c>
      <c r="L56" t="s">
        <v>575</v>
      </c>
      <c r="M56" t="s">
        <v>576</v>
      </c>
      <c r="N56" t="s">
        <v>577</v>
      </c>
      <c r="O56" s="3">
        <f>HYPERLINK(".\.\export_data\inspection_reports\80485_liverpool", ".\export_data\inspection_reports\80485_liverpool")</f>
        <v>0</v>
      </c>
      <c r="P56" t="s">
        <v>191</v>
      </c>
      <c r="Q56" t="s">
        <v>191</v>
      </c>
      <c r="R56" t="s">
        <v>14</v>
      </c>
      <c r="S56" t="s">
        <v>191</v>
      </c>
      <c r="T56" t="s">
        <v>53</v>
      </c>
    </row>
    <row r="57" spans="1:20">
      <c r="A57" t="s">
        <v>578</v>
      </c>
      <c r="B57" t="s">
        <v>579</v>
      </c>
      <c r="C57" t="s">
        <v>219</v>
      </c>
      <c r="D57" t="s">
        <v>580</v>
      </c>
      <c r="E57" t="s">
        <v>581</v>
      </c>
      <c r="F57" t="s">
        <v>582</v>
      </c>
      <c r="G57" t="s">
        <v>583</v>
      </c>
      <c r="H57" s="2" t="s">
        <v>584</v>
      </c>
      <c r="I57" t="s">
        <v>14</v>
      </c>
      <c r="J57" t="s">
        <v>48</v>
      </c>
      <c r="K57" t="s">
        <v>161</v>
      </c>
      <c r="L57" t="s">
        <v>585</v>
      </c>
      <c r="M57" t="s">
        <v>586</v>
      </c>
      <c r="N57" t="s">
        <v>587</v>
      </c>
      <c r="O57" s="3">
        <f>HYPERLINK(".\.\export_data\inspection_reports\80486_barking and dagenham", ".\export_data\inspection_reports\80486_barking and dagenham")</f>
        <v>0</v>
      </c>
      <c r="P57" t="s">
        <v>14</v>
      </c>
      <c r="Q57" t="s">
        <v>14</v>
      </c>
      <c r="R57" t="s">
        <v>14</v>
      </c>
      <c r="S57" t="s">
        <v>8</v>
      </c>
      <c r="T57" t="s">
        <v>131</v>
      </c>
    </row>
    <row r="58" spans="1:20">
      <c r="A58" t="s">
        <v>588</v>
      </c>
      <c r="B58" t="s">
        <v>589</v>
      </c>
      <c r="C58" t="s">
        <v>219</v>
      </c>
      <c r="D58" t="s">
        <v>590</v>
      </c>
      <c r="E58" t="s">
        <v>591</v>
      </c>
      <c r="F58" t="s">
        <v>592</v>
      </c>
      <c r="G58" t="s">
        <v>593</v>
      </c>
      <c r="H58" s="2" t="s">
        <v>594</v>
      </c>
      <c r="I58" t="s">
        <v>8</v>
      </c>
      <c r="J58" t="s">
        <v>9</v>
      </c>
      <c r="K58" t="s">
        <v>161</v>
      </c>
      <c r="L58" t="s">
        <v>443</v>
      </c>
      <c r="M58" t="s">
        <v>444</v>
      </c>
      <c r="N58" t="s">
        <v>445</v>
      </c>
      <c r="O58" s="3">
        <f>HYPERLINK(".\.\export_data\inspection_reports\80487_barnet", ".\export_data\inspection_reports\80487_barnet")</f>
        <v>0</v>
      </c>
      <c r="P58" t="s">
        <v>8</v>
      </c>
      <c r="Q58" t="s">
        <v>8</v>
      </c>
      <c r="R58" t="s">
        <v>106</v>
      </c>
      <c r="S58" t="s">
        <v>8</v>
      </c>
      <c r="T58" t="s">
        <v>131</v>
      </c>
    </row>
    <row r="59" spans="1:20">
      <c r="A59" t="s">
        <v>595</v>
      </c>
      <c r="B59" t="s">
        <v>596</v>
      </c>
      <c r="C59" t="s">
        <v>219</v>
      </c>
      <c r="D59" t="s">
        <v>597</v>
      </c>
      <c r="E59" t="s">
        <v>598</v>
      </c>
      <c r="F59" t="s">
        <v>599</v>
      </c>
      <c r="G59" t="s">
        <v>600</v>
      </c>
      <c r="H59" s="2" t="s">
        <v>601</v>
      </c>
      <c r="I59" t="s">
        <v>106</v>
      </c>
      <c r="J59" t="s">
        <v>9</v>
      </c>
      <c r="K59" t="s">
        <v>394</v>
      </c>
      <c r="L59" t="s">
        <v>602</v>
      </c>
      <c r="M59" t="s">
        <v>385</v>
      </c>
      <c r="N59" t="s">
        <v>386</v>
      </c>
      <c r="O59" s="3">
        <f>HYPERLINK(".\.\export_data\inspection_reports\80488_bexley", ".\export_data\inspection_reports\80488_bexley")</f>
        <v>0</v>
      </c>
      <c r="P59" t="s">
        <v>106</v>
      </c>
      <c r="Q59" t="s">
        <v>8</v>
      </c>
      <c r="R59" t="s">
        <v>8</v>
      </c>
      <c r="S59" t="s">
        <v>106</v>
      </c>
      <c r="T59" t="s">
        <v>28</v>
      </c>
    </row>
    <row r="60" spans="1:20">
      <c r="A60" t="s">
        <v>603</v>
      </c>
      <c r="B60" t="s">
        <v>604</v>
      </c>
      <c r="C60" t="s">
        <v>219</v>
      </c>
      <c r="D60" t="s">
        <v>605</v>
      </c>
      <c r="E60" t="s">
        <v>606</v>
      </c>
      <c r="F60" t="s">
        <v>607</v>
      </c>
      <c r="G60" t="s">
        <v>608</v>
      </c>
      <c r="H60" s="2" t="s">
        <v>609</v>
      </c>
      <c r="I60" t="s">
        <v>8</v>
      </c>
      <c r="J60" t="s">
        <v>9</v>
      </c>
      <c r="K60" t="s">
        <v>405</v>
      </c>
      <c r="L60" t="s">
        <v>50</v>
      </c>
      <c r="M60" t="s">
        <v>610</v>
      </c>
      <c r="N60" t="s">
        <v>611</v>
      </c>
      <c r="O60" s="3">
        <f>HYPERLINK(".\.\export_data\inspection_reports\80489_brent", ".\export_data\inspection_reports\80489_brent")</f>
        <v>0</v>
      </c>
      <c r="P60" t="s">
        <v>8</v>
      </c>
      <c r="Q60" t="s">
        <v>8</v>
      </c>
      <c r="R60" t="s">
        <v>8</v>
      </c>
      <c r="S60" t="s">
        <v>8</v>
      </c>
      <c r="T60" t="s">
        <v>53</v>
      </c>
    </row>
    <row r="61" spans="1:20">
      <c r="A61" t="s">
        <v>612</v>
      </c>
      <c r="B61" t="s">
        <v>613</v>
      </c>
      <c r="C61" t="s">
        <v>219</v>
      </c>
      <c r="D61" t="s">
        <v>614</v>
      </c>
      <c r="E61" t="s">
        <v>615</v>
      </c>
      <c r="F61" t="s">
        <v>616</v>
      </c>
      <c r="G61" t="s">
        <v>617</v>
      </c>
      <c r="H61" s="2" t="s">
        <v>618</v>
      </c>
      <c r="I61" t="s">
        <v>106</v>
      </c>
      <c r="J61" t="s">
        <v>9</v>
      </c>
      <c r="K61" t="s">
        <v>619</v>
      </c>
      <c r="L61" t="s">
        <v>620</v>
      </c>
      <c r="M61" t="s">
        <v>621</v>
      </c>
      <c r="N61" t="s">
        <v>325</v>
      </c>
      <c r="O61" s="3">
        <f>HYPERLINK(".\.\export_data\inspection_reports\80490_bromley", ".\export_data\inspection_reports\80490_bromley")</f>
        <v>0</v>
      </c>
      <c r="P61" t="s">
        <v>106</v>
      </c>
      <c r="Q61" t="s">
        <v>106</v>
      </c>
      <c r="R61" t="s">
        <v>106</v>
      </c>
      <c r="S61" t="s">
        <v>106</v>
      </c>
      <c r="T61" t="s">
        <v>87</v>
      </c>
    </row>
    <row r="62" spans="1:20">
      <c r="A62" t="s">
        <v>622</v>
      </c>
      <c r="B62" t="s">
        <v>623</v>
      </c>
      <c r="C62" t="s">
        <v>219</v>
      </c>
      <c r="D62" t="s">
        <v>624</v>
      </c>
      <c r="E62" t="s">
        <v>625</v>
      </c>
      <c r="F62" t="s">
        <v>626</v>
      </c>
      <c r="G62" t="s">
        <v>627</v>
      </c>
      <c r="H62" s="2" t="s">
        <v>628</v>
      </c>
      <c r="I62" t="s">
        <v>106</v>
      </c>
      <c r="J62" t="s">
        <v>9</v>
      </c>
      <c r="K62" t="s">
        <v>619</v>
      </c>
      <c r="L62" t="s">
        <v>63</v>
      </c>
      <c r="M62" t="s">
        <v>249</v>
      </c>
      <c r="N62" t="s">
        <v>250</v>
      </c>
      <c r="O62" s="3">
        <f>HYPERLINK(".\.\export_data\inspection_reports\80491_camden", ".\export_data\inspection_reports\80491_camden")</f>
        <v>0</v>
      </c>
      <c r="P62" t="s">
        <v>106</v>
      </c>
      <c r="Q62" t="s">
        <v>106</v>
      </c>
      <c r="R62" t="s">
        <v>106</v>
      </c>
      <c r="S62" t="s">
        <v>106</v>
      </c>
      <c r="T62" t="s">
        <v>87</v>
      </c>
    </row>
    <row r="63" spans="1:20">
      <c r="A63" t="s">
        <v>629</v>
      </c>
      <c r="B63" t="s">
        <v>630</v>
      </c>
      <c r="C63" t="s">
        <v>219</v>
      </c>
      <c r="D63" t="s">
        <v>631</v>
      </c>
      <c r="E63" t="s">
        <v>632</v>
      </c>
      <c r="F63" t="s">
        <v>633</v>
      </c>
      <c r="G63" t="s">
        <v>634</v>
      </c>
      <c r="H63" s="2" t="s">
        <v>635</v>
      </c>
      <c r="I63" t="s">
        <v>8</v>
      </c>
      <c r="J63" t="s">
        <v>48</v>
      </c>
      <c r="K63" t="s">
        <v>225</v>
      </c>
      <c r="L63" t="s">
        <v>636</v>
      </c>
      <c r="M63" t="s">
        <v>637</v>
      </c>
      <c r="N63" t="s">
        <v>638</v>
      </c>
      <c r="O63" s="3">
        <f>HYPERLINK(".\.\export_data\inspection_reports\80492_croydon", ".\export_data\inspection_reports\80492_croydon")</f>
        <v>0</v>
      </c>
      <c r="P63" t="s">
        <v>8</v>
      </c>
      <c r="Q63" t="s">
        <v>14</v>
      </c>
      <c r="R63" t="s">
        <v>8</v>
      </c>
      <c r="S63" t="s">
        <v>8</v>
      </c>
      <c r="T63" t="s">
        <v>229</v>
      </c>
    </row>
    <row r="64" spans="1:20">
      <c r="A64" t="s">
        <v>639</v>
      </c>
      <c r="B64" t="s">
        <v>640</v>
      </c>
      <c r="C64" t="s">
        <v>219</v>
      </c>
      <c r="D64" t="s">
        <v>641</v>
      </c>
      <c r="E64" t="s">
        <v>642</v>
      </c>
      <c r="F64" t="s">
        <v>643</v>
      </c>
      <c r="G64" t="s">
        <v>644</v>
      </c>
      <c r="H64" s="2" t="s">
        <v>645</v>
      </c>
      <c r="I64" t="s">
        <v>8</v>
      </c>
      <c r="J64" t="s">
        <v>48</v>
      </c>
      <c r="K64" t="s">
        <v>394</v>
      </c>
      <c r="L64" t="s">
        <v>556</v>
      </c>
      <c r="M64" t="s">
        <v>557</v>
      </c>
      <c r="N64" t="s">
        <v>435</v>
      </c>
      <c r="O64" s="3">
        <f>HYPERLINK(".\.\export_data\inspection_reports\80493_ealing", ".\export_data\inspection_reports\80493_ealing")</f>
        <v>0</v>
      </c>
      <c r="P64" t="s">
        <v>8</v>
      </c>
      <c r="Q64" t="s">
        <v>14</v>
      </c>
      <c r="R64" t="s">
        <v>8</v>
      </c>
      <c r="S64" t="s">
        <v>8</v>
      </c>
      <c r="T64" t="s">
        <v>28</v>
      </c>
    </row>
    <row r="65" spans="1:20">
      <c r="A65" t="s">
        <v>646</v>
      </c>
      <c r="B65" t="s">
        <v>647</v>
      </c>
      <c r="C65" t="s">
        <v>219</v>
      </c>
      <c r="D65" t="s">
        <v>648</v>
      </c>
      <c r="E65" t="s">
        <v>649</v>
      </c>
      <c r="F65" t="s">
        <v>650</v>
      </c>
      <c r="G65" t="s">
        <v>651</v>
      </c>
      <c r="H65" s="2" t="s">
        <v>652</v>
      </c>
      <c r="I65" t="s">
        <v>8</v>
      </c>
      <c r="J65" t="s">
        <v>9</v>
      </c>
      <c r="K65" t="s">
        <v>225</v>
      </c>
      <c r="L65" t="s">
        <v>653</v>
      </c>
      <c r="M65" t="s">
        <v>654</v>
      </c>
      <c r="N65" t="s">
        <v>655</v>
      </c>
      <c r="O65" s="3">
        <f>HYPERLINK(".\.\export_data\inspection_reports\80494_enfield", ".\export_data\inspection_reports\80494_enfield")</f>
        <v>0</v>
      </c>
      <c r="P65" t="s">
        <v>8</v>
      </c>
      <c r="Q65" t="s">
        <v>8</v>
      </c>
      <c r="R65" t="s">
        <v>106</v>
      </c>
      <c r="S65" t="s">
        <v>8</v>
      </c>
      <c r="T65" t="s">
        <v>229</v>
      </c>
    </row>
    <row r="66" spans="1:20">
      <c r="A66" t="s">
        <v>656</v>
      </c>
      <c r="B66" t="s">
        <v>657</v>
      </c>
      <c r="C66" t="s">
        <v>219</v>
      </c>
      <c r="D66" t="s">
        <v>658</v>
      </c>
      <c r="E66" t="s">
        <v>659</v>
      </c>
      <c r="F66" t="s">
        <v>660</v>
      </c>
      <c r="G66" t="s">
        <v>661</v>
      </c>
      <c r="H66" s="2" t="s">
        <v>662</v>
      </c>
      <c r="I66" t="s">
        <v>106</v>
      </c>
      <c r="J66" t="s">
        <v>9</v>
      </c>
      <c r="K66" t="s">
        <v>394</v>
      </c>
      <c r="L66" t="s">
        <v>663</v>
      </c>
      <c r="M66" t="s">
        <v>664</v>
      </c>
      <c r="N66" t="s">
        <v>665</v>
      </c>
      <c r="O66" s="3">
        <f>HYPERLINK(".\.\export_data\inspection_reports\80495_greenwich", ".\export_data\inspection_reports\80495_greenwich")</f>
        <v>0</v>
      </c>
      <c r="P66" t="s">
        <v>106</v>
      </c>
      <c r="Q66" t="s">
        <v>8</v>
      </c>
      <c r="R66" t="s">
        <v>106</v>
      </c>
      <c r="S66" t="s">
        <v>106</v>
      </c>
      <c r="T66" t="s">
        <v>28</v>
      </c>
    </row>
    <row r="67" spans="1:20">
      <c r="A67" t="s">
        <v>666</v>
      </c>
      <c r="B67" t="s">
        <v>667</v>
      </c>
      <c r="C67" t="s">
        <v>219</v>
      </c>
      <c r="D67" t="s">
        <v>668</v>
      </c>
      <c r="E67" t="s">
        <v>669</v>
      </c>
      <c r="F67" t="s">
        <v>670</v>
      </c>
      <c r="G67" t="s">
        <v>671</v>
      </c>
      <c r="H67" s="2" t="s">
        <v>672</v>
      </c>
      <c r="I67" t="s">
        <v>8</v>
      </c>
      <c r="J67" t="s">
        <v>48</v>
      </c>
      <c r="K67" t="s">
        <v>312</v>
      </c>
      <c r="L67" t="s">
        <v>259</v>
      </c>
      <c r="M67" t="s">
        <v>673</v>
      </c>
      <c r="N67" t="s">
        <v>674</v>
      </c>
      <c r="O67" s="3">
        <f>HYPERLINK(".\.\export_data\inspection_reports\80496_hackney", ".\export_data\inspection_reports\80496_hackney")</f>
        <v>0</v>
      </c>
      <c r="P67" t="s">
        <v>8</v>
      </c>
      <c r="Q67" t="s">
        <v>8</v>
      </c>
      <c r="R67" t="s">
        <v>8</v>
      </c>
      <c r="S67" t="s">
        <v>14</v>
      </c>
      <c r="T67" t="s">
        <v>87</v>
      </c>
    </row>
    <row r="68" spans="1:20">
      <c r="A68" t="s">
        <v>675</v>
      </c>
      <c r="B68" t="s">
        <v>676</v>
      </c>
      <c r="C68" t="s">
        <v>219</v>
      </c>
      <c r="D68" t="s">
        <v>677</v>
      </c>
      <c r="E68" t="s">
        <v>678</v>
      </c>
      <c r="F68" t="s">
        <v>679</v>
      </c>
      <c r="G68" t="s">
        <v>680</v>
      </c>
      <c r="H68" s="2" t="s">
        <v>681</v>
      </c>
      <c r="I68" t="s">
        <v>106</v>
      </c>
      <c r="J68" t="s">
        <v>9</v>
      </c>
      <c r="K68" t="s">
        <v>225</v>
      </c>
      <c r="L68" t="s">
        <v>682</v>
      </c>
      <c r="M68" t="s">
        <v>173</v>
      </c>
      <c r="N68" t="s">
        <v>119</v>
      </c>
      <c r="O68" s="3">
        <f>HYPERLINK(".\.\export_data\inspection_reports\80497_hammersmith and fulham", ".\export_data\inspection_reports\80497_hammersmith and fulham")</f>
        <v>0</v>
      </c>
      <c r="P68" t="s">
        <v>106</v>
      </c>
      <c r="Q68" t="s">
        <v>8</v>
      </c>
      <c r="R68" t="s">
        <v>106</v>
      </c>
      <c r="S68" t="s">
        <v>106</v>
      </c>
      <c r="T68" t="s">
        <v>229</v>
      </c>
    </row>
    <row r="69" spans="1:20">
      <c r="A69" t="s">
        <v>683</v>
      </c>
      <c r="B69" t="s">
        <v>684</v>
      </c>
      <c r="C69" t="s">
        <v>219</v>
      </c>
      <c r="D69" t="s">
        <v>685</v>
      </c>
      <c r="E69" t="s">
        <v>686</v>
      </c>
      <c r="F69" t="s">
        <v>687</v>
      </c>
      <c r="G69" t="s">
        <v>688</v>
      </c>
      <c r="H69" s="2" t="s">
        <v>689</v>
      </c>
      <c r="I69" t="s">
        <v>8</v>
      </c>
      <c r="J69" t="s">
        <v>48</v>
      </c>
      <c r="K69" t="s">
        <v>619</v>
      </c>
      <c r="L69" t="s">
        <v>690</v>
      </c>
      <c r="M69" t="s">
        <v>610</v>
      </c>
      <c r="N69" t="s">
        <v>611</v>
      </c>
      <c r="O69" s="3">
        <f>HYPERLINK(".\.\export_data\inspection_reports\80498_haringey", ".\export_data\inspection_reports\80498_haringey")</f>
        <v>0</v>
      </c>
      <c r="P69" t="s">
        <v>8</v>
      </c>
      <c r="Q69" t="s">
        <v>8</v>
      </c>
      <c r="R69" t="s">
        <v>14</v>
      </c>
      <c r="S69" t="s">
        <v>8</v>
      </c>
      <c r="T69" t="s">
        <v>87</v>
      </c>
    </row>
    <row r="70" spans="1:20">
      <c r="A70" t="s">
        <v>691</v>
      </c>
      <c r="B70" t="s">
        <v>692</v>
      </c>
      <c r="C70" t="s">
        <v>219</v>
      </c>
      <c r="D70" t="s">
        <v>693</v>
      </c>
      <c r="E70" t="s">
        <v>694</v>
      </c>
      <c r="F70" t="s">
        <v>695</v>
      </c>
      <c r="G70" t="s">
        <v>696</v>
      </c>
      <c r="H70" s="2" t="s">
        <v>697</v>
      </c>
      <c r="I70" t="s">
        <v>191</v>
      </c>
      <c r="J70" t="s">
        <v>9</v>
      </c>
      <c r="K70" t="s">
        <v>518</v>
      </c>
      <c r="L70" t="s">
        <v>345</v>
      </c>
      <c r="M70" t="s">
        <v>698</v>
      </c>
      <c r="N70" t="s">
        <v>699</v>
      </c>
      <c r="O70" s="3">
        <f>HYPERLINK(".\.\export_data\inspection_reports\80499_harrow", ".\export_data\inspection_reports\80499_harrow")</f>
        <v>0</v>
      </c>
      <c r="P70" t="s">
        <v>14</v>
      </c>
      <c r="Q70" t="s">
        <v>8</v>
      </c>
      <c r="R70" t="s">
        <v>8</v>
      </c>
      <c r="S70" t="s">
        <v>191</v>
      </c>
      <c r="T70" t="s">
        <v>15</v>
      </c>
    </row>
    <row r="71" spans="1:20">
      <c r="A71" t="s">
        <v>700</v>
      </c>
      <c r="B71" t="s">
        <v>701</v>
      </c>
      <c r="C71" t="s">
        <v>219</v>
      </c>
      <c r="D71" t="s">
        <v>702</v>
      </c>
      <c r="E71" t="s">
        <v>703</v>
      </c>
      <c r="F71" t="s">
        <v>704</v>
      </c>
      <c r="G71" t="s">
        <v>705</v>
      </c>
      <c r="H71" s="2" t="s">
        <v>706</v>
      </c>
      <c r="I71" t="s">
        <v>191</v>
      </c>
      <c r="J71" t="s">
        <v>48</v>
      </c>
      <c r="K71" t="s">
        <v>619</v>
      </c>
      <c r="L71" t="s">
        <v>395</v>
      </c>
      <c r="M71" t="s">
        <v>707</v>
      </c>
      <c r="N71" t="s">
        <v>708</v>
      </c>
      <c r="O71" s="3">
        <f>HYPERLINK(".\.\export_data\inspection_reports\80500_havering", ".\export_data\inspection_reports\80500_havering")</f>
        <v>0</v>
      </c>
      <c r="P71" t="s">
        <v>191</v>
      </c>
      <c r="Q71" t="s">
        <v>191</v>
      </c>
      <c r="R71" t="s">
        <v>191</v>
      </c>
      <c r="S71" t="s">
        <v>14</v>
      </c>
      <c r="T71" t="s">
        <v>87</v>
      </c>
    </row>
    <row r="72" spans="1:20">
      <c r="A72" t="s">
        <v>709</v>
      </c>
      <c r="B72" t="s">
        <v>710</v>
      </c>
      <c r="C72" t="s">
        <v>219</v>
      </c>
      <c r="D72" t="s">
        <v>711</v>
      </c>
      <c r="E72" t="s">
        <v>712</v>
      </c>
      <c r="F72" t="s">
        <v>713</v>
      </c>
      <c r="G72" t="s">
        <v>714</v>
      </c>
      <c r="H72" s="2" t="s">
        <v>715</v>
      </c>
      <c r="I72" t="s">
        <v>106</v>
      </c>
      <c r="J72" t="s">
        <v>9</v>
      </c>
      <c r="K72" t="s">
        <v>225</v>
      </c>
      <c r="L72" t="s">
        <v>716</v>
      </c>
      <c r="M72" t="s">
        <v>717</v>
      </c>
      <c r="N72" t="s">
        <v>718</v>
      </c>
      <c r="O72" s="3">
        <f>HYPERLINK(".\.\export_data\inspection_reports\80501_hillingdon", ".\export_data\inspection_reports\80501_hillingdon")</f>
        <v>0</v>
      </c>
      <c r="P72" t="s">
        <v>106</v>
      </c>
      <c r="Q72" t="s">
        <v>8</v>
      </c>
      <c r="R72" t="s">
        <v>106</v>
      </c>
      <c r="S72" t="s">
        <v>8</v>
      </c>
      <c r="T72" t="s">
        <v>229</v>
      </c>
    </row>
    <row r="73" spans="1:20">
      <c r="A73" t="s">
        <v>719</v>
      </c>
      <c r="B73" t="s">
        <v>720</v>
      </c>
      <c r="C73" t="s">
        <v>219</v>
      </c>
      <c r="D73" t="s">
        <v>721</v>
      </c>
      <c r="E73" t="s">
        <v>722</v>
      </c>
      <c r="F73" t="s">
        <v>723</v>
      </c>
      <c r="G73" t="s">
        <v>724</v>
      </c>
      <c r="H73" s="2" t="s">
        <v>725</v>
      </c>
      <c r="I73" t="s">
        <v>8</v>
      </c>
      <c r="J73" t="s">
        <v>9</v>
      </c>
      <c r="K73" t="s">
        <v>139</v>
      </c>
      <c r="L73" t="s">
        <v>726</v>
      </c>
      <c r="M73" t="s">
        <v>727</v>
      </c>
      <c r="N73" t="s">
        <v>728</v>
      </c>
      <c r="O73" s="3">
        <f>HYPERLINK(".\.\export_data\inspection_reports\80503_hounslow", ".\export_data\inspection_reports\80503_hounslow")</f>
        <v>0</v>
      </c>
      <c r="P73" t="s">
        <v>106</v>
      </c>
      <c r="Q73" t="s">
        <v>8</v>
      </c>
      <c r="R73" t="s">
        <v>8</v>
      </c>
      <c r="S73" t="s">
        <v>8</v>
      </c>
      <c r="T73" t="s">
        <v>28</v>
      </c>
    </row>
    <row r="74" spans="1:20">
      <c r="A74" t="s">
        <v>729</v>
      </c>
      <c r="B74" t="s">
        <v>730</v>
      </c>
      <c r="C74" t="s">
        <v>219</v>
      </c>
      <c r="D74" t="s">
        <v>731</v>
      </c>
      <c r="E74" t="s">
        <v>732</v>
      </c>
      <c r="F74" t="s">
        <v>733</v>
      </c>
      <c r="G74" t="s">
        <v>734</v>
      </c>
      <c r="H74" s="2" t="s">
        <v>735</v>
      </c>
      <c r="I74" t="s">
        <v>106</v>
      </c>
      <c r="J74" t="s">
        <v>9</v>
      </c>
      <c r="K74" t="s">
        <v>258</v>
      </c>
      <c r="L74" t="s">
        <v>95</v>
      </c>
      <c r="M74" t="s">
        <v>416</v>
      </c>
      <c r="N74" t="s">
        <v>97</v>
      </c>
      <c r="O74" s="3">
        <f>HYPERLINK(".\.\export_data\inspection_reports\80505_islington", ".\export_data\inspection_reports\80505_islington")</f>
        <v>0</v>
      </c>
      <c r="P74" t="s">
        <v>106</v>
      </c>
      <c r="Q74" t="s">
        <v>106</v>
      </c>
      <c r="R74" t="s">
        <v>106</v>
      </c>
      <c r="S74" t="s">
        <v>106</v>
      </c>
      <c r="T74" t="s">
        <v>53</v>
      </c>
    </row>
    <row r="75" spans="1:20">
      <c r="A75" t="s">
        <v>736</v>
      </c>
      <c r="B75" t="s">
        <v>737</v>
      </c>
      <c r="C75" t="s">
        <v>219</v>
      </c>
      <c r="D75" t="s">
        <v>738</v>
      </c>
      <c r="E75" t="s">
        <v>739</v>
      </c>
      <c r="F75" t="s">
        <v>740</v>
      </c>
      <c r="G75" t="s">
        <v>741</v>
      </c>
      <c r="H75" s="2" t="s">
        <v>742</v>
      </c>
      <c r="I75" t="s">
        <v>14</v>
      </c>
      <c r="J75" t="s">
        <v>48</v>
      </c>
      <c r="K75" t="s">
        <v>743</v>
      </c>
      <c r="L75" t="s">
        <v>744</v>
      </c>
      <c r="M75" t="s">
        <v>745</v>
      </c>
      <c r="N75" t="s">
        <v>746</v>
      </c>
      <c r="O75" s="3">
        <f>HYPERLINK(".\.\export_data\inspection_reports\80506_lambeth", ".\export_data\inspection_reports\80506_lambeth")</f>
        <v>0</v>
      </c>
      <c r="P75" t="s">
        <v>14</v>
      </c>
      <c r="Q75" t="s">
        <v>14</v>
      </c>
      <c r="R75" t="s">
        <v>14</v>
      </c>
      <c r="S75" t="s">
        <v>78</v>
      </c>
      <c r="T75" t="s">
        <v>15</v>
      </c>
    </row>
    <row r="76" spans="1:20">
      <c r="A76" t="s">
        <v>747</v>
      </c>
      <c r="B76" t="s">
        <v>748</v>
      </c>
      <c r="C76" t="s">
        <v>219</v>
      </c>
      <c r="D76" t="s">
        <v>749</v>
      </c>
      <c r="E76" t="s">
        <v>750</v>
      </c>
      <c r="F76" t="s">
        <v>751</v>
      </c>
      <c r="G76" t="s">
        <v>752</v>
      </c>
      <c r="H76" s="2" t="s">
        <v>753</v>
      </c>
      <c r="I76" t="s">
        <v>8</v>
      </c>
      <c r="J76" t="s">
        <v>48</v>
      </c>
      <c r="K76" t="s">
        <v>754</v>
      </c>
      <c r="L76" t="s">
        <v>755</v>
      </c>
      <c r="M76" t="s">
        <v>396</v>
      </c>
      <c r="N76" t="s">
        <v>756</v>
      </c>
      <c r="O76" s="3">
        <f>HYPERLINK(".\.\export_data\inspection_reports\80508_lewisham", ".\export_data\inspection_reports\80508_lewisham")</f>
        <v>0</v>
      </c>
      <c r="P76" t="s">
        <v>8</v>
      </c>
      <c r="Q76" t="s">
        <v>8</v>
      </c>
      <c r="R76" t="s">
        <v>8</v>
      </c>
      <c r="S76" t="s">
        <v>8</v>
      </c>
      <c r="T76" t="s">
        <v>131</v>
      </c>
    </row>
    <row r="77" spans="1:20">
      <c r="A77" t="s">
        <v>757</v>
      </c>
      <c r="B77" t="s">
        <v>758</v>
      </c>
      <c r="C77" t="s">
        <v>219</v>
      </c>
      <c r="D77" t="s">
        <v>759</v>
      </c>
      <c r="E77" t="s">
        <v>760</v>
      </c>
      <c r="F77" t="s">
        <v>761</v>
      </c>
      <c r="G77" t="s">
        <v>762</v>
      </c>
      <c r="H77" s="2" t="s">
        <v>763</v>
      </c>
      <c r="I77" t="s">
        <v>106</v>
      </c>
      <c r="J77" t="s">
        <v>9</v>
      </c>
      <c r="K77" t="s">
        <v>619</v>
      </c>
      <c r="L77" t="s">
        <v>37</v>
      </c>
      <c r="M77" t="s">
        <v>38</v>
      </c>
      <c r="N77" t="s">
        <v>39</v>
      </c>
      <c r="O77" s="3">
        <f>HYPERLINK(".\.\export_data\inspection_reports\80510_merton", ".\export_data\inspection_reports\80510_merton")</f>
        <v>0</v>
      </c>
      <c r="P77" t="s">
        <v>106</v>
      </c>
      <c r="Q77" t="s">
        <v>8</v>
      </c>
      <c r="R77" t="s">
        <v>106</v>
      </c>
      <c r="S77" t="s">
        <v>106</v>
      </c>
      <c r="T77" t="s">
        <v>87</v>
      </c>
    </row>
    <row r="78" spans="1:20">
      <c r="A78" t="s">
        <v>764</v>
      </c>
      <c r="B78" t="s">
        <v>765</v>
      </c>
      <c r="C78" t="s">
        <v>219</v>
      </c>
      <c r="D78" t="s">
        <v>766</v>
      </c>
      <c r="E78" t="s">
        <v>767</v>
      </c>
      <c r="F78" t="s">
        <v>768</v>
      </c>
      <c r="G78" t="s">
        <v>769</v>
      </c>
      <c r="H78" s="2" t="s">
        <v>770</v>
      </c>
      <c r="I78" t="s">
        <v>8</v>
      </c>
      <c r="J78" t="s">
        <v>48</v>
      </c>
      <c r="K78" t="s">
        <v>225</v>
      </c>
      <c r="L78" t="s">
        <v>462</v>
      </c>
      <c r="M78" t="s">
        <v>463</v>
      </c>
      <c r="N78" t="s">
        <v>464</v>
      </c>
      <c r="O78" s="3">
        <f>HYPERLINK(".\.\export_data\inspection_reports\80511_newham", ".\export_data\inspection_reports\80511_newham")</f>
        <v>0</v>
      </c>
      <c r="P78" t="s">
        <v>106</v>
      </c>
      <c r="Q78" t="s">
        <v>8</v>
      </c>
      <c r="R78" t="s">
        <v>8</v>
      </c>
      <c r="S78" t="s">
        <v>78</v>
      </c>
      <c r="T78" t="s">
        <v>229</v>
      </c>
    </row>
    <row r="79" spans="1:20">
      <c r="A79" t="s">
        <v>771</v>
      </c>
      <c r="B79" t="s">
        <v>772</v>
      </c>
      <c r="C79" t="s">
        <v>219</v>
      </c>
      <c r="D79" t="s">
        <v>773</v>
      </c>
      <c r="E79" t="s">
        <v>774</v>
      </c>
      <c r="F79" t="s">
        <v>775</v>
      </c>
      <c r="G79" t="s">
        <v>776</v>
      </c>
      <c r="H79" s="2" t="s">
        <v>777</v>
      </c>
      <c r="I79" t="s">
        <v>106</v>
      </c>
      <c r="J79" t="s">
        <v>9</v>
      </c>
      <c r="K79" t="s">
        <v>778</v>
      </c>
      <c r="L79" t="s">
        <v>443</v>
      </c>
      <c r="M79" t="s">
        <v>444</v>
      </c>
      <c r="N79" t="s">
        <v>445</v>
      </c>
      <c r="O79" s="3">
        <f>HYPERLINK(".\.\export_data\inspection_reports\80512_redbridge", ".\export_data\inspection_reports\80512_redbridge")</f>
        <v>0</v>
      </c>
      <c r="P79" t="s">
        <v>106</v>
      </c>
      <c r="Q79" t="s">
        <v>106</v>
      </c>
      <c r="R79" t="s">
        <v>106</v>
      </c>
      <c r="S79" t="s">
        <v>106</v>
      </c>
      <c r="T79" t="s">
        <v>66</v>
      </c>
    </row>
    <row r="80" spans="1:20">
      <c r="A80" t="s">
        <v>779</v>
      </c>
      <c r="B80" t="s">
        <v>780</v>
      </c>
      <c r="C80" t="s">
        <v>219</v>
      </c>
      <c r="D80" t="s">
        <v>781</v>
      </c>
      <c r="E80" t="s">
        <v>782</v>
      </c>
      <c r="F80" t="s">
        <v>783</v>
      </c>
      <c r="G80" t="s">
        <v>784</v>
      </c>
      <c r="H80" s="2" t="s">
        <v>785</v>
      </c>
      <c r="I80" t="s">
        <v>106</v>
      </c>
      <c r="J80" t="s">
        <v>9</v>
      </c>
      <c r="K80" t="s">
        <v>139</v>
      </c>
      <c r="L80" t="s">
        <v>539</v>
      </c>
      <c r="M80" t="s">
        <v>540</v>
      </c>
      <c r="N80" t="s">
        <v>541</v>
      </c>
      <c r="O80" s="3">
        <f>HYPERLINK(".\.\export_data\inspection_reports\80513_richmond upon thames", ".\export_data\inspection_reports\80513_richmond upon thames")</f>
        <v>0</v>
      </c>
      <c r="P80" t="s">
        <v>106</v>
      </c>
      <c r="Q80" t="s">
        <v>8</v>
      </c>
      <c r="R80" t="s">
        <v>106</v>
      </c>
      <c r="S80" t="s">
        <v>106</v>
      </c>
      <c r="T80" t="s">
        <v>28</v>
      </c>
    </row>
    <row r="81" spans="1:20">
      <c r="A81" t="s">
        <v>786</v>
      </c>
      <c r="B81" t="s">
        <v>787</v>
      </c>
      <c r="C81" t="s">
        <v>219</v>
      </c>
      <c r="D81" t="s">
        <v>788</v>
      </c>
      <c r="E81" t="s">
        <v>789</v>
      </c>
      <c r="F81" t="s">
        <v>790</v>
      </c>
      <c r="G81" t="s">
        <v>791</v>
      </c>
      <c r="H81" s="2" t="s">
        <v>792</v>
      </c>
      <c r="I81" t="s">
        <v>8</v>
      </c>
      <c r="J81" t="s">
        <v>9</v>
      </c>
      <c r="K81" t="s">
        <v>127</v>
      </c>
      <c r="L81" t="s">
        <v>793</v>
      </c>
      <c r="M81" t="s">
        <v>794</v>
      </c>
      <c r="N81" t="s">
        <v>795</v>
      </c>
      <c r="O81" s="3">
        <f>HYPERLINK(".\.\export_data\inspection_reports\80514_southwark", ".\export_data\inspection_reports\80514_southwark")</f>
        <v>0</v>
      </c>
      <c r="P81" t="s">
        <v>8</v>
      </c>
      <c r="Q81" t="s">
        <v>8</v>
      </c>
      <c r="R81" t="s">
        <v>8</v>
      </c>
      <c r="S81" t="s">
        <v>78</v>
      </c>
      <c r="T81" t="s">
        <v>131</v>
      </c>
    </row>
    <row r="82" spans="1:20">
      <c r="A82" t="s">
        <v>796</v>
      </c>
      <c r="B82" t="s">
        <v>797</v>
      </c>
      <c r="C82" t="s">
        <v>219</v>
      </c>
      <c r="D82" t="s">
        <v>798</v>
      </c>
      <c r="E82" t="s">
        <v>799</v>
      </c>
      <c r="F82" t="s">
        <v>800</v>
      </c>
      <c r="G82" t="s">
        <v>801</v>
      </c>
      <c r="H82" s="2" t="s">
        <v>802</v>
      </c>
      <c r="I82" t="s">
        <v>8</v>
      </c>
      <c r="J82" t="s">
        <v>9</v>
      </c>
      <c r="K82" t="s">
        <v>62</v>
      </c>
      <c r="L82" t="s">
        <v>803</v>
      </c>
      <c r="M82" t="s">
        <v>151</v>
      </c>
      <c r="N82" t="s">
        <v>152</v>
      </c>
      <c r="O82" s="3">
        <f>HYPERLINK(".\.\export_data\inspection_reports\80515_sutton", ".\export_data\inspection_reports\80515_sutton")</f>
        <v>0</v>
      </c>
      <c r="P82" t="s">
        <v>8</v>
      </c>
      <c r="Q82" t="s">
        <v>8</v>
      </c>
      <c r="R82" t="s">
        <v>8</v>
      </c>
      <c r="S82" t="s">
        <v>8</v>
      </c>
      <c r="T82" t="s">
        <v>66</v>
      </c>
    </row>
    <row r="83" spans="1:20">
      <c r="A83" t="s">
        <v>804</v>
      </c>
      <c r="B83" t="s">
        <v>805</v>
      </c>
      <c r="C83" t="s">
        <v>219</v>
      </c>
      <c r="D83" t="s">
        <v>806</v>
      </c>
      <c r="E83" t="s">
        <v>807</v>
      </c>
      <c r="F83" t="s">
        <v>808</v>
      </c>
      <c r="G83" t="s">
        <v>809</v>
      </c>
      <c r="H83" s="2" t="s">
        <v>810</v>
      </c>
      <c r="I83" t="s">
        <v>106</v>
      </c>
      <c r="J83" t="s">
        <v>9</v>
      </c>
      <c r="K83" t="s">
        <v>24</v>
      </c>
      <c r="L83" t="s">
        <v>811</v>
      </c>
      <c r="M83" t="s">
        <v>812</v>
      </c>
      <c r="N83" t="s">
        <v>813</v>
      </c>
      <c r="O83" s="3">
        <f>HYPERLINK(".\.\export_data\inspection_reports\80516_tower hamlets", ".\export_data\inspection_reports\80516_tower hamlets")</f>
        <v>0</v>
      </c>
      <c r="P83" t="s">
        <v>106</v>
      </c>
      <c r="Q83" t="s">
        <v>8</v>
      </c>
      <c r="R83" t="s">
        <v>8</v>
      </c>
      <c r="S83" t="s">
        <v>106</v>
      </c>
      <c r="T83" t="s">
        <v>28</v>
      </c>
    </row>
    <row r="84" spans="1:20">
      <c r="A84" t="s">
        <v>814</v>
      </c>
      <c r="B84" t="s">
        <v>815</v>
      </c>
      <c r="C84" t="s">
        <v>219</v>
      </c>
      <c r="D84" t="s">
        <v>816</v>
      </c>
      <c r="E84" t="s">
        <v>817</v>
      </c>
      <c r="F84" t="s">
        <v>818</v>
      </c>
      <c r="G84" t="s">
        <v>819</v>
      </c>
      <c r="H84" s="2" t="s">
        <v>820</v>
      </c>
      <c r="I84" t="s">
        <v>8</v>
      </c>
      <c r="J84" t="s">
        <v>9</v>
      </c>
      <c r="K84" t="s">
        <v>821</v>
      </c>
      <c r="L84" t="s">
        <v>510</v>
      </c>
      <c r="M84" t="s">
        <v>673</v>
      </c>
      <c r="N84" t="s">
        <v>674</v>
      </c>
      <c r="O84" s="3">
        <f>HYPERLINK(".\.\export_data\inspection_reports\80517_waltham forest", ".\export_data\inspection_reports\80517_waltham forest")</f>
        <v>0</v>
      </c>
      <c r="P84" t="s">
        <v>8</v>
      </c>
      <c r="Q84" t="s">
        <v>8</v>
      </c>
      <c r="R84" t="s">
        <v>106</v>
      </c>
      <c r="S84" t="s">
        <v>8</v>
      </c>
      <c r="T84" t="s">
        <v>153</v>
      </c>
    </row>
    <row r="85" spans="1:20">
      <c r="A85" t="s">
        <v>822</v>
      </c>
      <c r="B85" t="s">
        <v>823</v>
      </c>
      <c r="C85" t="s">
        <v>219</v>
      </c>
      <c r="D85" t="s">
        <v>824</v>
      </c>
      <c r="E85" t="s">
        <v>825</v>
      </c>
      <c r="F85" t="s">
        <v>826</v>
      </c>
      <c r="G85" t="s">
        <v>827</v>
      </c>
      <c r="H85" s="2" t="s">
        <v>828</v>
      </c>
      <c r="I85" t="s">
        <v>8</v>
      </c>
      <c r="J85" t="s">
        <v>48</v>
      </c>
      <c r="K85" t="s">
        <v>24</v>
      </c>
      <c r="L85" t="s">
        <v>829</v>
      </c>
      <c r="M85" t="s">
        <v>830</v>
      </c>
      <c r="N85" t="s">
        <v>367</v>
      </c>
      <c r="O85" s="3">
        <f>HYPERLINK(".\.\export_data\inspection_reports\80518_wandsworth", ".\export_data\inspection_reports\80518_wandsworth")</f>
        <v>0</v>
      </c>
      <c r="P85" t="s">
        <v>8</v>
      </c>
      <c r="Q85" t="s">
        <v>8</v>
      </c>
      <c r="R85" t="s">
        <v>8</v>
      </c>
      <c r="S85" t="s">
        <v>78</v>
      </c>
      <c r="T85" t="s">
        <v>28</v>
      </c>
    </row>
    <row r="86" spans="1:20">
      <c r="A86" t="s">
        <v>831</v>
      </c>
      <c r="B86" t="s">
        <v>832</v>
      </c>
      <c r="C86" t="s">
        <v>219</v>
      </c>
      <c r="D86" t="s">
        <v>833</v>
      </c>
      <c r="E86" t="s">
        <v>834</v>
      </c>
      <c r="F86" t="s">
        <v>835</v>
      </c>
      <c r="G86" t="s">
        <v>836</v>
      </c>
      <c r="H86" s="2" t="s">
        <v>837</v>
      </c>
      <c r="I86" t="s">
        <v>106</v>
      </c>
      <c r="J86" t="s">
        <v>9</v>
      </c>
      <c r="K86" t="s">
        <v>161</v>
      </c>
      <c r="L86" t="s">
        <v>811</v>
      </c>
      <c r="M86" t="s">
        <v>812</v>
      </c>
      <c r="N86" t="s">
        <v>813</v>
      </c>
      <c r="O86" s="3">
        <f>HYPERLINK(".\.\export_data\inspection_reports\80519_westminster", ".\export_data\inspection_reports\80519_westminster")</f>
        <v>0</v>
      </c>
      <c r="P86" t="s">
        <v>106</v>
      </c>
      <c r="Q86" t="s">
        <v>106</v>
      </c>
      <c r="R86" t="s">
        <v>106</v>
      </c>
      <c r="S86" t="s">
        <v>106</v>
      </c>
      <c r="T86" t="s">
        <v>131</v>
      </c>
    </row>
    <row r="87" spans="1:20">
      <c r="A87" t="s">
        <v>838</v>
      </c>
      <c r="B87" t="s">
        <v>839</v>
      </c>
      <c r="C87" t="s">
        <v>31</v>
      </c>
      <c r="D87" t="s">
        <v>840</v>
      </c>
      <c r="E87" t="s">
        <v>841</v>
      </c>
      <c r="F87" t="s">
        <v>842</v>
      </c>
      <c r="G87" t="s">
        <v>843</v>
      </c>
      <c r="H87" s="2" t="s">
        <v>844</v>
      </c>
      <c r="I87" t="s">
        <v>14</v>
      </c>
      <c r="J87" t="s">
        <v>48</v>
      </c>
      <c r="K87" t="s">
        <v>394</v>
      </c>
      <c r="L87" t="s">
        <v>845</v>
      </c>
      <c r="M87" t="s">
        <v>846</v>
      </c>
      <c r="N87" t="s">
        <v>847</v>
      </c>
      <c r="O87" s="3">
        <f>HYPERLINK(".\.\export_data\inspection_reports\80520_luton", ".\export_data\inspection_reports\80520_luton")</f>
        <v>0</v>
      </c>
      <c r="P87" t="s">
        <v>8</v>
      </c>
      <c r="Q87" t="s">
        <v>14</v>
      </c>
      <c r="R87" t="s">
        <v>14</v>
      </c>
      <c r="S87" t="s">
        <v>78</v>
      </c>
      <c r="T87" t="s">
        <v>28</v>
      </c>
    </row>
    <row r="88" spans="1:20">
      <c r="A88" t="s">
        <v>848</v>
      </c>
      <c r="B88" t="s">
        <v>849</v>
      </c>
      <c r="C88" t="s">
        <v>56</v>
      </c>
      <c r="D88" t="s">
        <v>850</v>
      </c>
      <c r="E88" t="s">
        <v>851</v>
      </c>
      <c r="F88" t="s">
        <v>852</v>
      </c>
      <c r="G88" t="s">
        <v>853</v>
      </c>
      <c r="H88" s="2" t="s">
        <v>854</v>
      </c>
      <c r="I88" t="s">
        <v>8</v>
      </c>
      <c r="J88" t="s">
        <v>48</v>
      </c>
      <c r="K88" t="s">
        <v>855</v>
      </c>
      <c r="L88" t="s">
        <v>856</v>
      </c>
      <c r="M88" t="s">
        <v>857</v>
      </c>
      <c r="N88" t="s">
        <v>858</v>
      </c>
      <c r="O88" s="3">
        <f>HYPERLINK(".\.\export_data\inspection_reports\80521_manchester", ".\export_data\inspection_reports\80521_manchester")</f>
        <v>0</v>
      </c>
      <c r="P88" t="s">
        <v>8</v>
      </c>
      <c r="Q88" t="s">
        <v>14</v>
      </c>
      <c r="R88" t="s">
        <v>8</v>
      </c>
      <c r="S88" t="s">
        <v>78</v>
      </c>
      <c r="T88" t="s">
        <v>153</v>
      </c>
    </row>
    <row r="89" spans="1:20">
      <c r="A89" t="s">
        <v>859</v>
      </c>
      <c r="B89" t="s">
        <v>860</v>
      </c>
      <c r="C89" t="s">
        <v>861</v>
      </c>
      <c r="D89" t="s">
        <v>862</v>
      </c>
      <c r="E89" t="s">
        <v>863</v>
      </c>
      <c r="F89" t="s">
        <v>864</v>
      </c>
      <c r="G89" t="s">
        <v>865</v>
      </c>
      <c r="H89" s="2" t="s">
        <v>866</v>
      </c>
      <c r="I89" t="s">
        <v>8</v>
      </c>
      <c r="J89" t="s">
        <v>48</v>
      </c>
      <c r="K89" t="s">
        <v>24</v>
      </c>
      <c r="L89" t="s">
        <v>867</v>
      </c>
      <c r="M89" t="s">
        <v>868</v>
      </c>
      <c r="N89" t="s">
        <v>869</v>
      </c>
      <c r="O89" s="3">
        <f>HYPERLINK(".\.\export_data\inspection_reports\80522_medway", ".\export_data\inspection_reports\80522_medway")</f>
        <v>0</v>
      </c>
      <c r="P89" t="s">
        <v>8</v>
      </c>
      <c r="Q89" t="s">
        <v>14</v>
      </c>
      <c r="R89" t="s">
        <v>8</v>
      </c>
      <c r="S89" t="s">
        <v>8</v>
      </c>
      <c r="T89" t="s">
        <v>28</v>
      </c>
    </row>
    <row r="90" spans="1:20">
      <c r="A90" t="s">
        <v>870</v>
      </c>
      <c r="B90" t="s">
        <v>871</v>
      </c>
      <c r="C90" t="s">
        <v>294</v>
      </c>
      <c r="D90" t="s">
        <v>872</v>
      </c>
      <c r="E90" t="s">
        <v>873</v>
      </c>
      <c r="F90" t="s">
        <v>874</v>
      </c>
      <c r="G90" t="s">
        <v>875</v>
      </c>
      <c r="H90" s="2" t="s">
        <v>876</v>
      </c>
      <c r="I90" t="s">
        <v>14</v>
      </c>
      <c r="J90" t="s">
        <v>48</v>
      </c>
      <c r="K90" t="s">
        <v>383</v>
      </c>
      <c r="L90" t="s">
        <v>575</v>
      </c>
      <c r="M90" t="s">
        <v>576</v>
      </c>
      <c r="N90" t="s">
        <v>577</v>
      </c>
      <c r="O90" s="3">
        <f>HYPERLINK(".\.\export_data\inspection_reports\80523_middlesbrough", ".\export_data\inspection_reports\80523_middlesbrough")</f>
        <v>0</v>
      </c>
      <c r="P90" t="s">
        <v>14</v>
      </c>
      <c r="Q90" t="s">
        <v>14</v>
      </c>
      <c r="R90" t="s">
        <v>14</v>
      </c>
      <c r="S90" t="s">
        <v>14</v>
      </c>
      <c r="T90" t="s">
        <v>131</v>
      </c>
    </row>
    <row r="91" spans="1:20">
      <c r="A91" t="s">
        <v>877</v>
      </c>
      <c r="B91" t="s">
        <v>878</v>
      </c>
      <c r="C91" t="s">
        <v>100</v>
      </c>
      <c r="D91" t="s">
        <v>879</v>
      </c>
      <c r="E91" t="s">
        <v>880</v>
      </c>
      <c r="F91" t="s">
        <v>881</v>
      </c>
      <c r="G91" t="s">
        <v>882</v>
      </c>
      <c r="H91" s="2" t="s">
        <v>883</v>
      </c>
      <c r="I91" t="s">
        <v>8</v>
      </c>
      <c r="J91" t="s">
        <v>48</v>
      </c>
      <c r="K91" t="s">
        <v>778</v>
      </c>
      <c r="L91" t="s">
        <v>884</v>
      </c>
      <c r="M91" t="s">
        <v>885</v>
      </c>
      <c r="N91" t="s">
        <v>886</v>
      </c>
      <c r="O91" s="3">
        <f>HYPERLINK(".\.\export_data\inspection_reports\80524_milton keynes", ".\export_data\inspection_reports\80524_milton keynes")</f>
        <v>0</v>
      </c>
      <c r="P91" t="s">
        <v>8</v>
      </c>
      <c r="Q91" t="s">
        <v>8</v>
      </c>
      <c r="R91" t="s">
        <v>8</v>
      </c>
      <c r="S91" t="s">
        <v>106</v>
      </c>
      <c r="T91" t="s">
        <v>66</v>
      </c>
    </row>
    <row r="92" spans="1:20">
      <c r="A92" t="s">
        <v>887</v>
      </c>
      <c r="B92" t="s">
        <v>888</v>
      </c>
      <c r="C92" t="s">
        <v>294</v>
      </c>
      <c r="D92" t="s">
        <v>889</v>
      </c>
      <c r="E92" t="s">
        <v>890</v>
      </c>
      <c r="F92" t="s">
        <v>891</v>
      </c>
      <c r="G92" t="s">
        <v>892</v>
      </c>
      <c r="H92" s="2" t="s">
        <v>893</v>
      </c>
      <c r="I92" t="s">
        <v>8</v>
      </c>
      <c r="J92" t="s">
        <v>9</v>
      </c>
      <c r="K92" t="s">
        <v>247</v>
      </c>
      <c r="L92" t="s">
        <v>894</v>
      </c>
      <c r="M92" t="s">
        <v>895</v>
      </c>
      <c r="N92" t="s">
        <v>896</v>
      </c>
      <c r="O92" s="3">
        <f>HYPERLINK(".\.\export_data\inspection_reports\80525_newcastle upon tyne", ".\export_data\inspection_reports\80525_newcastle upon tyne")</f>
        <v>0</v>
      </c>
      <c r="P92" t="s">
        <v>8</v>
      </c>
      <c r="Q92" t="s">
        <v>106</v>
      </c>
      <c r="R92" t="s">
        <v>8</v>
      </c>
      <c r="S92" t="s">
        <v>14</v>
      </c>
      <c r="T92" t="s">
        <v>15</v>
      </c>
    </row>
    <row r="93" spans="1:20">
      <c r="A93" t="s">
        <v>897</v>
      </c>
      <c r="B93" t="s">
        <v>898</v>
      </c>
      <c r="C93" t="s">
        <v>31</v>
      </c>
      <c r="D93" t="s">
        <v>899</v>
      </c>
      <c r="E93" t="s">
        <v>900</v>
      </c>
      <c r="F93" t="s">
        <v>901</v>
      </c>
      <c r="G93" t="s">
        <v>902</v>
      </c>
      <c r="H93" s="2" t="s">
        <v>903</v>
      </c>
      <c r="I93" t="s">
        <v>8</v>
      </c>
      <c r="J93" t="s">
        <v>48</v>
      </c>
      <c r="K93" t="s">
        <v>312</v>
      </c>
      <c r="L93" t="s">
        <v>829</v>
      </c>
      <c r="M93" t="s">
        <v>830</v>
      </c>
      <c r="N93" t="s">
        <v>367</v>
      </c>
      <c r="O93" s="3">
        <f>HYPERLINK(".\.\export_data\inspection_reports\80418_norfolk", ".\export_data\inspection_reports\80418_norfolk")</f>
        <v>0</v>
      </c>
      <c r="P93" t="s">
        <v>8</v>
      </c>
      <c r="Q93" t="s">
        <v>8</v>
      </c>
      <c r="R93" t="s">
        <v>8</v>
      </c>
      <c r="S93" t="s">
        <v>78</v>
      </c>
      <c r="T93" t="s">
        <v>87</v>
      </c>
    </row>
    <row r="94" spans="1:20">
      <c r="A94" t="s">
        <v>904</v>
      </c>
      <c r="B94" t="s">
        <v>905</v>
      </c>
      <c r="C94" t="s">
        <v>2</v>
      </c>
      <c r="D94" t="s">
        <v>906</v>
      </c>
      <c r="E94" t="s">
        <v>907</v>
      </c>
      <c r="F94" t="s">
        <v>908</v>
      </c>
      <c r="G94" t="s">
        <v>909</v>
      </c>
      <c r="H94" s="2" t="s">
        <v>910</v>
      </c>
      <c r="I94" t="s">
        <v>8</v>
      </c>
      <c r="J94" t="s">
        <v>48</v>
      </c>
      <c r="K94" t="s">
        <v>375</v>
      </c>
      <c r="L94" t="s">
        <v>37</v>
      </c>
      <c r="M94" t="s">
        <v>911</v>
      </c>
      <c r="N94" t="s">
        <v>912</v>
      </c>
      <c r="O94" s="3">
        <f>HYPERLINK(".\.\export_data\inspection_reports\80526_north east lincolnshire", ".\export_data\inspection_reports\80526_north east lincolnshire")</f>
        <v>0</v>
      </c>
      <c r="P94" t="s">
        <v>106</v>
      </c>
      <c r="Q94" t="s">
        <v>8</v>
      </c>
      <c r="R94" t="s">
        <v>8</v>
      </c>
      <c r="S94" t="s">
        <v>8</v>
      </c>
      <c r="T94" t="s">
        <v>131</v>
      </c>
    </row>
    <row r="95" spans="1:20">
      <c r="A95" t="s">
        <v>913</v>
      </c>
      <c r="B95" t="s">
        <v>914</v>
      </c>
      <c r="C95" t="s">
        <v>2</v>
      </c>
      <c r="D95" t="s">
        <v>915</v>
      </c>
      <c r="E95" t="s">
        <v>916</v>
      </c>
      <c r="F95" t="s">
        <v>917</v>
      </c>
      <c r="G95" t="s">
        <v>918</v>
      </c>
      <c r="H95" s="2" t="s">
        <v>919</v>
      </c>
      <c r="I95" t="s">
        <v>106</v>
      </c>
      <c r="J95" t="s">
        <v>9</v>
      </c>
      <c r="K95" t="s">
        <v>920</v>
      </c>
      <c r="L95" t="s">
        <v>301</v>
      </c>
      <c r="M95" t="s">
        <v>921</v>
      </c>
      <c r="N95" t="s">
        <v>922</v>
      </c>
      <c r="O95" s="3">
        <f>HYPERLINK(".\.\export_data\inspection_reports\80527_north lincolnshire", ".\export_data\inspection_reports\80527_north lincolnshire")</f>
        <v>0</v>
      </c>
      <c r="P95" t="s">
        <v>106</v>
      </c>
      <c r="Q95" t="s">
        <v>106</v>
      </c>
      <c r="R95" t="s">
        <v>106</v>
      </c>
      <c r="S95" t="s">
        <v>78</v>
      </c>
      <c r="T95" t="s">
        <v>15</v>
      </c>
    </row>
    <row r="96" spans="1:20">
      <c r="A96" t="s">
        <v>923</v>
      </c>
      <c r="B96" t="s">
        <v>924</v>
      </c>
      <c r="C96" t="s">
        <v>306</v>
      </c>
      <c r="D96" t="s">
        <v>925</v>
      </c>
      <c r="E96" t="s">
        <v>926</v>
      </c>
      <c r="F96" t="s">
        <v>927</v>
      </c>
      <c r="G96" t="s">
        <v>928</v>
      </c>
      <c r="H96" s="2" t="s">
        <v>929</v>
      </c>
      <c r="I96" t="s">
        <v>14</v>
      </c>
      <c r="J96" t="s">
        <v>48</v>
      </c>
      <c r="K96" t="s">
        <v>202</v>
      </c>
      <c r="L96" t="s">
        <v>930</v>
      </c>
      <c r="M96" t="s">
        <v>921</v>
      </c>
      <c r="N96" t="s">
        <v>922</v>
      </c>
      <c r="O96" s="3">
        <f>HYPERLINK(".\.\export_data\inspection_reports\2637539_north northamptonshire", ".\export_data\inspection_reports\2637539_north northamptonshire")</f>
        <v>0</v>
      </c>
      <c r="P96" t="s">
        <v>14</v>
      </c>
      <c r="Q96" t="s">
        <v>14</v>
      </c>
      <c r="R96" t="s">
        <v>14</v>
      </c>
      <c r="S96" t="s">
        <v>78</v>
      </c>
      <c r="T96" t="s">
        <v>87</v>
      </c>
    </row>
    <row r="97" spans="1:20">
      <c r="A97" t="s">
        <v>931</v>
      </c>
      <c r="B97" t="s">
        <v>932</v>
      </c>
      <c r="C97" t="s">
        <v>18</v>
      </c>
      <c r="D97" t="s">
        <v>933</v>
      </c>
      <c r="E97" t="s">
        <v>934</v>
      </c>
      <c r="F97" t="s">
        <v>935</v>
      </c>
      <c r="G97" t="s">
        <v>936</v>
      </c>
      <c r="H97" s="2" t="s">
        <v>937</v>
      </c>
      <c r="I97" t="s">
        <v>14</v>
      </c>
      <c r="J97" t="s">
        <v>48</v>
      </c>
      <c r="K97" t="s">
        <v>10</v>
      </c>
      <c r="L97" t="s">
        <v>575</v>
      </c>
      <c r="M97" t="s">
        <v>576</v>
      </c>
      <c r="N97" t="s">
        <v>938</v>
      </c>
      <c r="O97" s="3">
        <f>HYPERLINK(".\.\export_data\inspection_reports\80528_north somerset", ".\export_data\inspection_reports\80528_north somerset")</f>
        <v>0</v>
      </c>
      <c r="P97" t="s">
        <v>14</v>
      </c>
      <c r="Q97" t="s">
        <v>14</v>
      </c>
      <c r="R97" t="s">
        <v>14</v>
      </c>
      <c r="S97" t="s">
        <v>8</v>
      </c>
      <c r="T97" t="s">
        <v>15</v>
      </c>
    </row>
    <row r="98" spans="1:20">
      <c r="A98" t="s">
        <v>939</v>
      </c>
      <c r="B98" t="s">
        <v>940</v>
      </c>
      <c r="C98" t="s">
        <v>294</v>
      </c>
      <c r="D98" t="s">
        <v>941</v>
      </c>
      <c r="E98" t="s">
        <v>942</v>
      </c>
      <c r="F98" t="s">
        <v>943</v>
      </c>
      <c r="G98" t="s">
        <v>944</v>
      </c>
      <c r="H98" s="2" t="s">
        <v>945</v>
      </c>
      <c r="I98" t="s">
        <v>106</v>
      </c>
      <c r="J98" t="s">
        <v>9</v>
      </c>
      <c r="K98" t="s">
        <v>375</v>
      </c>
      <c r="L98" t="s">
        <v>811</v>
      </c>
      <c r="M98" t="s">
        <v>812</v>
      </c>
      <c r="N98" t="s">
        <v>813</v>
      </c>
      <c r="O98" s="3">
        <f>HYPERLINK(".\.\export_data\inspection_reports\80529_north tyneside", ".\export_data\inspection_reports\80529_north tyneside")</f>
        <v>0</v>
      </c>
      <c r="P98" t="s">
        <v>106</v>
      </c>
      <c r="Q98" t="s">
        <v>106</v>
      </c>
      <c r="R98" t="s">
        <v>106</v>
      </c>
      <c r="S98" t="s">
        <v>106</v>
      </c>
      <c r="T98" t="s">
        <v>131</v>
      </c>
    </row>
    <row r="99" spans="1:20">
      <c r="A99" t="s">
        <v>946</v>
      </c>
      <c r="B99" t="s">
        <v>947</v>
      </c>
      <c r="C99" t="s">
        <v>2</v>
      </c>
      <c r="D99" t="s">
        <v>948</v>
      </c>
      <c r="E99" t="s">
        <v>949</v>
      </c>
      <c r="F99" t="s">
        <v>950</v>
      </c>
      <c r="G99" t="s">
        <v>951</v>
      </c>
      <c r="H99" s="2" t="s">
        <v>952</v>
      </c>
      <c r="I99" t="s">
        <v>106</v>
      </c>
      <c r="J99" t="s">
        <v>9</v>
      </c>
      <c r="K99" t="s">
        <v>920</v>
      </c>
      <c r="L99" t="s">
        <v>953</v>
      </c>
      <c r="M99" t="s">
        <v>954</v>
      </c>
      <c r="N99" t="s">
        <v>955</v>
      </c>
      <c r="O99" s="3">
        <f>HYPERLINK(".\.\export_data\inspection_reports\80530_north yorkshire", ".\export_data\inspection_reports\80530_north yorkshire")</f>
        <v>0</v>
      </c>
      <c r="P99" t="s">
        <v>106</v>
      </c>
      <c r="Q99" t="s">
        <v>106</v>
      </c>
      <c r="R99" t="s">
        <v>106</v>
      </c>
      <c r="S99" t="s">
        <v>106</v>
      </c>
      <c r="T99" t="s">
        <v>15</v>
      </c>
    </row>
    <row r="100" spans="1:20">
      <c r="A100" t="s">
        <v>956</v>
      </c>
      <c r="B100" t="s">
        <v>957</v>
      </c>
      <c r="C100" t="s">
        <v>294</v>
      </c>
      <c r="D100" t="s">
        <v>958</v>
      </c>
      <c r="E100" t="s">
        <v>959</v>
      </c>
      <c r="F100" t="s">
        <v>960</v>
      </c>
      <c r="G100" t="s">
        <v>961</v>
      </c>
      <c r="H100" s="2" t="s">
        <v>962</v>
      </c>
      <c r="I100" t="s">
        <v>106</v>
      </c>
      <c r="J100" t="s">
        <v>9</v>
      </c>
      <c r="K100" t="s">
        <v>963</v>
      </c>
      <c r="L100" t="s">
        <v>964</v>
      </c>
      <c r="M100" t="s">
        <v>434</v>
      </c>
      <c r="N100" t="s">
        <v>435</v>
      </c>
      <c r="O100" s="3">
        <f>HYPERLINK(".\.\export_data\inspection_reports\80532_northumberland", ".\export_data\inspection_reports\80532_northumberland")</f>
        <v>0</v>
      </c>
      <c r="P100" t="s">
        <v>106</v>
      </c>
      <c r="Q100" t="s">
        <v>106</v>
      </c>
      <c r="R100" t="s">
        <v>8</v>
      </c>
      <c r="S100" t="s">
        <v>8</v>
      </c>
      <c r="T100" t="s">
        <v>15</v>
      </c>
    </row>
    <row r="101" spans="1:20">
      <c r="A101" t="s">
        <v>965</v>
      </c>
      <c r="B101" t="s">
        <v>966</v>
      </c>
      <c r="C101" t="s">
        <v>306</v>
      </c>
      <c r="D101" t="s">
        <v>967</v>
      </c>
      <c r="E101" t="s">
        <v>968</v>
      </c>
      <c r="F101" t="s">
        <v>969</v>
      </c>
      <c r="G101" t="s">
        <v>970</v>
      </c>
      <c r="H101" s="2" t="s">
        <v>971</v>
      </c>
      <c r="I101" t="s">
        <v>191</v>
      </c>
      <c r="J101" t="s">
        <v>117</v>
      </c>
      <c r="K101" t="s">
        <v>963</v>
      </c>
      <c r="N101" t="s">
        <v>847</v>
      </c>
      <c r="O101" s="3">
        <f>HYPERLINK(".\.\export_data\inspection_reports\80533_nottingham", ".\export_data\inspection_reports\80533_nottingham")</f>
        <v>0</v>
      </c>
      <c r="P101" t="s">
        <v>14</v>
      </c>
      <c r="Q101" t="s">
        <v>191</v>
      </c>
      <c r="R101" t="s">
        <v>14</v>
      </c>
      <c r="S101" t="s">
        <v>191</v>
      </c>
      <c r="T101" t="s">
        <v>15</v>
      </c>
    </row>
    <row r="102" spans="1:20">
      <c r="A102" t="s">
        <v>972</v>
      </c>
      <c r="B102" t="s">
        <v>973</v>
      </c>
      <c r="C102" t="s">
        <v>306</v>
      </c>
      <c r="D102" t="s">
        <v>974</v>
      </c>
      <c r="E102" t="s">
        <v>975</v>
      </c>
      <c r="F102" t="s">
        <v>976</v>
      </c>
      <c r="G102" t="s">
        <v>977</v>
      </c>
      <c r="H102" s="2" t="s">
        <v>978</v>
      </c>
      <c r="I102" t="s">
        <v>8</v>
      </c>
      <c r="J102" t="s">
        <v>9</v>
      </c>
      <c r="K102" t="s">
        <v>754</v>
      </c>
      <c r="L102" t="s">
        <v>964</v>
      </c>
      <c r="M102" t="s">
        <v>434</v>
      </c>
      <c r="N102" t="s">
        <v>435</v>
      </c>
      <c r="O102" s="3">
        <f>HYPERLINK(".\.\export_data\inspection_reports\80534_nottinghamshire", ".\export_data\inspection_reports\80534_nottinghamshire")</f>
        <v>0</v>
      </c>
      <c r="P102" t="s">
        <v>106</v>
      </c>
      <c r="Q102" t="s">
        <v>8</v>
      </c>
      <c r="R102" t="s">
        <v>8</v>
      </c>
      <c r="S102" t="s">
        <v>8</v>
      </c>
      <c r="T102" t="s">
        <v>131</v>
      </c>
    </row>
    <row r="103" spans="1:20">
      <c r="A103" t="s">
        <v>979</v>
      </c>
      <c r="B103" t="s">
        <v>980</v>
      </c>
      <c r="C103" t="s">
        <v>56</v>
      </c>
      <c r="D103" t="s">
        <v>981</v>
      </c>
      <c r="E103" t="s">
        <v>982</v>
      </c>
      <c r="F103" t="s">
        <v>983</v>
      </c>
      <c r="G103" t="s">
        <v>984</v>
      </c>
      <c r="H103" s="2" t="s">
        <v>985</v>
      </c>
      <c r="I103" t="s">
        <v>8</v>
      </c>
      <c r="J103" t="s">
        <v>48</v>
      </c>
      <c r="K103" t="s">
        <v>518</v>
      </c>
      <c r="L103" t="s">
        <v>433</v>
      </c>
      <c r="M103" t="s">
        <v>434</v>
      </c>
      <c r="N103" t="s">
        <v>435</v>
      </c>
      <c r="O103" s="3">
        <f>HYPERLINK(".\.\export_data\inspection_reports\80535_oldham", ".\export_data\inspection_reports\80535_oldham")</f>
        <v>0</v>
      </c>
      <c r="P103" t="s">
        <v>8</v>
      </c>
      <c r="Q103" t="s">
        <v>8</v>
      </c>
      <c r="R103" t="s">
        <v>8</v>
      </c>
      <c r="S103" t="s">
        <v>8</v>
      </c>
      <c r="T103" t="s">
        <v>15</v>
      </c>
    </row>
    <row r="104" spans="1:20">
      <c r="A104" t="s">
        <v>986</v>
      </c>
      <c r="B104" t="s">
        <v>987</v>
      </c>
      <c r="C104" t="s">
        <v>100</v>
      </c>
      <c r="D104" t="s">
        <v>988</v>
      </c>
      <c r="E104" t="s">
        <v>989</v>
      </c>
      <c r="F104" t="s">
        <v>990</v>
      </c>
      <c r="G104" t="s">
        <v>991</v>
      </c>
      <c r="H104" s="2" t="s">
        <v>992</v>
      </c>
      <c r="I104" t="s">
        <v>8</v>
      </c>
      <c r="J104" t="s">
        <v>48</v>
      </c>
      <c r="K104" t="s">
        <v>754</v>
      </c>
      <c r="L104" t="s">
        <v>993</v>
      </c>
      <c r="M104" t="s">
        <v>163</v>
      </c>
      <c r="N104" t="s">
        <v>994</v>
      </c>
      <c r="O104" s="3">
        <f>HYPERLINK(".\.\export_data\inspection_reports\80536_oxfordshire", ".\export_data\inspection_reports\80536_oxfordshire")</f>
        <v>0</v>
      </c>
      <c r="P104" t="s">
        <v>8</v>
      </c>
      <c r="Q104" t="s">
        <v>8</v>
      </c>
      <c r="R104" t="s">
        <v>8</v>
      </c>
      <c r="S104" t="s">
        <v>8</v>
      </c>
      <c r="T104" t="s">
        <v>131</v>
      </c>
    </row>
    <row r="105" spans="1:20">
      <c r="A105" t="s">
        <v>995</v>
      </c>
      <c r="B105" t="s">
        <v>996</v>
      </c>
      <c r="C105" t="s">
        <v>31</v>
      </c>
      <c r="D105" t="s">
        <v>997</v>
      </c>
      <c r="E105" t="s">
        <v>998</v>
      </c>
      <c r="F105" t="s">
        <v>999</v>
      </c>
      <c r="G105" t="s">
        <v>1000</v>
      </c>
      <c r="H105" s="2" t="s">
        <v>1001</v>
      </c>
      <c r="I105" t="s">
        <v>191</v>
      </c>
      <c r="J105" t="s">
        <v>48</v>
      </c>
      <c r="K105" t="s">
        <v>743</v>
      </c>
      <c r="L105" t="s">
        <v>1002</v>
      </c>
      <c r="M105" t="s">
        <v>1003</v>
      </c>
      <c r="N105" t="s">
        <v>1004</v>
      </c>
      <c r="O105" s="3">
        <f>HYPERLINK(".\.\export_data\inspection_reports\80537_peterborough", ".\export_data\inspection_reports\80537_peterborough")</f>
        <v>0</v>
      </c>
      <c r="P105" t="s">
        <v>14</v>
      </c>
      <c r="Q105" t="s">
        <v>14</v>
      </c>
      <c r="R105" t="s">
        <v>14</v>
      </c>
      <c r="S105" t="s">
        <v>191</v>
      </c>
      <c r="T105" t="s">
        <v>15</v>
      </c>
    </row>
    <row r="106" spans="1:20">
      <c r="A106" t="s">
        <v>1005</v>
      </c>
      <c r="B106" t="s">
        <v>1006</v>
      </c>
      <c r="C106" t="s">
        <v>18</v>
      </c>
      <c r="D106" t="s">
        <v>1007</v>
      </c>
      <c r="E106" t="s">
        <v>1008</v>
      </c>
      <c r="F106" t="s">
        <v>1009</v>
      </c>
      <c r="G106" t="s">
        <v>1010</v>
      </c>
      <c r="H106" s="2" t="s">
        <v>1011</v>
      </c>
      <c r="I106" t="s">
        <v>14</v>
      </c>
      <c r="J106" t="s">
        <v>48</v>
      </c>
      <c r="K106" t="s">
        <v>127</v>
      </c>
      <c r="L106" t="s">
        <v>1012</v>
      </c>
      <c r="M106" t="s">
        <v>1013</v>
      </c>
      <c r="N106" t="s">
        <v>1014</v>
      </c>
      <c r="O106" s="3">
        <f>HYPERLINK(".\.\export_data\inspection_reports\80538_plymouth", ".\export_data\inspection_reports\80538_plymouth")</f>
        <v>0</v>
      </c>
      <c r="P106" t="s">
        <v>14</v>
      </c>
      <c r="Q106" t="s">
        <v>14</v>
      </c>
      <c r="R106" t="s">
        <v>14</v>
      </c>
      <c r="S106" t="s">
        <v>14</v>
      </c>
      <c r="T106" t="s">
        <v>131</v>
      </c>
    </row>
    <row r="107" spans="1:20">
      <c r="A107" t="s">
        <v>1015</v>
      </c>
      <c r="B107" t="s">
        <v>1016</v>
      </c>
      <c r="C107" t="s">
        <v>100</v>
      </c>
      <c r="D107" t="s">
        <v>1017</v>
      </c>
      <c r="E107" t="s">
        <v>1018</v>
      </c>
      <c r="F107" t="s">
        <v>1019</v>
      </c>
      <c r="G107" t="s">
        <v>1020</v>
      </c>
      <c r="H107" s="2" t="s">
        <v>1021</v>
      </c>
      <c r="I107" t="s">
        <v>8</v>
      </c>
      <c r="J107" t="s">
        <v>9</v>
      </c>
      <c r="K107" t="s">
        <v>225</v>
      </c>
      <c r="L107" t="s">
        <v>1022</v>
      </c>
      <c r="M107" t="s">
        <v>1023</v>
      </c>
      <c r="N107" t="s">
        <v>1024</v>
      </c>
      <c r="O107" s="3">
        <f>HYPERLINK(".\.\export_data\inspection_reports\80539_portsmouth", ".\export_data\inspection_reports\80539_portsmouth")</f>
        <v>0</v>
      </c>
      <c r="P107" t="s">
        <v>8</v>
      </c>
      <c r="Q107" t="s">
        <v>106</v>
      </c>
      <c r="R107" t="s">
        <v>8</v>
      </c>
      <c r="S107" t="s">
        <v>14</v>
      </c>
      <c r="T107" t="s">
        <v>229</v>
      </c>
    </row>
    <row r="108" spans="1:20">
      <c r="A108" t="s">
        <v>1025</v>
      </c>
      <c r="B108" t="s">
        <v>1026</v>
      </c>
      <c r="C108" t="s">
        <v>100</v>
      </c>
      <c r="D108" t="s">
        <v>1027</v>
      </c>
      <c r="E108" t="s">
        <v>1028</v>
      </c>
      <c r="F108" t="s">
        <v>1029</v>
      </c>
      <c r="G108" t="s">
        <v>1030</v>
      </c>
      <c r="H108" s="2" t="s">
        <v>1031</v>
      </c>
      <c r="I108" t="s">
        <v>14</v>
      </c>
      <c r="J108" t="s">
        <v>48</v>
      </c>
      <c r="K108" t="s">
        <v>225</v>
      </c>
      <c r="L108" t="s">
        <v>556</v>
      </c>
      <c r="M108" t="s">
        <v>557</v>
      </c>
      <c r="N108" t="s">
        <v>435</v>
      </c>
      <c r="O108" s="3">
        <f>HYPERLINK(".\.\export_data\inspection_reports\80540_reading", ".\export_data\inspection_reports\80540_reading")</f>
        <v>0</v>
      </c>
      <c r="P108" t="s">
        <v>14</v>
      </c>
      <c r="Q108" t="s">
        <v>14</v>
      </c>
      <c r="R108" t="s">
        <v>8</v>
      </c>
      <c r="S108" t="s">
        <v>8</v>
      </c>
      <c r="T108" t="s">
        <v>229</v>
      </c>
    </row>
    <row r="109" spans="1:20">
      <c r="A109" t="s">
        <v>1032</v>
      </c>
      <c r="B109" t="s">
        <v>1033</v>
      </c>
      <c r="C109" t="s">
        <v>294</v>
      </c>
      <c r="D109" t="s">
        <v>1034</v>
      </c>
      <c r="E109" t="s">
        <v>1035</v>
      </c>
      <c r="F109" t="s">
        <v>1036</v>
      </c>
      <c r="G109" t="s">
        <v>1037</v>
      </c>
      <c r="H109" s="2" t="s">
        <v>1038</v>
      </c>
      <c r="I109" t="s">
        <v>14</v>
      </c>
      <c r="J109" t="s">
        <v>117</v>
      </c>
      <c r="K109" t="s">
        <v>920</v>
      </c>
      <c r="N109" t="s">
        <v>1039</v>
      </c>
      <c r="O109" s="3">
        <f>HYPERLINK(".\.\export_data\inspection_reports\80541_redcar and cleveland", ".\export_data\inspection_reports\80541_redcar and cleveland")</f>
        <v>0</v>
      </c>
      <c r="P109" t="s">
        <v>14</v>
      </c>
      <c r="Q109" t="s">
        <v>14</v>
      </c>
      <c r="R109" t="s">
        <v>14</v>
      </c>
      <c r="S109" t="s">
        <v>14</v>
      </c>
      <c r="T109" t="s">
        <v>15</v>
      </c>
    </row>
    <row r="110" spans="1:20">
      <c r="A110" t="s">
        <v>1040</v>
      </c>
      <c r="B110" t="s">
        <v>1041</v>
      </c>
      <c r="C110" t="s">
        <v>56</v>
      </c>
      <c r="D110" t="s">
        <v>1042</v>
      </c>
      <c r="E110" t="s">
        <v>1043</v>
      </c>
      <c r="F110" t="s">
        <v>1044</v>
      </c>
      <c r="G110" t="s">
        <v>1045</v>
      </c>
      <c r="H110" s="2" t="s">
        <v>1046</v>
      </c>
      <c r="I110" t="s">
        <v>14</v>
      </c>
      <c r="J110" t="s">
        <v>48</v>
      </c>
      <c r="K110" t="s">
        <v>86</v>
      </c>
      <c r="L110" t="s">
        <v>472</v>
      </c>
      <c r="M110" t="s">
        <v>1047</v>
      </c>
      <c r="N110" t="s">
        <v>1048</v>
      </c>
      <c r="O110" s="3">
        <f>HYPERLINK(".\.\export_data\inspection_reports\80542_rochdale", ".\export_data\inspection_reports\80542_rochdale")</f>
        <v>0</v>
      </c>
      <c r="P110" t="s">
        <v>14</v>
      </c>
      <c r="Q110" t="s">
        <v>14</v>
      </c>
      <c r="R110" t="s">
        <v>14</v>
      </c>
      <c r="S110" t="s">
        <v>14</v>
      </c>
      <c r="T110" t="s">
        <v>87</v>
      </c>
    </row>
    <row r="111" spans="1:20">
      <c r="A111" t="s">
        <v>1049</v>
      </c>
      <c r="B111" t="s">
        <v>1050</v>
      </c>
      <c r="C111" t="s">
        <v>2</v>
      </c>
      <c r="D111" t="s">
        <v>1051</v>
      </c>
      <c r="E111" t="s">
        <v>1052</v>
      </c>
      <c r="F111" t="s">
        <v>1053</v>
      </c>
      <c r="G111" t="s">
        <v>1054</v>
      </c>
      <c r="H111" s="2" t="s">
        <v>1055</v>
      </c>
      <c r="I111" t="s">
        <v>8</v>
      </c>
      <c r="J111" t="s">
        <v>9</v>
      </c>
      <c r="K111" t="s">
        <v>1056</v>
      </c>
      <c r="L111" t="s">
        <v>1057</v>
      </c>
      <c r="M111" t="s">
        <v>280</v>
      </c>
      <c r="N111" t="s">
        <v>281</v>
      </c>
      <c r="O111" s="3">
        <f>HYPERLINK(".\.\export_data\inspection_reports\80543_rotherham", ".\export_data\inspection_reports\80543_rotherham")</f>
        <v>0</v>
      </c>
      <c r="P111" t="s">
        <v>8</v>
      </c>
      <c r="Q111" t="s">
        <v>8</v>
      </c>
      <c r="R111" t="s">
        <v>8</v>
      </c>
      <c r="S111" t="s">
        <v>78</v>
      </c>
      <c r="T111" t="s">
        <v>153</v>
      </c>
    </row>
    <row r="112" spans="1:20">
      <c r="A112" t="s">
        <v>1058</v>
      </c>
      <c r="B112" t="s">
        <v>1059</v>
      </c>
      <c r="C112" t="s">
        <v>219</v>
      </c>
      <c r="D112" t="s">
        <v>1060</v>
      </c>
      <c r="E112" t="s">
        <v>1061</v>
      </c>
      <c r="F112" t="s">
        <v>1062</v>
      </c>
      <c r="G112" t="s">
        <v>1063</v>
      </c>
      <c r="H112" s="2" t="s">
        <v>1064</v>
      </c>
      <c r="I112" t="s">
        <v>106</v>
      </c>
      <c r="J112" t="s">
        <v>9</v>
      </c>
      <c r="K112" t="s">
        <v>139</v>
      </c>
      <c r="L112" t="s">
        <v>811</v>
      </c>
      <c r="M112" t="s">
        <v>812</v>
      </c>
      <c r="N112" t="s">
        <v>813</v>
      </c>
      <c r="O112" s="3">
        <f>HYPERLINK(".\.\export_data\inspection_reports\80544_kensington and chelsea", ".\export_data\inspection_reports\80544_kensington and chelsea")</f>
        <v>0</v>
      </c>
      <c r="P112" t="s">
        <v>106</v>
      </c>
      <c r="Q112" t="s">
        <v>106</v>
      </c>
      <c r="R112" t="s">
        <v>8</v>
      </c>
      <c r="S112" t="s">
        <v>106</v>
      </c>
      <c r="T112" t="s">
        <v>28</v>
      </c>
    </row>
    <row r="113" spans="1:20">
      <c r="A113" t="s">
        <v>1065</v>
      </c>
      <c r="B113" t="s">
        <v>1066</v>
      </c>
      <c r="C113" t="s">
        <v>219</v>
      </c>
      <c r="D113" t="s">
        <v>1067</v>
      </c>
      <c r="E113" t="s">
        <v>1068</v>
      </c>
      <c r="F113" t="s">
        <v>1069</v>
      </c>
      <c r="G113" t="s">
        <v>1070</v>
      </c>
      <c r="H113" s="2" t="s">
        <v>1071</v>
      </c>
      <c r="I113" t="s">
        <v>106</v>
      </c>
      <c r="J113" t="s">
        <v>9</v>
      </c>
      <c r="K113" t="s">
        <v>754</v>
      </c>
      <c r="L113" t="s">
        <v>95</v>
      </c>
      <c r="M113" t="s">
        <v>416</v>
      </c>
      <c r="N113" t="s">
        <v>97</v>
      </c>
      <c r="O113" s="3">
        <f>HYPERLINK(".\.\export_data\inspection_reports\80545_kingston upon thames", ".\export_data\inspection_reports\80545_kingston upon thames")</f>
        <v>0</v>
      </c>
      <c r="P113" t="s">
        <v>106</v>
      </c>
      <c r="Q113" t="s">
        <v>106</v>
      </c>
      <c r="R113" t="s">
        <v>106</v>
      </c>
      <c r="S113" t="s">
        <v>106</v>
      </c>
      <c r="T113" t="s">
        <v>131</v>
      </c>
    </row>
    <row r="114" spans="1:20">
      <c r="A114" t="s">
        <v>1072</v>
      </c>
      <c r="B114" t="s">
        <v>1073</v>
      </c>
      <c r="C114" t="s">
        <v>100</v>
      </c>
      <c r="D114" t="s">
        <v>1074</v>
      </c>
      <c r="E114" t="s">
        <v>1075</v>
      </c>
      <c r="F114" t="s">
        <v>1076</v>
      </c>
      <c r="G114" t="s">
        <v>1077</v>
      </c>
      <c r="H114" s="2" t="s">
        <v>1078</v>
      </c>
      <c r="I114" t="s">
        <v>8</v>
      </c>
      <c r="J114" t="s">
        <v>9</v>
      </c>
      <c r="K114" t="s">
        <v>619</v>
      </c>
      <c r="L114" t="s">
        <v>289</v>
      </c>
      <c r="M114" t="s">
        <v>334</v>
      </c>
      <c r="N114" t="s">
        <v>1079</v>
      </c>
      <c r="O114" s="3">
        <f>HYPERLINK(".\.\export_data\inspection_reports\80546_windsor &amp; maidenhead", ".\export_data\inspection_reports\80546_windsor &amp; maidenhead")</f>
        <v>0</v>
      </c>
      <c r="P114" t="s">
        <v>8</v>
      </c>
      <c r="Q114" t="s">
        <v>8</v>
      </c>
      <c r="R114" t="s">
        <v>8</v>
      </c>
      <c r="S114" t="s">
        <v>106</v>
      </c>
      <c r="T114" t="s">
        <v>87</v>
      </c>
    </row>
    <row r="115" spans="1:20">
      <c r="A115" t="s">
        <v>1080</v>
      </c>
      <c r="B115" t="s">
        <v>1081</v>
      </c>
      <c r="C115" t="s">
        <v>306</v>
      </c>
      <c r="D115" t="s">
        <v>1082</v>
      </c>
      <c r="E115" t="s">
        <v>1083</v>
      </c>
      <c r="F115" t="s">
        <v>1084</v>
      </c>
      <c r="G115" t="s">
        <v>1085</v>
      </c>
      <c r="H115" s="2" t="s">
        <v>1086</v>
      </c>
      <c r="I115" t="s">
        <v>8</v>
      </c>
      <c r="J115" t="s">
        <v>48</v>
      </c>
      <c r="K115" t="s">
        <v>509</v>
      </c>
      <c r="L115" t="s">
        <v>1087</v>
      </c>
      <c r="M115" t="s">
        <v>1088</v>
      </c>
      <c r="N115" t="s">
        <v>435</v>
      </c>
      <c r="O115" s="3">
        <f>HYPERLINK(".\.\export_data\inspection_reports\80547_rutland", ".\export_data\inspection_reports\80547_rutland")</f>
        <v>0</v>
      </c>
      <c r="P115" t="s">
        <v>8</v>
      </c>
      <c r="Q115" t="s">
        <v>8</v>
      </c>
      <c r="R115" t="s">
        <v>8</v>
      </c>
      <c r="S115" t="s">
        <v>8</v>
      </c>
      <c r="T115" t="s">
        <v>53</v>
      </c>
    </row>
    <row r="116" spans="1:20">
      <c r="A116" t="s">
        <v>1089</v>
      </c>
      <c r="B116" t="s">
        <v>1090</v>
      </c>
      <c r="C116" t="s">
        <v>56</v>
      </c>
      <c r="D116" t="s">
        <v>1091</v>
      </c>
      <c r="E116" t="s">
        <v>1092</v>
      </c>
      <c r="F116" t="s">
        <v>1093</v>
      </c>
      <c r="G116" t="s">
        <v>1094</v>
      </c>
      <c r="H116" s="2" t="s">
        <v>1095</v>
      </c>
      <c r="I116" t="s">
        <v>8</v>
      </c>
      <c r="J116" t="s">
        <v>9</v>
      </c>
      <c r="K116" t="s">
        <v>1096</v>
      </c>
      <c r="L116" t="s">
        <v>1097</v>
      </c>
      <c r="M116" t="s">
        <v>324</v>
      </c>
      <c r="N116" t="s">
        <v>325</v>
      </c>
      <c r="O116" s="3">
        <f>HYPERLINK(".\.\export_data\inspection_reports\80548_salford", ".\export_data\inspection_reports\80548_salford")</f>
        <v>0</v>
      </c>
      <c r="P116" t="s">
        <v>106</v>
      </c>
      <c r="Q116" t="s">
        <v>8</v>
      </c>
      <c r="R116" t="s">
        <v>8</v>
      </c>
      <c r="S116" t="s">
        <v>106</v>
      </c>
      <c r="T116" t="s">
        <v>66</v>
      </c>
    </row>
    <row r="117" spans="1:20">
      <c r="A117" t="s">
        <v>1098</v>
      </c>
      <c r="B117" t="s">
        <v>1099</v>
      </c>
      <c r="C117" t="s">
        <v>42</v>
      </c>
      <c r="D117" t="s">
        <v>1100</v>
      </c>
      <c r="E117" t="s">
        <v>1101</v>
      </c>
      <c r="F117" t="s">
        <v>1102</v>
      </c>
      <c r="G117" t="s">
        <v>1103</v>
      </c>
      <c r="H117" s="2" t="s">
        <v>1104</v>
      </c>
      <c r="I117" t="s">
        <v>14</v>
      </c>
      <c r="J117" t="s">
        <v>48</v>
      </c>
      <c r="K117" t="s">
        <v>202</v>
      </c>
      <c r="L117" t="s">
        <v>489</v>
      </c>
      <c r="M117" t="s">
        <v>490</v>
      </c>
      <c r="N117" t="s">
        <v>491</v>
      </c>
      <c r="O117" s="3">
        <f>HYPERLINK(".\.\export_data\inspection_reports\80549_sandwell", ".\export_data\inspection_reports\80549_sandwell")</f>
        <v>0</v>
      </c>
      <c r="P117" t="s">
        <v>14</v>
      </c>
      <c r="Q117" t="s">
        <v>14</v>
      </c>
      <c r="R117" t="s">
        <v>14</v>
      </c>
      <c r="S117" t="s">
        <v>78</v>
      </c>
      <c r="T117" t="s">
        <v>87</v>
      </c>
    </row>
    <row r="118" spans="1:20">
      <c r="A118" t="s">
        <v>1105</v>
      </c>
      <c r="B118" t="s">
        <v>1106</v>
      </c>
      <c r="C118" t="s">
        <v>56</v>
      </c>
      <c r="D118" t="s">
        <v>1107</v>
      </c>
      <c r="E118" t="s">
        <v>1108</v>
      </c>
      <c r="F118" t="s">
        <v>1109</v>
      </c>
      <c r="G118" t="s">
        <v>1110</v>
      </c>
      <c r="H118" s="2" t="s">
        <v>1111</v>
      </c>
      <c r="I118" t="s">
        <v>8</v>
      </c>
      <c r="J118" t="s">
        <v>48</v>
      </c>
      <c r="K118" t="s">
        <v>86</v>
      </c>
      <c r="L118" t="s">
        <v>1112</v>
      </c>
      <c r="M118" t="s">
        <v>540</v>
      </c>
      <c r="N118" t="s">
        <v>541</v>
      </c>
      <c r="O118" s="3">
        <f>HYPERLINK(".\.\export_data\inspection_reports\80550_sefton", ".\export_data\inspection_reports\80550_sefton")</f>
        <v>0</v>
      </c>
      <c r="P118" t="s">
        <v>8</v>
      </c>
      <c r="Q118" t="s">
        <v>14</v>
      </c>
      <c r="R118" t="s">
        <v>8</v>
      </c>
      <c r="S118" t="s">
        <v>8</v>
      </c>
      <c r="T118" t="s">
        <v>87</v>
      </c>
    </row>
    <row r="119" spans="1:20">
      <c r="A119" t="s">
        <v>1113</v>
      </c>
      <c r="B119" t="s">
        <v>1114</v>
      </c>
      <c r="C119" t="s">
        <v>2</v>
      </c>
      <c r="D119" t="s">
        <v>1115</v>
      </c>
      <c r="E119" t="s">
        <v>1116</v>
      </c>
      <c r="F119" t="s">
        <v>1117</v>
      </c>
      <c r="G119" t="s">
        <v>1118</v>
      </c>
      <c r="H119" s="2" t="s">
        <v>1119</v>
      </c>
      <c r="I119" t="s">
        <v>8</v>
      </c>
      <c r="J119" t="s">
        <v>48</v>
      </c>
      <c r="K119" t="s">
        <v>509</v>
      </c>
      <c r="L119" t="s">
        <v>11</v>
      </c>
      <c r="M119" t="s">
        <v>1120</v>
      </c>
      <c r="N119" t="s">
        <v>1121</v>
      </c>
      <c r="O119" s="3">
        <f>HYPERLINK(".\.\export_data\inspection_reports\80551_sheffield", ".\export_data\inspection_reports\80551_sheffield")</f>
        <v>0</v>
      </c>
      <c r="P119" t="s">
        <v>8</v>
      </c>
      <c r="Q119" t="s">
        <v>8</v>
      </c>
      <c r="R119" t="s">
        <v>106</v>
      </c>
      <c r="S119" t="s">
        <v>8</v>
      </c>
      <c r="T119" t="s">
        <v>53</v>
      </c>
    </row>
    <row r="120" spans="1:20">
      <c r="A120" t="s">
        <v>1122</v>
      </c>
      <c r="B120" t="s">
        <v>1123</v>
      </c>
      <c r="C120" t="s">
        <v>42</v>
      </c>
      <c r="D120" t="s">
        <v>1124</v>
      </c>
      <c r="E120" t="s">
        <v>1125</v>
      </c>
      <c r="F120" t="s">
        <v>1126</v>
      </c>
      <c r="G120" t="s">
        <v>1127</v>
      </c>
      <c r="H120" s="2" t="s">
        <v>1128</v>
      </c>
      <c r="I120" t="s">
        <v>106</v>
      </c>
      <c r="J120" t="s">
        <v>48</v>
      </c>
      <c r="K120" t="s">
        <v>1129</v>
      </c>
      <c r="L120" t="s">
        <v>1112</v>
      </c>
      <c r="M120" t="s">
        <v>540</v>
      </c>
      <c r="N120" t="s">
        <v>541</v>
      </c>
      <c r="O120" s="3">
        <f>HYPERLINK(".\.\export_data\inspection_reports\80552_shropshire", ".\export_data\inspection_reports\80552_shropshire")</f>
        <v>0</v>
      </c>
      <c r="P120" t="s">
        <v>106</v>
      </c>
      <c r="Q120" t="s">
        <v>106</v>
      </c>
      <c r="R120" t="s">
        <v>106</v>
      </c>
      <c r="S120" t="s">
        <v>8</v>
      </c>
      <c r="T120" t="s">
        <v>153</v>
      </c>
    </row>
    <row r="121" spans="1:20">
      <c r="A121" t="s">
        <v>1130</v>
      </c>
      <c r="B121" t="s">
        <v>1131</v>
      </c>
      <c r="C121" t="s">
        <v>100</v>
      </c>
      <c r="D121" t="s">
        <v>1132</v>
      </c>
      <c r="E121" t="s">
        <v>1133</v>
      </c>
      <c r="F121" t="s">
        <v>1134</v>
      </c>
      <c r="G121" t="s">
        <v>1135</v>
      </c>
      <c r="H121" s="2" t="s">
        <v>1136</v>
      </c>
      <c r="I121" t="s">
        <v>14</v>
      </c>
      <c r="J121" t="s">
        <v>48</v>
      </c>
      <c r="K121" t="s">
        <v>24</v>
      </c>
      <c r="L121" t="s">
        <v>472</v>
      </c>
      <c r="M121" t="s">
        <v>1047</v>
      </c>
      <c r="N121" t="s">
        <v>1048</v>
      </c>
      <c r="O121" s="3">
        <f>HYPERLINK(".\.\export_data\inspection_reports\80553_slough", ".\export_data\inspection_reports\80553_slough")</f>
        <v>0</v>
      </c>
      <c r="P121" t="s">
        <v>191</v>
      </c>
      <c r="Q121" t="s">
        <v>14</v>
      </c>
      <c r="R121" t="s">
        <v>14</v>
      </c>
      <c r="S121" t="s">
        <v>14</v>
      </c>
      <c r="T121" t="s">
        <v>28</v>
      </c>
    </row>
    <row r="122" spans="1:20">
      <c r="A122" t="s">
        <v>1137</v>
      </c>
      <c r="B122" t="s">
        <v>1138</v>
      </c>
      <c r="C122" t="s">
        <v>42</v>
      </c>
      <c r="D122" t="s">
        <v>1139</v>
      </c>
      <c r="E122" t="s">
        <v>1140</v>
      </c>
      <c r="F122" t="s">
        <v>1141</v>
      </c>
      <c r="G122" t="s">
        <v>1142</v>
      </c>
      <c r="H122" s="2" t="s">
        <v>1143</v>
      </c>
      <c r="I122" t="s">
        <v>191</v>
      </c>
      <c r="J122" t="s">
        <v>48</v>
      </c>
      <c r="K122" t="s">
        <v>1144</v>
      </c>
      <c r="L122" t="s">
        <v>365</v>
      </c>
      <c r="M122" t="s">
        <v>366</v>
      </c>
      <c r="N122" t="s">
        <v>367</v>
      </c>
      <c r="O122" s="3">
        <f>HYPERLINK(".\.\export_data\inspection_reports\80554_solihull", ".\export_data\inspection_reports\80554_solihull")</f>
        <v>0</v>
      </c>
      <c r="P122" t="s">
        <v>191</v>
      </c>
      <c r="Q122" t="s">
        <v>191</v>
      </c>
      <c r="R122" t="s">
        <v>191</v>
      </c>
      <c r="S122" t="s">
        <v>78</v>
      </c>
      <c r="T122" t="s">
        <v>153</v>
      </c>
    </row>
    <row r="123" spans="1:20">
      <c r="A123" t="s">
        <v>1145</v>
      </c>
      <c r="B123" t="s">
        <v>1146</v>
      </c>
      <c r="C123" t="s">
        <v>18</v>
      </c>
      <c r="D123" t="s">
        <v>1147</v>
      </c>
      <c r="E123" t="s">
        <v>1148</v>
      </c>
      <c r="F123" t="s">
        <v>1149</v>
      </c>
      <c r="G123" t="s">
        <v>1150</v>
      </c>
      <c r="H123" s="2" t="s">
        <v>1151</v>
      </c>
      <c r="I123" t="s">
        <v>8</v>
      </c>
      <c r="J123" t="s">
        <v>48</v>
      </c>
      <c r="K123" t="s">
        <v>405</v>
      </c>
      <c r="L123" t="s">
        <v>462</v>
      </c>
      <c r="M123" t="s">
        <v>463</v>
      </c>
      <c r="N123" t="s">
        <v>464</v>
      </c>
      <c r="O123" s="3">
        <f>HYPERLINK(".\.\export_data\inspection_reports\80555_somerset", ".\export_data\inspection_reports\80555_somerset")</f>
        <v>0</v>
      </c>
      <c r="P123" t="s">
        <v>8</v>
      </c>
      <c r="Q123" t="s">
        <v>8</v>
      </c>
      <c r="R123" t="s">
        <v>8</v>
      </c>
      <c r="S123" t="s">
        <v>78</v>
      </c>
      <c r="T123" t="s">
        <v>53</v>
      </c>
    </row>
    <row r="124" spans="1:20">
      <c r="A124" t="s">
        <v>1152</v>
      </c>
      <c r="B124" t="s">
        <v>1153</v>
      </c>
      <c r="C124" t="s">
        <v>18</v>
      </c>
      <c r="D124" t="s">
        <v>1154</v>
      </c>
      <c r="E124" t="s">
        <v>1155</v>
      </c>
      <c r="F124" t="s">
        <v>1156</v>
      </c>
      <c r="G124" t="s">
        <v>1157</v>
      </c>
      <c r="H124" s="2" t="s">
        <v>1158</v>
      </c>
      <c r="I124" t="s">
        <v>8</v>
      </c>
      <c r="J124" t="s">
        <v>48</v>
      </c>
      <c r="K124" t="s">
        <v>10</v>
      </c>
      <c r="L124" t="s">
        <v>663</v>
      </c>
      <c r="M124" t="s">
        <v>444</v>
      </c>
      <c r="N124" t="s">
        <v>445</v>
      </c>
      <c r="O124" s="3">
        <f>HYPERLINK(".\.\export_data\inspection_reports\80556_south gloucestershire", ".\export_data\inspection_reports\80556_south gloucestershire")</f>
        <v>0</v>
      </c>
      <c r="P124" t="s">
        <v>8</v>
      </c>
      <c r="Q124" t="s">
        <v>8</v>
      </c>
      <c r="R124" t="s">
        <v>8</v>
      </c>
      <c r="S124" t="s">
        <v>8</v>
      </c>
      <c r="T124" t="s">
        <v>15</v>
      </c>
    </row>
    <row r="125" spans="1:20">
      <c r="A125" t="s">
        <v>1159</v>
      </c>
      <c r="B125" t="s">
        <v>1160</v>
      </c>
      <c r="C125" t="s">
        <v>294</v>
      </c>
      <c r="D125" t="s">
        <v>1161</v>
      </c>
      <c r="E125" t="s">
        <v>1162</v>
      </c>
      <c r="F125" t="s">
        <v>1163</v>
      </c>
      <c r="G125" t="s">
        <v>1164</v>
      </c>
      <c r="H125" s="2" t="s">
        <v>1165</v>
      </c>
      <c r="I125" t="s">
        <v>191</v>
      </c>
      <c r="J125" t="s">
        <v>9</v>
      </c>
      <c r="K125" t="s">
        <v>181</v>
      </c>
      <c r="L125" t="s">
        <v>75</v>
      </c>
      <c r="M125" t="s">
        <v>530</v>
      </c>
      <c r="N125" t="s">
        <v>1166</v>
      </c>
      <c r="O125" s="3">
        <f>HYPERLINK(".\.\export_data\inspection_reports\80557_south tyneside", ".\export_data\inspection_reports\80557_south tyneside")</f>
        <v>0</v>
      </c>
      <c r="P125" t="s">
        <v>191</v>
      </c>
      <c r="Q125" t="s">
        <v>14</v>
      </c>
      <c r="R125" t="s">
        <v>191</v>
      </c>
      <c r="S125" t="s">
        <v>78</v>
      </c>
      <c r="T125" t="s">
        <v>53</v>
      </c>
    </row>
    <row r="126" spans="1:20">
      <c r="A126" t="s">
        <v>1167</v>
      </c>
      <c r="B126" t="s">
        <v>1168</v>
      </c>
      <c r="C126" t="s">
        <v>100</v>
      </c>
      <c r="D126" t="s">
        <v>1169</v>
      </c>
      <c r="E126" t="s">
        <v>1170</v>
      </c>
      <c r="F126" t="s">
        <v>1171</v>
      </c>
      <c r="G126" t="s">
        <v>1172</v>
      </c>
      <c r="H126" s="2" t="s">
        <v>1173</v>
      </c>
      <c r="I126" t="s">
        <v>8</v>
      </c>
      <c r="J126" t="s">
        <v>48</v>
      </c>
      <c r="K126" t="s">
        <v>394</v>
      </c>
      <c r="L126" t="s">
        <v>1174</v>
      </c>
      <c r="M126" t="s">
        <v>1175</v>
      </c>
      <c r="N126" t="s">
        <v>1176</v>
      </c>
      <c r="O126" s="3">
        <f>HYPERLINK(".\.\export_data\inspection_reports\80558_southampton", ".\export_data\inspection_reports\80558_southampton")</f>
        <v>0</v>
      </c>
      <c r="P126" t="s">
        <v>106</v>
      </c>
      <c r="Q126" t="s">
        <v>8</v>
      </c>
      <c r="R126" t="s">
        <v>8</v>
      </c>
      <c r="S126" t="s">
        <v>8</v>
      </c>
      <c r="T126" t="s">
        <v>28</v>
      </c>
    </row>
    <row r="127" spans="1:20">
      <c r="A127" t="s">
        <v>1177</v>
      </c>
      <c r="B127" t="s">
        <v>1178</v>
      </c>
      <c r="C127" t="s">
        <v>31</v>
      </c>
      <c r="D127" t="s">
        <v>1179</v>
      </c>
      <c r="E127" t="s">
        <v>1180</v>
      </c>
      <c r="F127" t="s">
        <v>1181</v>
      </c>
      <c r="G127" t="s">
        <v>1182</v>
      </c>
      <c r="H127" s="2" t="s">
        <v>1183</v>
      </c>
      <c r="I127" t="s">
        <v>8</v>
      </c>
      <c r="J127" t="s">
        <v>48</v>
      </c>
      <c r="K127" t="s">
        <v>312</v>
      </c>
      <c r="L127" t="s">
        <v>636</v>
      </c>
      <c r="M127" t="s">
        <v>637</v>
      </c>
      <c r="N127" t="s">
        <v>638</v>
      </c>
      <c r="O127" s="3">
        <f>HYPERLINK(".\.\export_data\inspection_reports\80559_southend-on-sea", ".\export_data\inspection_reports\80559_southend-on-sea")</f>
        <v>0</v>
      </c>
      <c r="P127" t="s">
        <v>8</v>
      </c>
      <c r="Q127" t="s">
        <v>8</v>
      </c>
      <c r="R127" t="s">
        <v>14</v>
      </c>
      <c r="S127" t="s">
        <v>8</v>
      </c>
      <c r="T127" t="s">
        <v>87</v>
      </c>
    </row>
    <row r="128" spans="1:20">
      <c r="A128" t="s">
        <v>1184</v>
      </c>
      <c r="B128" t="s">
        <v>1185</v>
      </c>
      <c r="C128" t="s">
        <v>56</v>
      </c>
      <c r="D128" t="s">
        <v>1186</v>
      </c>
      <c r="E128" t="s">
        <v>1187</v>
      </c>
      <c r="F128" t="s">
        <v>1188</v>
      </c>
      <c r="G128" t="s">
        <v>1189</v>
      </c>
      <c r="H128" s="2" t="s">
        <v>1190</v>
      </c>
      <c r="I128" t="s">
        <v>8</v>
      </c>
      <c r="J128" t="s">
        <v>48</v>
      </c>
      <c r="K128" t="s">
        <v>743</v>
      </c>
      <c r="L128" t="s">
        <v>585</v>
      </c>
      <c r="M128" t="s">
        <v>586</v>
      </c>
      <c r="N128" t="s">
        <v>587</v>
      </c>
      <c r="O128" s="3">
        <f>HYPERLINK(".\.\export_data\inspection_reports\80560_st helens", ".\export_data\inspection_reports\80560_st helens")</f>
        <v>0</v>
      </c>
      <c r="P128" t="s">
        <v>8</v>
      </c>
      <c r="Q128" t="s">
        <v>8</v>
      </c>
      <c r="R128" t="s">
        <v>14</v>
      </c>
      <c r="S128" t="s">
        <v>8</v>
      </c>
      <c r="T128" t="s">
        <v>15</v>
      </c>
    </row>
    <row r="129" spans="1:20">
      <c r="A129" t="s">
        <v>1191</v>
      </c>
      <c r="B129" t="s">
        <v>1192</v>
      </c>
      <c r="C129" t="s">
        <v>42</v>
      </c>
      <c r="D129" t="s">
        <v>1193</v>
      </c>
      <c r="E129" t="s">
        <v>1194</v>
      </c>
      <c r="F129" t="s">
        <v>1195</v>
      </c>
      <c r="G129" t="s">
        <v>1196</v>
      </c>
      <c r="H129" s="2" t="s">
        <v>1197</v>
      </c>
      <c r="I129" t="s">
        <v>14</v>
      </c>
      <c r="J129" t="s">
        <v>9</v>
      </c>
      <c r="K129" t="s">
        <v>202</v>
      </c>
      <c r="L129" t="s">
        <v>1097</v>
      </c>
      <c r="M129" t="s">
        <v>324</v>
      </c>
      <c r="N129" t="s">
        <v>325</v>
      </c>
      <c r="O129" s="3">
        <f>HYPERLINK(".\.\export_data\inspection_reports\80561_staffordshire", ".\export_data\inspection_reports\80561_staffordshire")</f>
        <v>0</v>
      </c>
      <c r="P129" t="s">
        <v>14</v>
      </c>
      <c r="Q129" t="s">
        <v>14</v>
      </c>
      <c r="R129" t="s">
        <v>8</v>
      </c>
      <c r="S129" t="s">
        <v>14</v>
      </c>
      <c r="T129" t="s">
        <v>87</v>
      </c>
    </row>
    <row r="130" spans="1:20">
      <c r="A130" t="s">
        <v>1198</v>
      </c>
      <c r="B130" t="s">
        <v>1199</v>
      </c>
      <c r="C130" t="s">
        <v>56</v>
      </c>
      <c r="D130" t="s">
        <v>1200</v>
      </c>
      <c r="E130" t="s">
        <v>1201</v>
      </c>
      <c r="F130" t="s">
        <v>1202</v>
      </c>
      <c r="G130" t="s">
        <v>1203</v>
      </c>
      <c r="H130" s="2" t="s">
        <v>1204</v>
      </c>
      <c r="I130" t="s">
        <v>14</v>
      </c>
      <c r="J130" t="s">
        <v>48</v>
      </c>
      <c r="K130" t="s">
        <v>74</v>
      </c>
      <c r="L130" t="s">
        <v>894</v>
      </c>
      <c r="M130" t="s">
        <v>314</v>
      </c>
      <c r="N130" t="s">
        <v>1205</v>
      </c>
      <c r="O130" s="3">
        <f>HYPERLINK(".\.\export_data\inspection_reports\80562_stockport", ".\export_data\inspection_reports\80562_stockport")</f>
        <v>0</v>
      </c>
      <c r="P130" t="s">
        <v>14</v>
      </c>
      <c r="Q130" t="s">
        <v>14</v>
      </c>
      <c r="R130" t="s">
        <v>14</v>
      </c>
      <c r="S130" t="s">
        <v>8</v>
      </c>
      <c r="T130" t="s">
        <v>53</v>
      </c>
    </row>
    <row r="131" spans="1:20">
      <c r="A131" t="s">
        <v>1206</v>
      </c>
      <c r="B131" t="s">
        <v>1207</v>
      </c>
      <c r="C131" t="s">
        <v>294</v>
      </c>
      <c r="D131" t="s">
        <v>1208</v>
      </c>
      <c r="E131" t="s">
        <v>1209</v>
      </c>
      <c r="F131" t="s">
        <v>1210</v>
      </c>
      <c r="G131" t="s">
        <v>1211</v>
      </c>
      <c r="H131" s="2" t="s">
        <v>1212</v>
      </c>
      <c r="I131" t="s">
        <v>14</v>
      </c>
      <c r="J131" t="s">
        <v>48</v>
      </c>
      <c r="K131" t="s">
        <v>1213</v>
      </c>
      <c r="L131" t="s">
        <v>1214</v>
      </c>
      <c r="M131" t="s">
        <v>1215</v>
      </c>
      <c r="N131" t="s">
        <v>1216</v>
      </c>
      <c r="O131" s="3">
        <f>HYPERLINK(".\.\export_data\inspection_reports\80563_stockton-on-tees", ".\export_data\inspection_reports\80563_stockton-on-tees")</f>
        <v>0</v>
      </c>
      <c r="P131" t="s">
        <v>14</v>
      </c>
      <c r="Q131" t="s">
        <v>14</v>
      </c>
      <c r="R131" t="s">
        <v>14</v>
      </c>
      <c r="S131" t="s">
        <v>14</v>
      </c>
      <c r="T131" t="s">
        <v>153</v>
      </c>
    </row>
    <row r="132" spans="1:20">
      <c r="A132" t="s">
        <v>1217</v>
      </c>
      <c r="B132" t="s">
        <v>1218</v>
      </c>
      <c r="C132" t="s">
        <v>42</v>
      </c>
      <c r="D132" t="s">
        <v>1219</v>
      </c>
      <c r="E132" t="s">
        <v>1220</v>
      </c>
      <c r="F132" t="s">
        <v>1221</v>
      </c>
      <c r="G132" t="s">
        <v>1222</v>
      </c>
      <c r="H132" s="2" t="s">
        <v>1223</v>
      </c>
      <c r="I132" t="s">
        <v>14</v>
      </c>
      <c r="J132" t="s">
        <v>48</v>
      </c>
      <c r="K132" t="s">
        <v>49</v>
      </c>
      <c r="L132" t="s">
        <v>894</v>
      </c>
      <c r="M132" t="s">
        <v>314</v>
      </c>
      <c r="N132" t="s">
        <v>1205</v>
      </c>
      <c r="O132" s="3">
        <f>HYPERLINK(".\.\export_data\inspection_reports\80564_stoke-on-trent", ".\export_data\inspection_reports\80564_stoke-on-trent")</f>
        <v>0</v>
      </c>
      <c r="P132" t="s">
        <v>14</v>
      </c>
      <c r="Q132" t="s">
        <v>14</v>
      </c>
      <c r="R132" t="s">
        <v>8</v>
      </c>
      <c r="S132" t="s">
        <v>14</v>
      </c>
      <c r="T132" t="s">
        <v>53</v>
      </c>
    </row>
    <row r="133" spans="1:20">
      <c r="A133" t="s">
        <v>1224</v>
      </c>
      <c r="B133" t="s">
        <v>1225</v>
      </c>
      <c r="C133" t="s">
        <v>31</v>
      </c>
      <c r="D133" t="s">
        <v>1226</v>
      </c>
      <c r="E133" t="s">
        <v>1227</v>
      </c>
      <c r="F133" t="s">
        <v>1228</v>
      </c>
      <c r="G133" t="s">
        <v>1229</v>
      </c>
      <c r="H133" s="2" t="s">
        <v>1230</v>
      </c>
      <c r="I133" t="s">
        <v>14</v>
      </c>
      <c r="J133" t="s">
        <v>9</v>
      </c>
      <c r="K133" t="s">
        <v>181</v>
      </c>
      <c r="L133" t="s">
        <v>663</v>
      </c>
      <c r="M133" t="s">
        <v>664</v>
      </c>
      <c r="N133" t="s">
        <v>1231</v>
      </c>
      <c r="O133" s="3">
        <f>HYPERLINK(".\.\export_data\inspection_reports\80565_suffolk", ".\export_data\inspection_reports\80565_suffolk")</f>
        <v>0</v>
      </c>
      <c r="P133" t="s">
        <v>14</v>
      </c>
      <c r="Q133" t="s">
        <v>14</v>
      </c>
      <c r="R133" t="s">
        <v>8</v>
      </c>
      <c r="S133" t="s">
        <v>14</v>
      </c>
      <c r="T133" t="s">
        <v>53</v>
      </c>
    </row>
    <row r="134" spans="1:20">
      <c r="A134" t="s">
        <v>1232</v>
      </c>
      <c r="B134" t="s">
        <v>1233</v>
      </c>
      <c r="C134" t="s">
        <v>294</v>
      </c>
      <c r="D134" t="s">
        <v>1234</v>
      </c>
      <c r="E134" t="s">
        <v>1235</v>
      </c>
      <c r="F134" t="s">
        <v>1236</v>
      </c>
      <c r="G134" t="s">
        <v>1237</v>
      </c>
      <c r="H134" s="2" t="s">
        <v>1238</v>
      </c>
      <c r="I134" t="s">
        <v>106</v>
      </c>
      <c r="J134" t="s">
        <v>9</v>
      </c>
      <c r="K134" t="s">
        <v>383</v>
      </c>
      <c r="L134" t="s">
        <v>140</v>
      </c>
      <c r="M134" t="s">
        <v>346</v>
      </c>
      <c r="N134" t="s">
        <v>1239</v>
      </c>
      <c r="O134" s="3">
        <f>HYPERLINK(".\.\export_data\inspection_reports\80566_sunderland", ".\export_data\inspection_reports\80566_sunderland")</f>
        <v>0</v>
      </c>
      <c r="P134" t="s">
        <v>106</v>
      </c>
      <c r="Q134" t="s">
        <v>106</v>
      </c>
      <c r="R134" t="s">
        <v>106</v>
      </c>
      <c r="S134" t="s">
        <v>8</v>
      </c>
      <c r="T134" t="s">
        <v>131</v>
      </c>
    </row>
    <row r="135" spans="1:20">
      <c r="A135" t="s">
        <v>1240</v>
      </c>
      <c r="B135" t="s">
        <v>1241</v>
      </c>
      <c r="C135" t="s">
        <v>100</v>
      </c>
      <c r="D135" t="s">
        <v>1242</v>
      </c>
      <c r="E135" t="s">
        <v>1243</v>
      </c>
      <c r="F135" t="s">
        <v>1244</v>
      </c>
      <c r="G135" t="s">
        <v>1245</v>
      </c>
      <c r="H135" s="2" t="s">
        <v>1246</v>
      </c>
      <c r="I135" t="s">
        <v>8</v>
      </c>
      <c r="J135" t="s">
        <v>48</v>
      </c>
      <c r="K135" t="s">
        <v>509</v>
      </c>
      <c r="L135" t="s">
        <v>355</v>
      </c>
      <c r="M135" t="s">
        <v>238</v>
      </c>
      <c r="N135" t="s">
        <v>357</v>
      </c>
      <c r="O135" s="3">
        <f>HYPERLINK(".\.\export_data\inspection_reports\80567_surrey", ".\export_data\inspection_reports\80567_surrey")</f>
        <v>0</v>
      </c>
      <c r="P135" t="s">
        <v>8</v>
      </c>
      <c r="Q135" t="s">
        <v>8</v>
      </c>
      <c r="R135" t="s">
        <v>8</v>
      </c>
      <c r="S135" t="s">
        <v>8</v>
      </c>
      <c r="T135" t="s">
        <v>53</v>
      </c>
    </row>
    <row r="136" spans="1:20">
      <c r="A136" t="s">
        <v>1247</v>
      </c>
      <c r="B136" t="s">
        <v>1248</v>
      </c>
      <c r="C136" t="s">
        <v>18</v>
      </c>
      <c r="D136" t="s">
        <v>1249</v>
      </c>
      <c r="E136" t="s">
        <v>1250</v>
      </c>
      <c r="F136" t="s">
        <v>1251</v>
      </c>
      <c r="G136" t="s">
        <v>1252</v>
      </c>
      <c r="H136" s="2" t="s">
        <v>1253</v>
      </c>
      <c r="I136" t="s">
        <v>191</v>
      </c>
      <c r="J136" t="s">
        <v>48</v>
      </c>
      <c r="K136" t="s">
        <v>139</v>
      </c>
      <c r="L136" t="s">
        <v>867</v>
      </c>
      <c r="M136" t="s">
        <v>868</v>
      </c>
      <c r="N136" t="s">
        <v>869</v>
      </c>
      <c r="O136" s="3">
        <f>HYPERLINK(".\.\export_data\inspection_reports\80568_swindon", ".\export_data\inspection_reports\80568_swindon")</f>
        <v>0</v>
      </c>
      <c r="P136" t="s">
        <v>191</v>
      </c>
      <c r="Q136" t="s">
        <v>191</v>
      </c>
      <c r="R136" t="s">
        <v>191</v>
      </c>
      <c r="S136" t="s">
        <v>14</v>
      </c>
      <c r="T136" t="s">
        <v>28</v>
      </c>
    </row>
    <row r="137" spans="1:20">
      <c r="A137" t="s">
        <v>1254</v>
      </c>
      <c r="B137" t="s">
        <v>1255</v>
      </c>
      <c r="C137" t="s">
        <v>56</v>
      </c>
      <c r="D137" t="s">
        <v>1256</v>
      </c>
      <c r="E137" t="s">
        <v>1257</v>
      </c>
      <c r="F137" t="s">
        <v>1258</v>
      </c>
      <c r="G137" t="s">
        <v>1259</v>
      </c>
      <c r="H137" s="2" t="s">
        <v>1260</v>
      </c>
      <c r="I137" t="s">
        <v>191</v>
      </c>
      <c r="J137" t="s">
        <v>48</v>
      </c>
      <c r="K137" t="s">
        <v>117</v>
      </c>
      <c r="L137" t="s">
        <v>755</v>
      </c>
      <c r="M137" t="s">
        <v>396</v>
      </c>
      <c r="N137" t="s">
        <v>1261</v>
      </c>
      <c r="O137" s="3">
        <f>HYPERLINK(".\.\export_data\inspection_reports\80569_tameside", ".\export_data\inspection_reports\80569_tameside")</f>
        <v>0</v>
      </c>
      <c r="P137" t="s">
        <v>191</v>
      </c>
      <c r="Q137" t="s">
        <v>191</v>
      </c>
      <c r="R137" t="s">
        <v>191</v>
      </c>
      <c r="S137" t="s">
        <v>14</v>
      </c>
      <c r="T137" t="s">
        <v>336</v>
      </c>
    </row>
    <row r="138" spans="1:20">
      <c r="A138" t="s">
        <v>1262</v>
      </c>
      <c r="B138" t="s">
        <v>1263</v>
      </c>
      <c r="C138" t="s">
        <v>42</v>
      </c>
      <c r="D138" t="s">
        <v>1264</v>
      </c>
      <c r="E138" t="s">
        <v>1265</v>
      </c>
      <c r="F138" t="s">
        <v>1266</v>
      </c>
      <c r="G138" t="s">
        <v>1267</v>
      </c>
      <c r="H138" s="2" t="s">
        <v>1268</v>
      </c>
      <c r="I138" t="s">
        <v>106</v>
      </c>
      <c r="J138" t="s">
        <v>9</v>
      </c>
      <c r="K138" t="s">
        <v>181</v>
      </c>
      <c r="L138" t="s">
        <v>1269</v>
      </c>
      <c r="M138" t="s">
        <v>557</v>
      </c>
      <c r="N138" t="s">
        <v>435</v>
      </c>
      <c r="O138" s="3">
        <f>HYPERLINK(".\.\export_data\inspection_reports\80570_telford &amp; wrekin", ".\export_data\inspection_reports\80570_telford &amp; wrekin")</f>
        <v>0</v>
      </c>
      <c r="P138" t="s">
        <v>106</v>
      </c>
      <c r="Q138" t="s">
        <v>8</v>
      </c>
      <c r="R138" t="s">
        <v>106</v>
      </c>
      <c r="S138" t="s">
        <v>106</v>
      </c>
      <c r="T138" t="s">
        <v>53</v>
      </c>
    </row>
    <row r="139" spans="1:20">
      <c r="A139" t="s">
        <v>1270</v>
      </c>
      <c r="B139" t="s">
        <v>1271</v>
      </c>
      <c r="C139" t="s">
        <v>31</v>
      </c>
      <c r="D139" t="s">
        <v>1272</v>
      </c>
      <c r="E139" t="s">
        <v>1273</v>
      </c>
      <c r="F139" t="s">
        <v>1274</v>
      </c>
      <c r="G139" t="s">
        <v>1275</v>
      </c>
      <c r="H139" s="2" t="s">
        <v>1276</v>
      </c>
      <c r="I139" t="s">
        <v>106</v>
      </c>
      <c r="J139" t="s">
        <v>9</v>
      </c>
      <c r="K139" t="s">
        <v>509</v>
      </c>
      <c r="L139" t="s">
        <v>1277</v>
      </c>
      <c r="M139" t="s">
        <v>1278</v>
      </c>
      <c r="N139" t="s">
        <v>1279</v>
      </c>
      <c r="O139" s="3">
        <f>HYPERLINK(".\.\export_data\inspection_reports\80571_thurrock", ".\export_data\inspection_reports\80571_thurrock")</f>
        <v>0</v>
      </c>
      <c r="P139" t="s">
        <v>106</v>
      </c>
      <c r="Q139" t="s">
        <v>106</v>
      </c>
      <c r="R139" t="s">
        <v>106</v>
      </c>
      <c r="S139" t="s">
        <v>106</v>
      </c>
      <c r="T139" t="s">
        <v>53</v>
      </c>
    </row>
    <row r="140" spans="1:20">
      <c r="A140" t="s">
        <v>1280</v>
      </c>
      <c r="B140" t="s">
        <v>1281</v>
      </c>
      <c r="C140" t="s">
        <v>18</v>
      </c>
      <c r="D140" t="s">
        <v>1282</v>
      </c>
      <c r="E140" t="s">
        <v>1283</v>
      </c>
      <c r="F140" t="s">
        <v>1284</v>
      </c>
      <c r="G140" t="s">
        <v>1285</v>
      </c>
      <c r="H140" s="2" t="s">
        <v>1286</v>
      </c>
      <c r="I140" t="s">
        <v>8</v>
      </c>
      <c r="J140" t="s">
        <v>48</v>
      </c>
      <c r="K140" t="s">
        <v>1287</v>
      </c>
      <c r="L140" t="s">
        <v>856</v>
      </c>
      <c r="M140" t="s">
        <v>857</v>
      </c>
      <c r="N140" t="s">
        <v>1288</v>
      </c>
      <c r="O140" s="3">
        <f>HYPERLINK(".\.\export_data\inspection_reports\80572_torbay", ".\export_data\inspection_reports\80572_torbay")</f>
        <v>0</v>
      </c>
      <c r="P140" t="s">
        <v>8</v>
      </c>
      <c r="Q140" t="s">
        <v>8</v>
      </c>
      <c r="R140" t="s">
        <v>8</v>
      </c>
      <c r="S140" t="s">
        <v>78</v>
      </c>
      <c r="T140" t="s">
        <v>153</v>
      </c>
    </row>
    <row r="141" spans="1:20">
      <c r="A141" t="s">
        <v>1289</v>
      </c>
      <c r="B141" t="s">
        <v>1290</v>
      </c>
      <c r="C141" t="s">
        <v>56</v>
      </c>
      <c r="D141" t="s">
        <v>1291</v>
      </c>
      <c r="E141" t="s">
        <v>1292</v>
      </c>
      <c r="F141" t="s">
        <v>1293</v>
      </c>
      <c r="G141" t="s">
        <v>1294</v>
      </c>
      <c r="H141" s="2" t="s">
        <v>1295</v>
      </c>
      <c r="I141" t="s">
        <v>14</v>
      </c>
      <c r="J141" t="s">
        <v>48</v>
      </c>
      <c r="K141" t="s">
        <v>139</v>
      </c>
      <c r="L141" t="s">
        <v>214</v>
      </c>
      <c r="M141" t="s">
        <v>215</v>
      </c>
      <c r="N141" t="s">
        <v>216</v>
      </c>
      <c r="O141" s="3">
        <f>HYPERLINK(".\.\export_data\inspection_reports\80573_trafford", ".\export_data\inspection_reports\80573_trafford")</f>
        <v>0</v>
      </c>
      <c r="P141" t="s">
        <v>14</v>
      </c>
      <c r="Q141" t="s">
        <v>14</v>
      </c>
      <c r="R141" t="s">
        <v>14</v>
      </c>
      <c r="S141" t="s">
        <v>78</v>
      </c>
      <c r="T141" t="s">
        <v>28</v>
      </c>
    </row>
    <row r="142" spans="1:20">
      <c r="A142" t="s">
        <v>1296</v>
      </c>
      <c r="B142" t="s">
        <v>1297</v>
      </c>
      <c r="C142" t="s">
        <v>42</v>
      </c>
      <c r="D142" t="s">
        <v>1298</v>
      </c>
      <c r="E142" t="s">
        <v>1299</v>
      </c>
      <c r="F142" t="s">
        <v>1300</v>
      </c>
      <c r="G142" t="s">
        <v>1301</v>
      </c>
      <c r="H142" s="2" t="s">
        <v>1302</v>
      </c>
      <c r="I142" t="s">
        <v>106</v>
      </c>
      <c r="J142" t="s">
        <v>9</v>
      </c>
      <c r="K142" t="s">
        <v>139</v>
      </c>
      <c r="L142" t="s">
        <v>894</v>
      </c>
      <c r="M142" t="s">
        <v>895</v>
      </c>
      <c r="N142" t="s">
        <v>315</v>
      </c>
      <c r="O142" s="3">
        <f>HYPERLINK(".\.\export_data\inspection_reports\80574_walsall", ".\export_data\inspection_reports\80574_walsall")</f>
        <v>0</v>
      </c>
      <c r="P142" t="s">
        <v>106</v>
      </c>
      <c r="Q142" t="s">
        <v>8</v>
      </c>
      <c r="R142" t="s">
        <v>106</v>
      </c>
      <c r="S142" t="s">
        <v>8</v>
      </c>
      <c r="T142" t="s">
        <v>28</v>
      </c>
    </row>
    <row r="143" spans="1:20">
      <c r="A143" t="s">
        <v>1303</v>
      </c>
      <c r="B143" t="s">
        <v>1304</v>
      </c>
      <c r="C143" t="s">
        <v>56</v>
      </c>
      <c r="D143" t="s">
        <v>1305</v>
      </c>
      <c r="E143" t="s">
        <v>1306</v>
      </c>
      <c r="F143" t="s">
        <v>1307</v>
      </c>
      <c r="G143" t="s">
        <v>1308</v>
      </c>
      <c r="H143" s="2" t="s">
        <v>1309</v>
      </c>
      <c r="I143" t="s">
        <v>8</v>
      </c>
      <c r="J143" t="s">
        <v>9</v>
      </c>
      <c r="K143" t="s">
        <v>86</v>
      </c>
      <c r="L143" t="s">
        <v>443</v>
      </c>
      <c r="M143" t="s">
        <v>444</v>
      </c>
      <c r="N143" t="s">
        <v>1310</v>
      </c>
      <c r="O143" s="3">
        <f>HYPERLINK(".\.\export_data\inspection_reports\80575_warrington", ".\export_data\inspection_reports\80575_warrington")</f>
        <v>0</v>
      </c>
      <c r="P143" t="s">
        <v>106</v>
      </c>
      <c r="Q143" t="s">
        <v>8</v>
      </c>
      <c r="R143" t="s">
        <v>106</v>
      </c>
      <c r="S143" t="s">
        <v>8</v>
      </c>
      <c r="T143" t="s">
        <v>87</v>
      </c>
    </row>
    <row r="144" spans="1:20">
      <c r="A144" t="s">
        <v>1311</v>
      </c>
      <c r="B144" t="s">
        <v>1312</v>
      </c>
      <c r="C144" t="s">
        <v>42</v>
      </c>
      <c r="D144" t="s">
        <v>1313</v>
      </c>
      <c r="E144" t="s">
        <v>1314</v>
      </c>
      <c r="F144" t="s">
        <v>1315</v>
      </c>
      <c r="G144" t="s">
        <v>1316</v>
      </c>
      <c r="H144" s="2" t="s">
        <v>1317</v>
      </c>
      <c r="I144" t="s">
        <v>8</v>
      </c>
      <c r="J144" t="s">
        <v>48</v>
      </c>
      <c r="K144" t="s">
        <v>202</v>
      </c>
      <c r="L144" t="s">
        <v>1318</v>
      </c>
      <c r="M144" t="s">
        <v>1319</v>
      </c>
      <c r="N144" t="s">
        <v>1320</v>
      </c>
      <c r="O144" s="3">
        <f>HYPERLINK(".\.\export_data\inspection_reports\80576_warwickshire", ".\export_data\inspection_reports\80576_warwickshire")</f>
        <v>0</v>
      </c>
      <c r="P144" t="s">
        <v>8</v>
      </c>
      <c r="Q144" t="s">
        <v>8</v>
      </c>
      <c r="R144" t="s">
        <v>8</v>
      </c>
      <c r="S144" t="s">
        <v>78</v>
      </c>
      <c r="T144" t="s">
        <v>87</v>
      </c>
    </row>
    <row r="145" spans="1:20">
      <c r="A145" t="s">
        <v>1321</v>
      </c>
      <c r="B145" t="s">
        <v>1322</v>
      </c>
      <c r="C145" t="s">
        <v>100</v>
      </c>
      <c r="D145" t="s">
        <v>1323</v>
      </c>
      <c r="E145" t="s">
        <v>1324</v>
      </c>
      <c r="F145" t="s">
        <v>1325</v>
      </c>
      <c r="G145" t="s">
        <v>1326</v>
      </c>
      <c r="H145" s="2" t="s">
        <v>1327</v>
      </c>
      <c r="I145" t="s">
        <v>8</v>
      </c>
      <c r="J145" t="s">
        <v>9</v>
      </c>
      <c r="K145" t="s">
        <v>118</v>
      </c>
      <c r="L145" t="s">
        <v>1328</v>
      </c>
      <c r="M145" t="s">
        <v>1329</v>
      </c>
      <c r="N145" t="s">
        <v>1330</v>
      </c>
      <c r="O145" s="3">
        <f>HYPERLINK(".\.\export_data\inspection_reports\80577_west berkshire", ".\export_data\inspection_reports\80577_west berkshire")</f>
        <v>0</v>
      </c>
      <c r="P145" t="s">
        <v>8</v>
      </c>
      <c r="Q145" t="s">
        <v>8</v>
      </c>
      <c r="R145" t="s">
        <v>8</v>
      </c>
      <c r="S145" t="s">
        <v>78</v>
      </c>
      <c r="T145" t="s">
        <v>66</v>
      </c>
    </row>
    <row r="146" spans="1:20">
      <c r="A146" t="s">
        <v>1331</v>
      </c>
      <c r="B146" t="s">
        <v>1332</v>
      </c>
      <c r="C146" t="s">
        <v>306</v>
      </c>
      <c r="D146" t="s">
        <v>1333</v>
      </c>
      <c r="E146" t="s">
        <v>1334</v>
      </c>
      <c r="F146" t="s">
        <v>1335</v>
      </c>
      <c r="G146" t="s">
        <v>1336</v>
      </c>
      <c r="H146" s="2" t="s">
        <v>1337</v>
      </c>
      <c r="I146" t="s">
        <v>14</v>
      </c>
      <c r="J146" t="s">
        <v>48</v>
      </c>
      <c r="K146" t="s">
        <v>202</v>
      </c>
      <c r="L146" t="s">
        <v>930</v>
      </c>
      <c r="M146" t="s">
        <v>921</v>
      </c>
      <c r="N146" t="s">
        <v>922</v>
      </c>
      <c r="O146" s="3">
        <f>HYPERLINK(".\.\export_data\inspection_reports\2637548_west northamptonshire", ".\export_data\inspection_reports\2637548_west northamptonshire")</f>
        <v>0</v>
      </c>
      <c r="P146" t="s">
        <v>14</v>
      </c>
      <c r="Q146" t="s">
        <v>14</v>
      </c>
      <c r="R146" t="s">
        <v>14</v>
      </c>
      <c r="S146" t="s">
        <v>78</v>
      </c>
      <c r="T146" t="s">
        <v>87</v>
      </c>
    </row>
    <row r="147" spans="1:20">
      <c r="A147" t="s">
        <v>1338</v>
      </c>
      <c r="B147" t="s">
        <v>1339</v>
      </c>
      <c r="C147" t="s">
        <v>100</v>
      </c>
      <c r="D147" t="s">
        <v>1340</v>
      </c>
      <c r="E147" t="s">
        <v>1341</v>
      </c>
      <c r="F147" t="s">
        <v>1342</v>
      </c>
      <c r="G147" t="s">
        <v>1343</v>
      </c>
      <c r="H147" s="2" t="s">
        <v>1344</v>
      </c>
      <c r="I147" t="s">
        <v>14</v>
      </c>
      <c r="J147" t="s">
        <v>48</v>
      </c>
      <c r="K147" t="s">
        <v>1345</v>
      </c>
      <c r="L147" t="s">
        <v>575</v>
      </c>
      <c r="M147" t="s">
        <v>576</v>
      </c>
      <c r="N147" t="s">
        <v>938</v>
      </c>
      <c r="O147" s="3">
        <f>HYPERLINK(".\.\export_data\inspection_reports\80578_west sussex", ".\export_data\inspection_reports\80578_west sussex")</f>
        <v>0</v>
      </c>
      <c r="P147" t="s">
        <v>8</v>
      </c>
      <c r="Q147" t="s">
        <v>14</v>
      </c>
      <c r="R147" t="s">
        <v>8</v>
      </c>
      <c r="S147" t="s">
        <v>14</v>
      </c>
      <c r="T147" t="s">
        <v>153</v>
      </c>
    </row>
    <row r="148" spans="1:20">
      <c r="A148" t="s">
        <v>1346</v>
      </c>
      <c r="B148" t="s">
        <v>1347</v>
      </c>
      <c r="C148" t="s">
        <v>56</v>
      </c>
      <c r="D148" t="s">
        <v>284</v>
      </c>
      <c r="E148" t="s">
        <v>1348</v>
      </c>
      <c r="F148" t="s">
        <v>1349</v>
      </c>
      <c r="G148" t="s">
        <v>1350</v>
      </c>
      <c r="H148" s="2" t="s">
        <v>1351</v>
      </c>
      <c r="I148" t="s">
        <v>8</v>
      </c>
      <c r="J148" t="s">
        <v>48</v>
      </c>
      <c r="K148" t="s">
        <v>1096</v>
      </c>
      <c r="L148" t="s">
        <v>556</v>
      </c>
      <c r="M148" t="s">
        <v>557</v>
      </c>
      <c r="N148" t="s">
        <v>435</v>
      </c>
      <c r="O148" s="3">
        <f>HYPERLINK(".\.\export_data\inspection_reports\2733698_westmorland and furness", ".\export_data\inspection_reports\2733698_westmorland and furness")</f>
        <v>0</v>
      </c>
      <c r="P148" t="s">
        <v>8</v>
      </c>
      <c r="Q148" t="s">
        <v>8</v>
      </c>
      <c r="R148" t="s">
        <v>8</v>
      </c>
      <c r="S148" t="s">
        <v>14</v>
      </c>
      <c r="T148" t="s">
        <v>66</v>
      </c>
    </row>
    <row r="149" spans="1:20">
      <c r="A149" t="s">
        <v>1352</v>
      </c>
      <c r="B149" t="s">
        <v>1353</v>
      </c>
      <c r="C149" t="s">
        <v>56</v>
      </c>
      <c r="D149" t="s">
        <v>1354</v>
      </c>
      <c r="E149" t="s">
        <v>1355</v>
      </c>
      <c r="F149" t="s">
        <v>1356</v>
      </c>
      <c r="G149" t="s">
        <v>1357</v>
      </c>
      <c r="H149" s="2" t="s">
        <v>1358</v>
      </c>
      <c r="I149" t="s">
        <v>14</v>
      </c>
      <c r="J149" t="s">
        <v>48</v>
      </c>
      <c r="K149" t="s">
        <v>1359</v>
      </c>
      <c r="L149" t="s">
        <v>489</v>
      </c>
      <c r="M149" t="s">
        <v>490</v>
      </c>
      <c r="N149" t="s">
        <v>491</v>
      </c>
      <c r="O149" s="3">
        <f>HYPERLINK(".\.\export_data\inspection_reports\80579_wigan", ".\export_data\inspection_reports\80579_wigan")</f>
        <v>0</v>
      </c>
      <c r="P149" t="s">
        <v>14</v>
      </c>
      <c r="Q149" t="s">
        <v>14</v>
      </c>
      <c r="R149" t="s">
        <v>14</v>
      </c>
      <c r="S149" t="s">
        <v>78</v>
      </c>
      <c r="T149" t="s">
        <v>153</v>
      </c>
    </row>
    <row r="150" spans="1:20">
      <c r="A150" t="s">
        <v>1360</v>
      </c>
      <c r="B150" t="s">
        <v>1361</v>
      </c>
      <c r="C150" t="s">
        <v>18</v>
      </c>
      <c r="D150" t="s">
        <v>1362</v>
      </c>
      <c r="E150" t="s">
        <v>1363</v>
      </c>
      <c r="F150" t="s">
        <v>1364</v>
      </c>
      <c r="G150" t="s">
        <v>1365</v>
      </c>
      <c r="H150" s="2" t="s">
        <v>1366</v>
      </c>
      <c r="I150" t="s">
        <v>106</v>
      </c>
      <c r="J150" t="s">
        <v>9</v>
      </c>
      <c r="K150" t="s">
        <v>405</v>
      </c>
      <c r="L150" t="s">
        <v>1367</v>
      </c>
      <c r="M150" t="s">
        <v>1368</v>
      </c>
      <c r="N150" t="s">
        <v>1369</v>
      </c>
      <c r="O150" s="3">
        <f>HYPERLINK(".\.\export_data\inspection_reports\80580_wiltshire", ".\export_data\inspection_reports\80580_wiltshire")</f>
        <v>0</v>
      </c>
      <c r="P150" t="s">
        <v>106</v>
      </c>
      <c r="Q150" t="s">
        <v>8</v>
      </c>
      <c r="R150" t="s">
        <v>106</v>
      </c>
      <c r="S150" t="s">
        <v>106</v>
      </c>
      <c r="T150" t="s">
        <v>53</v>
      </c>
    </row>
    <row r="151" spans="1:20">
      <c r="A151" t="s">
        <v>1370</v>
      </c>
      <c r="B151" t="s">
        <v>1371</v>
      </c>
      <c r="C151" t="s">
        <v>56</v>
      </c>
      <c r="D151" t="s">
        <v>1372</v>
      </c>
      <c r="E151" t="s">
        <v>1373</v>
      </c>
      <c r="F151" t="s">
        <v>1374</v>
      </c>
      <c r="G151" t="s">
        <v>1375</v>
      </c>
      <c r="H151" s="2" t="s">
        <v>1376</v>
      </c>
      <c r="I151" t="s">
        <v>14</v>
      </c>
      <c r="J151" t="s">
        <v>48</v>
      </c>
      <c r="K151" t="s">
        <v>192</v>
      </c>
      <c r="L151" t="s">
        <v>1377</v>
      </c>
      <c r="M151" t="s">
        <v>1368</v>
      </c>
      <c r="N151" t="s">
        <v>1378</v>
      </c>
      <c r="O151" s="3">
        <f>HYPERLINK(".\.\export_data\inspection_reports\80581_wirral", ".\export_data\inspection_reports\80581_wirral")</f>
        <v>0</v>
      </c>
      <c r="P151" t="s">
        <v>14</v>
      </c>
      <c r="Q151" t="s">
        <v>14</v>
      </c>
      <c r="R151" t="s">
        <v>14</v>
      </c>
      <c r="S151" t="s">
        <v>14</v>
      </c>
      <c r="T151" t="s">
        <v>66</v>
      </c>
    </row>
    <row r="152" spans="1:20">
      <c r="A152" t="s">
        <v>1379</v>
      </c>
      <c r="B152" t="s">
        <v>1380</v>
      </c>
      <c r="C152" t="s">
        <v>100</v>
      </c>
      <c r="D152" t="s">
        <v>1381</v>
      </c>
      <c r="E152" t="s">
        <v>1382</v>
      </c>
      <c r="F152" t="s">
        <v>1383</v>
      </c>
      <c r="G152" t="s">
        <v>1384</v>
      </c>
      <c r="H152" s="2" t="s">
        <v>1385</v>
      </c>
      <c r="I152" t="s">
        <v>14</v>
      </c>
      <c r="J152" t="s">
        <v>48</v>
      </c>
      <c r="K152" t="s">
        <v>394</v>
      </c>
      <c r="L152" t="s">
        <v>1214</v>
      </c>
      <c r="M152" t="s">
        <v>1215</v>
      </c>
      <c r="N152" t="s">
        <v>1216</v>
      </c>
      <c r="O152" s="3">
        <f>HYPERLINK(".\.\export_data\inspection_reports\80582_wokingham", ".\export_data\inspection_reports\80582_wokingham")</f>
        <v>0</v>
      </c>
      <c r="P152" t="s">
        <v>14</v>
      </c>
      <c r="Q152" t="s">
        <v>14</v>
      </c>
      <c r="R152" t="s">
        <v>8</v>
      </c>
      <c r="S152" t="s">
        <v>14</v>
      </c>
      <c r="T152" t="s">
        <v>28</v>
      </c>
    </row>
    <row r="153" spans="1:20">
      <c r="A153" t="s">
        <v>1386</v>
      </c>
      <c r="B153" t="s">
        <v>1387</v>
      </c>
      <c r="C153" t="s">
        <v>42</v>
      </c>
      <c r="D153" t="s">
        <v>1388</v>
      </c>
      <c r="E153" t="s">
        <v>1389</v>
      </c>
      <c r="F153" t="s">
        <v>1390</v>
      </c>
      <c r="G153" t="s">
        <v>1391</v>
      </c>
      <c r="H153" s="2" t="s">
        <v>1392</v>
      </c>
      <c r="I153" t="s">
        <v>8</v>
      </c>
      <c r="J153" t="s">
        <v>9</v>
      </c>
      <c r="K153" t="s">
        <v>963</v>
      </c>
      <c r="L153" t="s">
        <v>1393</v>
      </c>
      <c r="M153" t="s">
        <v>857</v>
      </c>
      <c r="N153" t="s">
        <v>1288</v>
      </c>
      <c r="O153" s="3">
        <f>HYPERLINK(".\.\export_data\inspection_reports\80583_wolverhampton", ".\export_data\inspection_reports\80583_wolverhampton")</f>
        <v>0</v>
      </c>
      <c r="P153" t="s">
        <v>106</v>
      </c>
      <c r="Q153" t="s">
        <v>8</v>
      </c>
      <c r="R153" t="s">
        <v>8</v>
      </c>
      <c r="S153" t="s">
        <v>78</v>
      </c>
      <c r="T153" t="s">
        <v>15</v>
      </c>
    </row>
    <row r="154" spans="1:20">
      <c r="A154" t="s">
        <v>1394</v>
      </c>
      <c r="B154" t="s">
        <v>1395</v>
      </c>
      <c r="C154" t="s">
        <v>42</v>
      </c>
      <c r="D154" t="s">
        <v>1396</v>
      </c>
      <c r="E154" t="s">
        <v>1397</v>
      </c>
      <c r="F154" t="s">
        <v>1398</v>
      </c>
      <c r="G154" t="s">
        <v>1399</v>
      </c>
      <c r="H154" s="2" t="s">
        <v>1400</v>
      </c>
      <c r="I154" t="s">
        <v>8</v>
      </c>
      <c r="J154" t="s">
        <v>48</v>
      </c>
      <c r="K154" t="s">
        <v>181</v>
      </c>
      <c r="L154" t="s">
        <v>1022</v>
      </c>
      <c r="M154" t="s">
        <v>1401</v>
      </c>
      <c r="N154" t="s">
        <v>1402</v>
      </c>
      <c r="O154" s="3">
        <f>HYPERLINK(".\.\export_data\inspection_reports\80584_worcestershire", ".\export_data\inspection_reports\80584_worcestershire")</f>
        <v>0</v>
      </c>
      <c r="P154" t="s">
        <v>8</v>
      </c>
      <c r="Q154" t="s">
        <v>8</v>
      </c>
      <c r="R154" t="s">
        <v>14</v>
      </c>
      <c r="S154" t="s">
        <v>8</v>
      </c>
      <c r="T154" t="s">
        <v>53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8" r:id="rId67"/>
    <hyperlink ref="H69" r:id="rId68"/>
    <hyperlink ref="H70" r:id="rId69"/>
    <hyperlink ref="H71" r:id="rId70"/>
    <hyperlink ref="H72" r:id="rId71"/>
    <hyperlink ref="H73" r:id="rId72"/>
    <hyperlink ref="H74" r:id="rId73"/>
    <hyperlink ref="H75" r:id="rId74"/>
    <hyperlink ref="H76" r:id="rId75"/>
    <hyperlink ref="H77" r:id="rId76"/>
    <hyperlink ref="H78" r:id="rId77"/>
    <hyperlink ref="H79" r:id="rId78"/>
    <hyperlink ref="H80" r:id="rId79"/>
    <hyperlink ref="H81" r:id="rId80"/>
    <hyperlink ref="H82" r:id="rId81"/>
    <hyperlink ref="H83" r:id="rId82"/>
    <hyperlink ref="H84" r:id="rId83"/>
    <hyperlink ref="H85" r:id="rId84"/>
    <hyperlink ref="H86" r:id="rId85"/>
    <hyperlink ref="H87" r:id="rId86"/>
    <hyperlink ref="H88" r:id="rId87"/>
    <hyperlink ref="H89" r:id="rId88"/>
    <hyperlink ref="H90" r:id="rId89"/>
    <hyperlink ref="H91" r:id="rId90"/>
    <hyperlink ref="H92" r:id="rId91"/>
    <hyperlink ref="H93" r:id="rId92"/>
    <hyperlink ref="H94" r:id="rId93"/>
    <hyperlink ref="H95" r:id="rId94"/>
    <hyperlink ref="H96" r:id="rId95"/>
    <hyperlink ref="H97" r:id="rId96"/>
    <hyperlink ref="H98" r:id="rId97"/>
    <hyperlink ref="H99" r:id="rId98"/>
    <hyperlink ref="H100" r:id="rId99"/>
    <hyperlink ref="H101" r:id="rId100"/>
    <hyperlink ref="H102" r:id="rId101"/>
    <hyperlink ref="H103" r:id="rId102"/>
    <hyperlink ref="H104" r:id="rId103"/>
    <hyperlink ref="H105" r:id="rId104"/>
    <hyperlink ref="H106" r:id="rId105"/>
    <hyperlink ref="H107" r:id="rId106"/>
    <hyperlink ref="H108" r:id="rId107"/>
    <hyperlink ref="H109" r:id="rId108"/>
    <hyperlink ref="H110" r:id="rId109"/>
    <hyperlink ref="H111" r:id="rId110"/>
    <hyperlink ref="H112" r:id="rId111"/>
    <hyperlink ref="H113" r:id="rId112"/>
    <hyperlink ref="H114" r:id="rId113"/>
    <hyperlink ref="H115" r:id="rId114"/>
    <hyperlink ref="H116" r:id="rId115"/>
    <hyperlink ref="H117" r:id="rId116"/>
    <hyperlink ref="H118" r:id="rId117"/>
    <hyperlink ref="H119" r:id="rId118"/>
    <hyperlink ref="H120" r:id="rId119"/>
    <hyperlink ref="H121" r:id="rId120"/>
    <hyperlink ref="H122" r:id="rId121"/>
    <hyperlink ref="H123" r:id="rId122"/>
    <hyperlink ref="H124" r:id="rId123"/>
    <hyperlink ref="H125" r:id="rId124"/>
    <hyperlink ref="H126" r:id="rId125"/>
    <hyperlink ref="H127" r:id="rId126"/>
    <hyperlink ref="H128" r:id="rId127"/>
    <hyperlink ref="H129" r:id="rId128"/>
    <hyperlink ref="H130" r:id="rId129"/>
    <hyperlink ref="H131" r:id="rId130"/>
    <hyperlink ref="H132" r:id="rId131"/>
    <hyperlink ref="H133" r:id="rId132"/>
    <hyperlink ref="H134" r:id="rId133"/>
    <hyperlink ref="H135" r:id="rId134"/>
    <hyperlink ref="H136" r:id="rId135"/>
    <hyperlink ref="H137" r:id="rId136"/>
    <hyperlink ref="H138" r:id="rId137"/>
    <hyperlink ref="H139" r:id="rId138"/>
    <hyperlink ref="H140" r:id="rId139"/>
    <hyperlink ref="H141" r:id="rId140"/>
    <hyperlink ref="H142" r:id="rId141"/>
    <hyperlink ref="H143" r:id="rId142"/>
    <hyperlink ref="H144" r:id="rId143"/>
    <hyperlink ref="H145" r:id="rId144"/>
    <hyperlink ref="H146" r:id="rId145"/>
    <hyperlink ref="H147" r:id="rId146"/>
    <hyperlink ref="H148" r:id="rId147"/>
    <hyperlink ref="H149" r:id="rId148"/>
    <hyperlink ref="H150" r:id="rId149"/>
    <hyperlink ref="H151" r:id="rId150"/>
    <hyperlink ref="H152" r:id="rId151"/>
    <hyperlink ref="H153" r:id="rId152"/>
    <hyperlink ref="H154" r:id="rId15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2025-09-29T05:14:45Z</dcterms:created>
  <dcterms:modified xsi:type="dcterms:W3CDTF">2025-09-29T05:14:45Z</dcterms:modified>
</cp:coreProperties>
</file>